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ekido\Documents\Doc\KSP\LocalTie測量\Colloc2022\日豊\Data\"/>
    </mc:Choice>
  </mc:AlternateContent>
  <xr:revisionPtr revIDLastSave="0" documentId="13_ncr:1_{B1CDC768-36C1-4BFB-A913-43599D5A499D}" xr6:coauthVersionLast="47" xr6:coauthVersionMax="47" xr10:uidLastSave="{00000000-0000-0000-0000-000000000000}"/>
  <bookViews>
    <workbookView xWindow="930" yWindow="13170" windowWidth="16950" windowHeight="15630" firstSheet="29" activeTab="29" xr2:uid="{CB93EA89-9D60-4714-9A8A-23B8B7DB7861}"/>
  </bookViews>
  <sheets>
    <sheet name="水平角平均表 (2)" sheetId="6" r:id="rId1"/>
    <sheet name="高度角平均表 (2)" sheetId="8" r:id="rId2"/>
    <sheet name="斜距離平均表 (2)" sheetId="9" r:id="rId3"/>
    <sheet name="setupid" sheetId="10" r:id="rId4"/>
    <sheet name="水平角平均表(old)" sheetId="1" state="hidden" r:id="rId5"/>
    <sheet name="高度角平均表(old)" sheetId="2" state="hidden" r:id="rId6"/>
    <sheet name="斜距離平均表(old)" sheetId="4" state="hidden" r:id="rId7"/>
    <sheet name="control-kog_eqwR2" sheetId="27" state="hidden" r:id="rId8"/>
    <sheet name="control-kog_eqw" sheetId="18" state="hidden" r:id="rId9"/>
    <sheet name="control-kog-min" sheetId="19" state="hidden" r:id="rId10"/>
    <sheet name="control-kog-tgtR41013" sheetId="33" r:id="rId11"/>
    <sheet name="control-kog-tgtR3" sheetId="31" state="hidden" r:id="rId12"/>
    <sheet name="control-kog-tgtR2" sheetId="29" state="hidden" r:id="rId13"/>
    <sheet name="control-kog-tgt" sheetId="23" state="hidden" r:id="rId14"/>
    <sheet name="control-kog" sheetId="7" state="hidden" r:id="rId15"/>
    <sheet name="control-kogobs" sheetId="11" state="hidden" r:id="rId16"/>
    <sheet name="水平角平均表(org)" sheetId="22" r:id="rId17"/>
    <sheet name="高度角平均表(org)" sheetId="20" r:id="rId18"/>
    <sheet name="斜距離平均表(org)" sheetId="21" r:id="rId19"/>
    <sheet name="観測成果表_1級(土研水準点)" sheetId="12" r:id="rId20"/>
    <sheet name="観測成果表_1級 (NICT構内)" sheetId="13" r:id="rId21"/>
    <sheet name="観測成果表_1級 (NICT構内) (2)" sheetId="15" r:id="rId22"/>
    <sheet name="旧Ｘ16座標・標高固定(X16→X14方向固定)" sheetId="24" r:id="rId23"/>
    <sheet name="Ｓ3座標・標高固定(座標変換)" sheetId="25" r:id="rId24"/>
    <sheet name="公共座標_地心直交座標 計算" sheetId="26" r:id="rId25"/>
    <sheet name="lvl-kog2022" sheetId="14" r:id="rId26"/>
    <sheet name="GNSS結果" sheetId="16" r:id="rId27"/>
    <sheet name="ジオイド鉛直偏差" sheetId="17" r:id="rId28"/>
    <sheet name="H25Comp" sheetId="28" r:id="rId29"/>
    <sheet name="疑似観測量" sheetId="40" r:id="rId30"/>
    <sheet name="pyaxis解" sheetId="34" r:id="rId31"/>
    <sheet name="Solution" sheetId="38" r:id="rId32"/>
    <sheet name="RelativeVector" sheetId="39" r:id="rId33"/>
  </sheets>
  <definedNames>
    <definedName name="ExternalData_1" localSheetId="14" hidden="1">'control-kog'!$A$1:$R$97</definedName>
    <definedName name="ExternalData_1" localSheetId="8" hidden="1">'control-kog_eqw'!$A$1:$R$97</definedName>
    <definedName name="ExternalData_1" localSheetId="7" hidden="1">'control-kog_eqwR2'!$A$1:$R$98</definedName>
    <definedName name="ExternalData_1" localSheetId="9" hidden="1">'control-kog-min'!$A$1:$R$70</definedName>
    <definedName name="ExternalData_1" localSheetId="15" hidden="1">'control-kogobs'!$A$1:$R$126</definedName>
    <definedName name="ExternalData_1" localSheetId="13" hidden="1">'control-kog-tgt'!$A$1:$R$159</definedName>
    <definedName name="ExternalData_1" localSheetId="12" hidden="1">'control-kog-tgtR2'!$A$1:$R$159</definedName>
    <definedName name="ExternalData_1" localSheetId="11" hidden="1">'control-kog-tgtR3'!$A$1:$R$155</definedName>
    <definedName name="ExternalData_1" localSheetId="10" hidden="1">'control-kog-tgtR41013'!$A$1:$R$164</definedName>
    <definedName name="ExternalData_1" localSheetId="30" hidden="1">pyaxis解!$B$3:$L$10</definedName>
    <definedName name="ExternalData_1" localSheetId="32" hidden="1">'RelativeVector'!$A$1:$G$17</definedName>
    <definedName name="ExternalData_2" localSheetId="30" hidden="1">pyaxis解!$B$21:$H$27</definedName>
    <definedName name="_xlnm.Print_Area" localSheetId="20">'観測成果表_1級 (NICT構内)'!$A$1:$S$137</definedName>
    <definedName name="_xlnm.Print_Area" localSheetId="21">'観測成果表_1級 (NICT構内) (2)'!$A$1:$T$137</definedName>
    <definedName name="_xlnm.Print_Area" localSheetId="19">'観測成果表_1級(土研水準点)'!$A$1:$S$45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0" i="40" l="1"/>
  <c r="L140" i="40" a="1"/>
  <c r="L140" i="40" s="1"/>
  <c r="Q140" i="40" s="1"/>
  <c r="K140" i="40"/>
  <c r="P140" i="40" s="1" a="1"/>
  <c r="P140" i="40" s="1"/>
  <c r="J140" i="40"/>
  <c r="I140" i="40"/>
  <c r="M139" i="40"/>
  <c r="J139" i="40"/>
  <c r="I139" i="40"/>
  <c r="N139" i="40" s="1"/>
  <c r="K137" i="40"/>
  <c r="J137" i="40"/>
  <c r="I137" i="40"/>
  <c r="P137" i="40" s="1" a="1"/>
  <c r="P137" i="40" s="1"/>
  <c r="M136" i="40"/>
  <c r="J136" i="40"/>
  <c r="N136" i="40" s="1"/>
  <c r="I136" i="40"/>
  <c r="P134" i="40" a="1"/>
  <c r="P134" i="40" s="1"/>
  <c r="K134" i="40"/>
  <c r="J134" i="40"/>
  <c r="I134" i="40"/>
  <c r="N134" i="40" s="1"/>
  <c r="O134" i="40" s="1"/>
  <c r="N133" i="40"/>
  <c r="M133" i="40"/>
  <c r="J133" i="40"/>
  <c r="I133" i="40"/>
  <c r="P131" i="40" a="1"/>
  <c r="P131" i="40" s="1"/>
  <c r="N131" i="40"/>
  <c r="O131" i="40" s="1"/>
  <c r="K131" i="40"/>
  <c r="J131" i="40"/>
  <c r="L131" i="40" s="1" a="1"/>
  <c r="L131" i="40" s="1"/>
  <c r="Q131" i="40" s="1"/>
  <c r="I131" i="40"/>
  <c r="M130" i="40"/>
  <c r="J130" i="40"/>
  <c r="N130" i="40" s="1"/>
  <c r="I130" i="40"/>
  <c r="N124" i="40"/>
  <c r="O124" i="40" s="1"/>
  <c r="L124" i="40" a="1"/>
  <c r="L124" i="40" s="1"/>
  <c r="Q124" i="40" s="1"/>
  <c r="K124" i="40"/>
  <c r="J124" i="40"/>
  <c r="P124" i="40" s="1" a="1"/>
  <c r="P124" i="40" s="1"/>
  <c r="I124" i="40"/>
  <c r="M122" i="40"/>
  <c r="J122" i="40"/>
  <c r="I122" i="40"/>
  <c r="N122" i="40" s="1"/>
  <c r="K120" i="40"/>
  <c r="J120" i="40"/>
  <c r="L120" i="40" s="1" a="1"/>
  <c r="L120" i="40" s="1"/>
  <c r="Q120" i="40" s="1"/>
  <c r="I120" i="40"/>
  <c r="P120" i="40" s="1" a="1"/>
  <c r="P120" i="40" s="1"/>
  <c r="N118" i="40"/>
  <c r="M118" i="40"/>
  <c r="J118" i="40"/>
  <c r="I118" i="40"/>
  <c r="P116" i="40" a="1"/>
  <c r="P116" i="40" s="1"/>
  <c r="K116" i="40"/>
  <c r="J116" i="40"/>
  <c r="I116" i="40"/>
  <c r="N116" i="40" s="1"/>
  <c r="O116" i="40" s="1"/>
  <c r="N114" i="40"/>
  <c r="M114" i="40"/>
  <c r="J114" i="40"/>
  <c r="I114" i="40"/>
  <c r="P107" i="40" a="1"/>
  <c r="P107" i="40" s="1"/>
  <c r="N107" i="40"/>
  <c r="O107" i="40" s="1"/>
  <c r="L107" i="40" a="1"/>
  <c r="L107" i="40" s="1"/>
  <c r="Q107" i="40" s="1"/>
  <c r="K107" i="40"/>
  <c r="J107" i="40"/>
  <c r="I107" i="40"/>
  <c r="M106" i="40"/>
  <c r="J106" i="40"/>
  <c r="N106" i="40" s="1"/>
  <c r="I106" i="40"/>
  <c r="N104" i="40"/>
  <c r="O104" i="40" s="1"/>
  <c r="L104" i="40" a="1"/>
  <c r="L104" i="40" s="1"/>
  <c r="Q104" i="40" s="1"/>
  <c r="K104" i="40"/>
  <c r="J104" i="40"/>
  <c r="P104" i="40" s="1" a="1"/>
  <c r="P104" i="40" s="1"/>
  <c r="I104" i="40"/>
  <c r="M103" i="40"/>
  <c r="J103" i="40"/>
  <c r="I103" i="40"/>
  <c r="N103" i="40" s="1"/>
  <c r="K101" i="40"/>
  <c r="J101" i="40"/>
  <c r="L101" i="40" s="1" a="1"/>
  <c r="L101" i="40" s="1"/>
  <c r="Q101" i="40" s="1"/>
  <c r="I101" i="40"/>
  <c r="N101" i="40" s="1"/>
  <c r="O101" i="40" s="1"/>
  <c r="N100" i="40"/>
  <c r="M100" i="40"/>
  <c r="J100" i="40"/>
  <c r="I100" i="40"/>
  <c r="P98" i="40" a="1"/>
  <c r="P98" i="40" s="1"/>
  <c r="K98" i="40"/>
  <c r="J98" i="40"/>
  <c r="N98" i="40" s="1"/>
  <c r="O98" i="40" s="1"/>
  <c r="I98" i="40"/>
  <c r="L98" i="40" s="1" a="1"/>
  <c r="L98" i="40" s="1"/>
  <c r="Q98" i="40" s="1"/>
  <c r="N97" i="40"/>
  <c r="M97" i="40"/>
  <c r="J97" i="40"/>
  <c r="I97" i="40"/>
  <c r="F92" i="40"/>
  <c r="F91" i="40"/>
  <c r="F90" i="40"/>
  <c r="F89" i="40"/>
  <c r="F88" i="40"/>
  <c r="F87" i="40"/>
  <c r="L85" i="40" a="1"/>
  <c r="L85" i="40" s="1"/>
  <c r="Q85" i="40" s="1"/>
  <c r="K85" i="40"/>
  <c r="J85" i="40"/>
  <c r="P85" i="40" s="1" a="1"/>
  <c r="P85" i="40" s="1"/>
  <c r="I85" i="40"/>
  <c r="P84" i="40" a="1"/>
  <c r="P84" i="40" s="1"/>
  <c r="N84" i="40"/>
  <c r="L84" i="40" a="1"/>
  <c r="L84" i="40" s="1"/>
  <c r="Q84" i="40" s="1"/>
  <c r="K84" i="40"/>
  <c r="J84" i="40"/>
  <c r="I84" i="40"/>
  <c r="M83" i="40"/>
  <c r="J83" i="40"/>
  <c r="N83" i="40" s="1"/>
  <c r="I83" i="40"/>
  <c r="L81" i="40" a="1"/>
  <c r="L81" i="40" s="1"/>
  <c r="Q81" i="40" s="1"/>
  <c r="K81" i="40"/>
  <c r="J81" i="40"/>
  <c r="P81" i="40" s="1" a="1"/>
  <c r="P81" i="40" s="1"/>
  <c r="I81" i="40"/>
  <c r="P80" i="40" a="1"/>
  <c r="P80" i="40" s="1"/>
  <c r="N80" i="40"/>
  <c r="L80" i="40" a="1"/>
  <c r="L80" i="40" s="1"/>
  <c r="Q80" i="40" s="1"/>
  <c r="K80" i="40"/>
  <c r="J80" i="40"/>
  <c r="I80" i="40"/>
  <c r="M79" i="40"/>
  <c r="J79" i="40"/>
  <c r="N79" i="40" s="1"/>
  <c r="I79" i="40"/>
  <c r="L77" i="40" a="1"/>
  <c r="L77" i="40" s="1"/>
  <c r="Q77" i="40" s="1"/>
  <c r="K77" i="40"/>
  <c r="J77" i="40"/>
  <c r="P77" i="40" s="1" a="1"/>
  <c r="P77" i="40" s="1"/>
  <c r="I77" i="40"/>
  <c r="P76" i="40" a="1"/>
  <c r="P76" i="40" s="1"/>
  <c r="N76" i="40"/>
  <c r="O76" i="40" s="1"/>
  <c r="L76" i="40" a="1"/>
  <c r="L76" i="40" s="1"/>
  <c r="Q76" i="40" s="1"/>
  <c r="K76" i="40"/>
  <c r="J76" i="40"/>
  <c r="I76" i="40"/>
  <c r="M75" i="40"/>
  <c r="J75" i="40"/>
  <c r="N75" i="40" s="1"/>
  <c r="I75" i="40"/>
  <c r="L67" i="40" a="1"/>
  <c r="L67" i="40" s="1"/>
  <c r="Q67" i="40" s="1"/>
  <c r="K67" i="40"/>
  <c r="J67" i="40"/>
  <c r="N67" i="40" s="1"/>
  <c r="I67" i="40"/>
  <c r="M66" i="40"/>
  <c r="J66" i="40"/>
  <c r="I66" i="40"/>
  <c r="N66" i="40" s="1"/>
  <c r="K64" i="40"/>
  <c r="J64" i="40"/>
  <c r="L64" i="40" s="1" a="1"/>
  <c r="L64" i="40" s="1"/>
  <c r="Q64" i="40" s="1"/>
  <c r="I64" i="40"/>
  <c r="N64" i="40" s="1"/>
  <c r="O64" i="40" s="1"/>
  <c r="N63" i="40"/>
  <c r="M63" i="40"/>
  <c r="J63" i="40"/>
  <c r="I63" i="40"/>
  <c r="P61" i="40" a="1"/>
  <c r="P61" i="40" s="1"/>
  <c r="N61" i="40"/>
  <c r="O61" i="40" s="1"/>
  <c r="K61" i="40"/>
  <c r="J61" i="40"/>
  <c r="I61" i="40"/>
  <c r="L61" i="40" s="1" a="1"/>
  <c r="L61" i="40" s="1"/>
  <c r="Q61" i="40" s="1"/>
  <c r="N60" i="40"/>
  <c r="M60" i="40"/>
  <c r="J60" i="40"/>
  <c r="I60" i="40"/>
  <c r="P52" i="40" a="1"/>
  <c r="P52" i="40" s="1"/>
  <c r="N52" i="40"/>
  <c r="O52" i="40" s="1"/>
  <c r="L52" i="40" a="1"/>
  <c r="L52" i="40" s="1"/>
  <c r="Q52" i="40" s="1"/>
  <c r="K52" i="40"/>
  <c r="J52" i="40"/>
  <c r="I52" i="40"/>
  <c r="M51" i="40"/>
  <c r="J51" i="40"/>
  <c r="N51" i="40" s="1"/>
  <c r="I51" i="40"/>
  <c r="L49" i="40" a="1"/>
  <c r="L49" i="40" s="1"/>
  <c r="Q49" i="40" s="1"/>
  <c r="K49" i="40"/>
  <c r="J49" i="40"/>
  <c r="P49" i="40" s="1" a="1"/>
  <c r="P49" i="40" s="1"/>
  <c r="I49" i="40"/>
  <c r="M48" i="40"/>
  <c r="J48" i="40"/>
  <c r="I48" i="40"/>
  <c r="N48" i="40" s="1"/>
  <c r="K46" i="40"/>
  <c r="J46" i="40"/>
  <c r="L46" i="40" s="1" a="1"/>
  <c r="L46" i="40" s="1"/>
  <c r="Q46" i="40" s="1"/>
  <c r="I46" i="40"/>
  <c r="N46" i="40" s="1"/>
  <c r="O46" i="40" s="1"/>
  <c r="N45" i="40"/>
  <c r="J45" i="40"/>
  <c r="I45" i="40"/>
  <c r="K36" i="40"/>
  <c r="J36" i="40"/>
  <c r="I36" i="40"/>
  <c r="L36" i="40" s="1" a="1"/>
  <c r="L36" i="40" s="1"/>
  <c r="Q36" i="40" s="1"/>
  <c r="J35" i="40"/>
  <c r="N35" i="40" s="1"/>
  <c r="I35" i="40"/>
  <c r="L32" i="40" a="1"/>
  <c r="L32" i="40" s="1"/>
  <c r="Q32" i="40" s="1"/>
  <c r="K32" i="40"/>
  <c r="J32" i="40"/>
  <c r="P32" i="40" s="1" a="1"/>
  <c r="P32" i="40" s="1"/>
  <c r="I32" i="40"/>
  <c r="J31" i="40"/>
  <c r="I31" i="40"/>
  <c r="N31" i="40" s="1"/>
  <c r="K28" i="40"/>
  <c r="J28" i="40"/>
  <c r="I28" i="40"/>
  <c r="N28" i="40" s="1"/>
  <c r="J27" i="40"/>
  <c r="N27" i="40" s="1"/>
  <c r="I27" i="40"/>
  <c r="P24" i="40" a="1"/>
  <c r="P24" i="40" s="1"/>
  <c r="N24" i="40"/>
  <c r="L24" i="40" a="1"/>
  <c r="L24" i="40" s="1"/>
  <c r="Q24" i="40" s="1"/>
  <c r="K24" i="40"/>
  <c r="J24" i="40"/>
  <c r="I24" i="40"/>
  <c r="J23" i="40"/>
  <c r="I23" i="40"/>
  <c r="N23" i="40" s="1"/>
  <c r="I17" i="40"/>
  <c r="J17" i="40" s="1"/>
  <c r="H17" i="40"/>
  <c r="R16" i="40" a="1"/>
  <c r="R16" i="40" s="1"/>
  <c r="P16" i="40"/>
  <c r="Q16" i="40" s="1"/>
  <c r="N16" i="40" a="1"/>
  <c r="N16" i="40" s="1"/>
  <c r="S16" i="40" s="1"/>
  <c r="M16" i="40"/>
  <c r="L16" i="40"/>
  <c r="K16" i="40"/>
  <c r="L15" i="40"/>
  <c r="K15" i="40"/>
  <c r="P15" i="40" s="1"/>
  <c r="I13" i="40"/>
  <c r="J13" i="40" s="1"/>
  <c r="H13" i="40"/>
  <c r="R12" i="40" a="1"/>
  <c r="R12" i="40" s="1"/>
  <c r="P12" i="40"/>
  <c r="N12" i="40" a="1"/>
  <c r="N12" i="40" s="1"/>
  <c r="S12" i="40" s="1"/>
  <c r="M12" i="40"/>
  <c r="L12" i="40"/>
  <c r="K12" i="40"/>
  <c r="L11" i="40"/>
  <c r="K11" i="40"/>
  <c r="P11" i="40" s="1"/>
  <c r="I9" i="40"/>
  <c r="J9" i="40" s="1"/>
  <c r="H9" i="40"/>
  <c r="R8" i="40" a="1"/>
  <c r="R8" i="40" s="1"/>
  <c r="P8" i="40"/>
  <c r="Q8" i="40" s="1"/>
  <c r="N8" i="40" a="1"/>
  <c r="N8" i="40" s="1"/>
  <c r="S8" i="40" s="1"/>
  <c r="M8" i="40"/>
  <c r="L8" i="40"/>
  <c r="K8" i="40"/>
  <c r="L7" i="40"/>
  <c r="K7" i="40"/>
  <c r="P7" i="40" s="1"/>
  <c r="I5" i="40"/>
  <c r="J5" i="40" s="1"/>
  <c r="H5" i="40"/>
  <c r="R4" i="40" a="1"/>
  <c r="R4" i="40" s="1"/>
  <c r="P4" i="40"/>
  <c r="N4" i="40" a="1"/>
  <c r="N4" i="40" s="1"/>
  <c r="S4" i="40" s="1"/>
  <c r="M4" i="40"/>
  <c r="L4" i="40"/>
  <c r="K4" i="40"/>
  <c r="L3" i="40"/>
  <c r="K3" i="40"/>
  <c r="P3" i="40" s="1"/>
  <c r="O80" i="40" l="1"/>
  <c r="Q12" i="40"/>
  <c r="O28" i="40"/>
  <c r="O67" i="40"/>
  <c r="Q4" i="40"/>
  <c r="O24" i="40"/>
  <c r="O84" i="40"/>
  <c r="O140" i="40"/>
  <c r="P46" i="40" a="1"/>
  <c r="P46" i="40" s="1"/>
  <c r="P64" i="40" a="1"/>
  <c r="P64" i="40" s="1"/>
  <c r="P101" i="40" a="1"/>
  <c r="P101" i="40" s="1"/>
  <c r="P28" i="40" a="1"/>
  <c r="P28" i="40" s="1"/>
  <c r="N36" i="40"/>
  <c r="O36" i="40" s="1"/>
  <c r="P36" i="40" a="1"/>
  <c r="P36" i="40" s="1"/>
  <c r="N32" i="40"/>
  <c r="O32" i="40" s="1"/>
  <c r="N77" i="40"/>
  <c r="O77" i="40" s="1"/>
  <c r="L137" i="40" a="1"/>
  <c r="L137" i="40" s="1"/>
  <c r="Q137" i="40" s="1"/>
  <c r="L28" i="40" a="1"/>
  <c r="L28" i="40" s="1"/>
  <c r="Q28" i="40" s="1"/>
  <c r="N49" i="40"/>
  <c r="O49" i="40" s="1"/>
  <c r="N81" i="40"/>
  <c r="O81" i="40" s="1"/>
  <c r="N85" i="40"/>
  <c r="O85" i="40" s="1"/>
  <c r="P67" i="40" a="1"/>
  <c r="P67" i="40" s="1"/>
  <c r="L116" i="40" a="1"/>
  <c r="L116" i="40" s="1"/>
  <c r="Q116" i="40" s="1"/>
  <c r="N120" i="40"/>
  <c r="O120" i="40" s="1"/>
  <c r="L134" i="40" a="1"/>
  <c r="L134" i="40" s="1"/>
  <c r="Q134" i="40" s="1"/>
  <c r="N137" i="40"/>
  <c r="O137" i="40" s="1"/>
  <c r="C42" i="34" l="1"/>
  <c r="E42" i="34"/>
  <c r="G42" i="34"/>
  <c r="J15" i="34"/>
  <c r="J16" i="34"/>
  <c r="I16" i="34"/>
  <c r="H16" i="34"/>
  <c r="K15" i="34" a="1"/>
  <c r="K15" i="34" s="1"/>
  <c r="K16" i="34" s="1"/>
  <c r="B155" i="31"/>
  <c r="D154" i="31"/>
  <c r="B154" i="31"/>
  <c r="D152" i="31"/>
  <c r="B151" i="31"/>
  <c r="B150" i="31"/>
  <c r="B137" i="31"/>
  <c r="B136" i="31"/>
  <c r="D134" i="31"/>
  <c r="D132" i="31"/>
  <c r="D130" i="31"/>
  <c r="D129" i="31"/>
  <c r="D128" i="31"/>
  <c r="D127" i="31"/>
  <c r="D126" i="31"/>
  <c r="D125" i="31"/>
  <c r="D123" i="31"/>
  <c r="D121" i="31"/>
  <c r="D119" i="31"/>
  <c r="D118" i="31"/>
  <c r="D117" i="31"/>
  <c r="D116" i="31"/>
  <c r="D112" i="31"/>
  <c r="D110" i="31"/>
  <c r="B109" i="31"/>
  <c r="B108" i="31"/>
  <c r="D106" i="31"/>
  <c r="B105" i="31"/>
  <c r="B104" i="31"/>
  <c r="D102" i="31"/>
  <c r="B99" i="31"/>
  <c r="B98" i="31"/>
  <c r="D92" i="31"/>
  <c r="D90" i="31"/>
  <c r="D74" i="31"/>
  <c r="D73" i="31"/>
  <c r="D69" i="31"/>
  <c r="D68" i="31"/>
  <c r="D66" i="31"/>
  <c r="D63" i="31"/>
  <c r="D55" i="31"/>
  <c r="B54" i="31"/>
  <c r="B53" i="31"/>
  <c r="B52" i="31"/>
  <c r="D51" i="31"/>
  <c r="D49" i="31"/>
  <c r="B45" i="31"/>
  <c r="B44" i="31"/>
  <c r="B43" i="31"/>
  <c r="B42" i="31"/>
  <c r="D41" i="31"/>
  <c r="B41" i="31"/>
  <c r="B40" i="31"/>
  <c r="B39" i="31"/>
  <c r="B38" i="31"/>
  <c r="B37" i="31"/>
  <c r="D36" i="31"/>
  <c r="B36" i="31"/>
  <c r="D35" i="31"/>
  <c r="D30" i="31"/>
  <c r="D27" i="31"/>
  <c r="B24" i="31"/>
  <c r="B23" i="31"/>
  <c r="B22" i="31"/>
  <c r="B21" i="31"/>
  <c r="D18" i="31"/>
  <c r="D15" i="31"/>
  <c r="J348" i="9"/>
  <c r="I348" i="9"/>
  <c r="J347" i="9"/>
  <c r="I347" i="9"/>
  <c r="J343" i="9"/>
  <c r="I343" i="9"/>
  <c r="J342" i="9"/>
  <c r="I342" i="9"/>
  <c r="J338" i="9"/>
  <c r="I338" i="9"/>
  <c r="J337" i="9"/>
  <c r="I337" i="9"/>
  <c r="J336" i="9"/>
  <c r="I336" i="9"/>
  <c r="J332" i="9"/>
  <c r="I332" i="9"/>
  <c r="J331" i="9"/>
  <c r="I331" i="9"/>
  <c r="J327" i="9"/>
  <c r="I327" i="9"/>
  <c r="J326" i="9"/>
  <c r="I326" i="9"/>
  <c r="J322" i="9"/>
  <c r="I322" i="9"/>
  <c r="J321" i="9"/>
  <c r="I321" i="9"/>
  <c r="J317" i="9"/>
  <c r="I317" i="9"/>
  <c r="J316" i="9"/>
  <c r="I316" i="9"/>
  <c r="J312" i="9"/>
  <c r="I312" i="9"/>
  <c r="J311" i="9"/>
  <c r="I311" i="9"/>
  <c r="J307" i="9"/>
  <c r="I307" i="9"/>
  <c r="J306" i="9"/>
  <c r="I306" i="9"/>
  <c r="J302" i="9"/>
  <c r="I302" i="9"/>
  <c r="J301" i="9"/>
  <c r="I301" i="9"/>
  <c r="J297" i="9"/>
  <c r="I297" i="9"/>
  <c r="J296" i="9"/>
  <c r="I296" i="9"/>
  <c r="J292" i="9"/>
  <c r="I292" i="9"/>
  <c r="J291" i="9"/>
  <c r="I291" i="9"/>
  <c r="J283" i="9"/>
  <c r="I283" i="9"/>
  <c r="J282" i="9"/>
  <c r="I282" i="9"/>
  <c r="J278" i="9"/>
  <c r="I278" i="9"/>
  <c r="J277" i="9"/>
  <c r="I277" i="9"/>
  <c r="J273" i="9"/>
  <c r="I273" i="9"/>
  <c r="J272" i="9"/>
  <c r="I272" i="9"/>
  <c r="J268" i="9"/>
  <c r="I268" i="9"/>
  <c r="J267" i="9"/>
  <c r="I267" i="9"/>
  <c r="J263" i="9"/>
  <c r="I263" i="9"/>
  <c r="J262" i="9"/>
  <c r="I262" i="9"/>
  <c r="J258" i="9"/>
  <c r="I258" i="9"/>
  <c r="J257" i="9"/>
  <c r="I257" i="9"/>
  <c r="J253" i="9"/>
  <c r="I253" i="9"/>
  <c r="J252" i="9"/>
  <c r="I252" i="9"/>
  <c r="J248" i="9"/>
  <c r="I248" i="9"/>
  <c r="J247" i="9"/>
  <c r="I247" i="9"/>
  <c r="J243" i="9"/>
  <c r="I243" i="9"/>
  <c r="J242" i="9"/>
  <c r="I242" i="9"/>
  <c r="J241" i="9"/>
  <c r="I241" i="9"/>
  <c r="J237" i="9"/>
  <c r="I237" i="9"/>
  <c r="J236" i="9"/>
  <c r="I236" i="9"/>
  <c r="J235" i="9"/>
  <c r="I235" i="9"/>
  <c r="J231" i="9"/>
  <c r="I231" i="9"/>
  <c r="J230" i="9"/>
  <c r="I230" i="9"/>
  <c r="J229" i="9"/>
  <c r="I229" i="9"/>
  <c r="AU332" i="8"/>
  <c r="D92" i="23"/>
  <c r="D90" i="23"/>
  <c r="B99" i="23"/>
  <c r="B98" i="23"/>
  <c r="B155" i="29"/>
  <c r="D154" i="29"/>
  <c r="B154" i="29"/>
  <c r="D152" i="29"/>
  <c r="B151" i="29"/>
  <c r="B150" i="29"/>
  <c r="B137" i="29"/>
  <c r="B136" i="29"/>
  <c r="D134" i="29"/>
  <c r="D132" i="29"/>
  <c r="D130" i="29"/>
  <c r="D129" i="29"/>
  <c r="D128" i="29"/>
  <c r="D127" i="29"/>
  <c r="D126" i="29"/>
  <c r="D125" i="29"/>
  <c r="D123" i="29"/>
  <c r="D121" i="29"/>
  <c r="D119" i="29"/>
  <c r="D118" i="29"/>
  <c r="D117" i="29"/>
  <c r="D116" i="29"/>
  <c r="D112" i="29"/>
  <c r="D110" i="29"/>
  <c r="B109" i="29"/>
  <c r="B108" i="29"/>
  <c r="D106" i="29"/>
  <c r="B105" i="29"/>
  <c r="B104" i="29"/>
  <c r="D102" i="29"/>
  <c r="B99" i="29"/>
  <c r="B98" i="29"/>
  <c r="D92" i="29"/>
  <c r="D90" i="29"/>
  <c r="D74" i="29"/>
  <c r="D73" i="29"/>
  <c r="D69" i="29"/>
  <c r="D68" i="29"/>
  <c r="D66" i="29"/>
  <c r="D63" i="29"/>
  <c r="D55" i="29"/>
  <c r="B54" i="29"/>
  <c r="B53" i="29"/>
  <c r="B52" i="29"/>
  <c r="D51" i="29"/>
  <c r="D49" i="29"/>
  <c r="B45" i="29"/>
  <c r="B44" i="29"/>
  <c r="B43" i="29"/>
  <c r="B42" i="29"/>
  <c r="D41" i="29"/>
  <c r="B41" i="29"/>
  <c r="B40" i="29"/>
  <c r="B39" i="29"/>
  <c r="B38" i="29"/>
  <c r="B37" i="29"/>
  <c r="D36" i="29"/>
  <c r="B36" i="29"/>
  <c r="D35" i="29"/>
  <c r="D30" i="29"/>
  <c r="D27" i="29"/>
  <c r="B24" i="29"/>
  <c r="B23" i="29"/>
  <c r="B22" i="29"/>
  <c r="B21" i="29"/>
  <c r="D18" i="29"/>
  <c r="D15" i="29"/>
  <c r="N93" i="24"/>
  <c r="N92" i="24"/>
  <c r="N91" i="24"/>
  <c r="N90" i="24"/>
  <c r="N89" i="24"/>
  <c r="N88" i="24"/>
  <c r="N87" i="24"/>
  <c r="N86" i="24"/>
  <c r="N85" i="24"/>
  <c r="N84" i="24"/>
  <c r="N83" i="24"/>
  <c r="N82" i="24"/>
  <c r="N81" i="24"/>
  <c r="N80" i="24"/>
  <c r="N79" i="24"/>
  <c r="N78" i="24"/>
  <c r="N77" i="24"/>
  <c r="N76" i="24"/>
  <c r="N75" i="24"/>
  <c r="N74" i="24"/>
  <c r="N73" i="24"/>
  <c r="N72" i="24"/>
  <c r="N71" i="24"/>
  <c r="N70" i="24"/>
  <c r="N69" i="24"/>
  <c r="N68" i="24"/>
  <c r="N67" i="24"/>
  <c r="N66" i="24"/>
  <c r="N65" i="24"/>
  <c r="N64" i="24"/>
  <c r="N63" i="24"/>
  <c r="N62" i="24"/>
  <c r="N61" i="24"/>
  <c r="N60" i="24"/>
  <c r="N59" i="24"/>
  <c r="N58" i="24"/>
  <c r="N57" i="24"/>
  <c r="N56" i="24"/>
  <c r="N55" i="24"/>
  <c r="N54" i="24"/>
  <c r="N53" i="24"/>
  <c r="N52" i="24"/>
  <c r="N51" i="24"/>
  <c r="N50" i="24"/>
  <c r="N49" i="24"/>
  <c r="N48" i="24"/>
  <c r="N47" i="24"/>
  <c r="N46" i="24"/>
  <c r="N45" i="24"/>
  <c r="N44" i="24"/>
  <c r="N43" i="24"/>
  <c r="N42" i="24"/>
  <c r="N41" i="24"/>
  <c r="N40" i="24"/>
  <c r="N39" i="24"/>
  <c r="N38" i="24"/>
  <c r="N37" i="24"/>
  <c r="N36" i="24"/>
  <c r="N35" i="24"/>
  <c r="N34" i="24"/>
  <c r="N33" i="24"/>
  <c r="N32" i="24"/>
  <c r="N28" i="24"/>
  <c r="N31" i="24"/>
  <c r="N30" i="24"/>
  <c r="N29" i="24"/>
  <c r="N23"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D68" i="23"/>
  <c r="D55" i="23"/>
  <c r="B54" i="23"/>
  <c r="B53" i="23"/>
  <c r="B52" i="23"/>
  <c r="D51" i="23"/>
  <c r="D74" i="23"/>
  <c r="D49" i="23"/>
  <c r="D41" i="23"/>
  <c r="B39" i="23"/>
  <c r="B38" i="23"/>
  <c r="B37" i="23"/>
  <c r="B36" i="23"/>
  <c r="D35" i="23"/>
  <c r="D73" i="23"/>
  <c r="D63" i="23"/>
  <c r="D30" i="23"/>
  <c r="D15" i="23"/>
  <c r="D18" i="23"/>
  <c r="D69" i="23"/>
  <c r="D66" i="23"/>
  <c r="B45" i="23"/>
  <c r="B44" i="23"/>
  <c r="B43" i="23"/>
  <c r="B42" i="23"/>
  <c r="B41" i="23"/>
  <c r="B40" i="23"/>
  <c r="D36" i="23"/>
  <c r="D27" i="23"/>
  <c r="B24" i="23"/>
  <c r="B23" i="23"/>
  <c r="B22" i="23"/>
  <c r="B21" i="23"/>
  <c r="L15" i="34" l="1"/>
  <c r="L16" i="34" s="1"/>
  <c r="M15" i="34"/>
  <c r="M16" i="34" s="1"/>
  <c r="D74" i="27"/>
  <c r="D49" i="27"/>
  <c r="D41" i="27"/>
  <c r="D35" i="27"/>
  <c r="B39" i="27"/>
  <c r="B38" i="27"/>
  <c r="B37" i="27"/>
  <c r="B36" i="27"/>
  <c r="D92" i="27"/>
  <c r="D73" i="27"/>
  <c r="D69" i="27"/>
  <c r="D66" i="27"/>
  <c r="D63" i="27"/>
  <c r="D30" i="27"/>
  <c r="D36" i="27"/>
  <c r="D27" i="27"/>
  <c r="D18" i="27"/>
  <c r="D15" i="27"/>
  <c r="B45" i="27"/>
  <c r="B44" i="27"/>
  <c r="B43" i="27"/>
  <c r="B42" i="27"/>
  <c r="B41" i="27"/>
  <c r="B40" i="27"/>
  <c r="B24" i="27"/>
  <c r="B23" i="27"/>
  <c r="B22" i="27"/>
  <c r="B21" i="27"/>
  <c r="AK34" i="28"/>
  <c r="AJ34" i="28"/>
  <c r="AI34" i="28"/>
  <c r="AO33" i="28"/>
  <c r="AN33" i="28"/>
  <c r="AM33" i="28"/>
  <c r="AK33" i="28"/>
  <c r="AJ33" i="28"/>
  <c r="AI33" i="28"/>
  <c r="AG33" i="28"/>
  <c r="AF33" i="28"/>
  <c r="AE33" i="28"/>
  <c r="AC33" i="28"/>
  <c r="AB33" i="28"/>
  <c r="AA33" i="28"/>
  <c r="AO32" i="28"/>
  <c r="AN32" i="28"/>
  <c r="AM32" i="28"/>
  <c r="AK32" i="28"/>
  <c r="AJ32" i="28"/>
  <c r="AI32" i="28"/>
  <c r="AG32" i="28"/>
  <c r="AF32" i="28"/>
  <c r="AE32" i="28"/>
  <c r="AC32" i="28"/>
  <c r="AB32" i="28"/>
  <c r="AA32" i="28"/>
  <c r="AO29" i="28"/>
  <c r="AN29" i="28"/>
  <c r="AM29" i="28"/>
  <c r="AG29" i="28"/>
  <c r="AF29" i="28"/>
  <c r="AE29" i="28"/>
  <c r="AO28" i="28"/>
  <c r="AN28" i="28"/>
  <c r="AM28" i="28"/>
  <c r="AG28" i="28"/>
  <c r="AF28" i="28"/>
  <c r="AE28" i="28"/>
  <c r="AC28" i="28"/>
  <c r="AB28" i="28"/>
  <c r="AA28" i="28"/>
  <c r="AK27" i="28"/>
  <c r="AJ27" i="28"/>
  <c r="AI27" i="28"/>
  <c r="AC18" i="28"/>
  <c r="AB18" i="28"/>
  <c r="AA18" i="28"/>
  <c r="AK17" i="28"/>
  <c r="AJ17" i="28"/>
  <c r="AI17" i="28"/>
  <c r="AG17" i="28"/>
  <c r="AF17" i="28"/>
  <c r="AE17" i="28"/>
  <c r="AC17" i="28"/>
  <c r="AB17" i="28"/>
  <c r="AA17" i="28"/>
  <c r="AK16" i="28"/>
  <c r="AJ16" i="28"/>
  <c r="AI16" i="28"/>
  <c r="AO13" i="28"/>
  <c r="AN13" i="28"/>
  <c r="AM13" i="28"/>
  <c r="AK13" i="28"/>
  <c r="AJ13" i="28"/>
  <c r="AI13" i="28"/>
  <c r="AG13" i="28"/>
  <c r="AF13" i="28"/>
  <c r="AE13" i="28"/>
  <c r="AC13" i="28"/>
  <c r="AB13" i="28"/>
  <c r="AA13" i="28"/>
  <c r="AO12" i="28"/>
  <c r="AN12" i="28"/>
  <c r="AM12" i="28"/>
  <c r="AK12" i="28"/>
  <c r="AJ12" i="28"/>
  <c r="AI12" i="28"/>
  <c r="AG12" i="28"/>
  <c r="AF12" i="28"/>
  <c r="AE12" i="28"/>
  <c r="AC12" i="28"/>
  <c r="AB12" i="28"/>
  <c r="AA12" i="28"/>
  <c r="AO11" i="28"/>
  <c r="AN11" i="28"/>
  <c r="AM11" i="28"/>
  <c r="AK11" i="28"/>
  <c r="AJ11" i="28"/>
  <c r="AI11" i="28"/>
  <c r="AG11" i="28"/>
  <c r="AF11" i="28"/>
  <c r="AE11" i="28"/>
  <c r="AC11" i="28"/>
  <c r="AB11" i="28"/>
  <c r="AA11" i="28"/>
  <c r="AO9" i="28"/>
  <c r="AN9" i="28"/>
  <c r="AM9" i="28"/>
  <c r="AK9" i="28"/>
  <c r="AJ9" i="28"/>
  <c r="AI9" i="28"/>
  <c r="AG9" i="28"/>
  <c r="AF9" i="28"/>
  <c r="AE9" i="28"/>
  <c r="AC9" i="28"/>
  <c r="AB9" i="28"/>
  <c r="AA9" i="28"/>
  <c r="AO8" i="28"/>
  <c r="AN8" i="28"/>
  <c r="AM8" i="28"/>
  <c r="AK8" i="28"/>
  <c r="AJ8" i="28"/>
  <c r="AI8" i="28"/>
  <c r="AG8" i="28"/>
  <c r="AF8" i="28"/>
  <c r="AE8" i="28"/>
  <c r="AC8" i="28"/>
  <c r="AB8" i="28"/>
  <c r="AA8" i="28"/>
  <c r="AO7" i="28"/>
  <c r="AN7" i="28"/>
  <c r="AM7" i="28"/>
  <c r="AK7" i="28"/>
  <c r="AJ7" i="28"/>
  <c r="AI7" i="28"/>
  <c r="AG7" i="28"/>
  <c r="AF7" i="28"/>
  <c r="AE7" i="28"/>
  <c r="AC7" i="28"/>
  <c r="AB7" i="28"/>
  <c r="AA7" i="28"/>
  <c r="AO6" i="28"/>
  <c r="AN6" i="28"/>
  <c r="AM6" i="28"/>
  <c r="AK6" i="28"/>
  <c r="AJ6" i="28"/>
  <c r="AI6" i="28"/>
  <c r="AG6" i="28"/>
  <c r="AF6" i="28"/>
  <c r="AE6" i="28"/>
  <c r="AC6" i="28"/>
  <c r="AB6" i="28"/>
  <c r="AA6" i="28"/>
  <c r="AO5" i="28"/>
  <c r="AN5" i="28"/>
  <c r="AM5" i="28"/>
  <c r="AK5" i="28"/>
  <c r="AJ5" i="28"/>
  <c r="AI5" i="28"/>
  <c r="AG5" i="28"/>
  <c r="AF5" i="28"/>
  <c r="AE5" i="28"/>
  <c r="AC5" i="28"/>
  <c r="AB5" i="28"/>
  <c r="AA5" i="28"/>
  <c r="AO4" i="28"/>
  <c r="AN4" i="28"/>
  <c r="AM4" i="28"/>
  <c r="AK4" i="28"/>
  <c r="AJ4" i="28"/>
  <c r="AI4" i="28"/>
  <c r="AG4" i="28"/>
  <c r="AF4" i="28"/>
  <c r="AE4" i="28"/>
  <c r="AC4" i="28"/>
  <c r="AB4" i="28"/>
  <c r="AA4" i="28"/>
  <c r="AO3" i="28"/>
  <c r="AN3" i="28"/>
  <c r="AM3" i="28"/>
  <c r="AK3" i="28"/>
  <c r="AJ3" i="28"/>
  <c r="AI3" i="28"/>
  <c r="AG3" i="28"/>
  <c r="AF3" i="28"/>
  <c r="AE3" i="28"/>
  <c r="AC3" i="28"/>
  <c r="AB3" i="28"/>
  <c r="AA3" i="28"/>
  <c r="AO2" i="28"/>
  <c r="AN2" i="28"/>
  <c r="AM2" i="28"/>
  <c r="AK2" i="28"/>
  <c r="AJ2" i="28"/>
  <c r="AI2" i="28"/>
  <c r="AG2" i="28"/>
  <c r="AF2" i="28"/>
  <c r="AE2" i="28"/>
  <c r="AC2" i="28"/>
  <c r="AB2" i="28"/>
  <c r="AA2" i="28"/>
  <c r="D90" i="27"/>
  <c r="D68" i="27"/>
  <c r="D55" i="27"/>
  <c r="D51" i="27"/>
  <c r="B54" i="27"/>
  <c r="B53" i="27"/>
  <c r="B52" i="27"/>
  <c r="L83" i="24" l="1"/>
  <c r="F36" i="24"/>
  <c r="G36" i="25"/>
  <c r="P30" i="15"/>
  <c r="M93" i="24" l="1"/>
  <c r="L93" i="24"/>
  <c r="P93" i="24" s="1" a="1"/>
  <c r="P93" i="24" s="1"/>
  <c r="M92" i="24"/>
  <c r="L92" i="24"/>
  <c r="P92" i="24" s="1" a="1"/>
  <c r="P92" i="24" s="1"/>
  <c r="M91" i="24"/>
  <c r="L91" i="24"/>
  <c r="M71" i="24"/>
  <c r="L71" i="24"/>
  <c r="M69" i="24"/>
  <c r="O69" i="24" s="1" a="1"/>
  <c r="L69" i="24"/>
  <c r="M67" i="24"/>
  <c r="O67" i="24" s="1" a="1"/>
  <c r="L67" i="24"/>
  <c r="M65" i="24"/>
  <c r="O65" i="24" s="1" a="1"/>
  <c r="L65" i="24"/>
  <c r="O93" i="24" a="1"/>
  <c r="O91" i="24" a="1"/>
  <c r="M90" i="24"/>
  <c r="L90" i="24"/>
  <c r="M64" i="24"/>
  <c r="L64" i="24"/>
  <c r="O64" i="24" a="1"/>
  <c r="M63" i="24"/>
  <c r="L63" i="24"/>
  <c r="P63" i="24" s="1" a="1"/>
  <c r="P63" i="24" s="1"/>
  <c r="Y63" i="24" s="1"/>
  <c r="M89" i="24"/>
  <c r="L89" i="24"/>
  <c r="M88" i="24"/>
  <c r="L88" i="24"/>
  <c r="M87" i="24"/>
  <c r="L87" i="24"/>
  <c r="M86" i="24"/>
  <c r="L86" i="24"/>
  <c r="M85" i="24"/>
  <c r="O85" i="24" s="1" a="1"/>
  <c r="O85" i="24" s="1"/>
  <c r="AA85" i="24" s="1"/>
  <c r="L85" i="24"/>
  <c r="M84" i="24"/>
  <c r="L84" i="24"/>
  <c r="M83" i="24"/>
  <c r="M82" i="24"/>
  <c r="L82" i="24"/>
  <c r="M81" i="24"/>
  <c r="L81" i="24"/>
  <c r="M80" i="24"/>
  <c r="L80" i="24"/>
  <c r="O80" i="24" s="1" a="1"/>
  <c r="O80" i="24" s="1"/>
  <c r="O83" i="24" a="1"/>
  <c r="M79" i="24"/>
  <c r="L79" i="24"/>
  <c r="M78" i="24"/>
  <c r="L78" i="24"/>
  <c r="M77" i="24"/>
  <c r="L77" i="24"/>
  <c r="M76" i="24"/>
  <c r="L76" i="24"/>
  <c r="M75" i="24"/>
  <c r="L75" i="24"/>
  <c r="P75" i="24" s="1" a="1"/>
  <c r="P75" i="24" s="1"/>
  <c r="Y75" i="24" s="1"/>
  <c r="M74" i="24"/>
  <c r="L74" i="24"/>
  <c r="M73" i="24"/>
  <c r="O73" i="24" s="1" a="1"/>
  <c r="O73" i="24" s="1"/>
  <c r="AA73" i="24" s="1"/>
  <c r="L73" i="24"/>
  <c r="M72" i="24"/>
  <c r="L72" i="24"/>
  <c r="O71" i="24" a="1"/>
  <c r="M70" i="24"/>
  <c r="L70" i="24"/>
  <c r="M68" i="24"/>
  <c r="O68" i="24" s="1" a="1"/>
  <c r="O68" i="24" s="1"/>
  <c r="AA68" i="24" s="1"/>
  <c r="L68" i="24"/>
  <c r="M66" i="24"/>
  <c r="L66" i="24"/>
  <c r="M62" i="24"/>
  <c r="L62" i="24"/>
  <c r="P62" i="24" s="1" a="1"/>
  <c r="P62" i="24" s="1"/>
  <c r="Y62" i="24" s="1"/>
  <c r="M61" i="24"/>
  <c r="L61" i="24"/>
  <c r="M60" i="24"/>
  <c r="L60" i="24"/>
  <c r="M59" i="24"/>
  <c r="L59" i="24"/>
  <c r="M58" i="24"/>
  <c r="L58" i="24"/>
  <c r="M57" i="24"/>
  <c r="L57" i="24"/>
  <c r="O57" i="24" a="1"/>
  <c r="O57" i="24" s="1"/>
  <c r="M56" i="24"/>
  <c r="L56" i="24"/>
  <c r="M55" i="24"/>
  <c r="L55" i="24"/>
  <c r="M54" i="24"/>
  <c r="L54" i="24"/>
  <c r="M53" i="24"/>
  <c r="L53" i="24"/>
  <c r="L51" i="24"/>
  <c r="W49" i="24"/>
  <c r="M49" i="24"/>
  <c r="L49" i="24"/>
  <c r="O49" i="24" s="1" a="1"/>
  <c r="M48" i="24"/>
  <c r="L48" i="24"/>
  <c r="W47" i="24"/>
  <c r="M47" i="24"/>
  <c r="L47" i="24"/>
  <c r="M46" i="24"/>
  <c r="L46" i="24"/>
  <c r="W45" i="24"/>
  <c r="M45" i="24"/>
  <c r="L45" i="24"/>
  <c r="O45" i="24" s="1" a="1"/>
  <c r="M44" i="24"/>
  <c r="L44" i="24"/>
  <c r="M43" i="24"/>
  <c r="L43" i="24"/>
  <c r="W43" i="24"/>
  <c r="L42" i="24"/>
  <c r="K36" i="26"/>
  <c r="K35" i="26"/>
  <c r="K34" i="26"/>
  <c r="K33" i="26"/>
  <c r="K32" i="26"/>
  <c r="K31" i="26"/>
  <c r="K30" i="26"/>
  <c r="K29" i="26"/>
  <c r="K28" i="26"/>
  <c r="K27" i="26"/>
  <c r="K26" i="26"/>
  <c r="K25" i="26"/>
  <c r="K24" i="26"/>
  <c r="K23" i="26"/>
  <c r="K22" i="26"/>
  <c r="K21" i="26"/>
  <c r="K20" i="26"/>
  <c r="K19" i="26"/>
  <c r="K18" i="26"/>
  <c r="K17" i="26"/>
  <c r="K16" i="26"/>
  <c r="K15" i="26"/>
  <c r="K14" i="26"/>
  <c r="K13" i="26"/>
  <c r="K12" i="26"/>
  <c r="K11" i="26"/>
  <c r="K10" i="26"/>
  <c r="K9" i="26"/>
  <c r="K8" i="26"/>
  <c r="K7" i="26"/>
  <c r="K6" i="26"/>
  <c r="L14" i="24"/>
  <c r="L11" i="24"/>
  <c r="M5" i="24"/>
  <c r="L20" i="24" s="1"/>
  <c r="P53" i="24" l="1" a="1"/>
  <c r="P53" i="24" s="1"/>
  <c r="P77" i="24" a="1"/>
  <c r="P77" i="24" s="1"/>
  <c r="P64" i="24" a="1"/>
  <c r="P64" i="24" s="1"/>
  <c r="P71" i="24" a="1"/>
  <c r="P71" i="24" s="1"/>
  <c r="P86" i="24" a="1"/>
  <c r="P86" i="24" s="1"/>
  <c r="O78" i="24" a="1"/>
  <c r="O78" i="24" s="1"/>
  <c r="AA78" i="24" s="1"/>
  <c r="P83" i="24" a="1"/>
  <c r="P83" i="24" s="1"/>
  <c r="Y83" i="24" s="1"/>
  <c r="P91" i="24" a="1"/>
  <c r="P91" i="24" s="1"/>
  <c r="Y91" i="24" s="1"/>
  <c r="O48" i="24" a="1"/>
  <c r="O48" i="24" s="1"/>
  <c r="O46" i="24" a="1"/>
  <c r="O46" i="24" s="1"/>
  <c r="P46" i="24" a="1"/>
  <c r="P46" i="24" s="1"/>
  <c r="Y46" i="24" s="1"/>
  <c r="P58" i="24" a="1"/>
  <c r="P58" i="24" s="1"/>
  <c r="Y58" i="24" s="1"/>
  <c r="O92" i="24" a="1"/>
  <c r="O92" i="24" s="1"/>
  <c r="L15" i="24"/>
  <c r="P56" i="24" a="1"/>
  <c r="P56" i="24" s="1"/>
  <c r="Y56" i="24" s="1"/>
  <c r="Q73" i="24" a="1"/>
  <c r="Q73" i="24" s="1"/>
  <c r="P73" i="24" a="1"/>
  <c r="P73" i="24" s="1"/>
  <c r="P69" i="24" a="1"/>
  <c r="P69" i="24" s="1"/>
  <c r="Y92" i="24"/>
  <c r="O74" i="24" a="1"/>
  <c r="P74" i="24" a="1"/>
  <c r="P74" i="24" s="1"/>
  <c r="Y74" i="24" s="1"/>
  <c r="O66" i="24" a="1"/>
  <c r="O66" i="24" s="1"/>
  <c r="AA66" i="24" s="1"/>
  <c r="P66" i="24" a="1"/>
  <c r="P66" i="24" s="1"/>
  <c r="Y66" i="24" s="1"/>
  <c r="Q93" i="24" a="1"/>
  <c r="Q93" i="24" s="1"/>
  <c r="P84" i="24" a="1"/>
  <c r="P84" i="24" s="1"/>
  <c r="Y84" i="24" s="1"/>
  <c r="L6" i="24"/>
  <c r="L19" i="24"/>
  <c r="O47" i="24" a="1"/>
  <c r="O47" i="24" s="1"/>
  <c r="AA47" i="24" s="1"/>
  <c r="O54" i="24" a="1"/>
  <c r="O54" i="24" s="1"/>
  <c r="P54" i="24" a="1"/>
  <c r="P54" i="24" s="1"/>
  <c r="O58" i="24" a="1"/>
  <c r="O58" i="24" s="1"/>
  <c r="Y73" i="24"/>
  <c r="O75" i="24" a="1"/>
  <c r="O75" i="24" s="1"/>
  <c r="P78" i="24" a="1"/>
  <c r="P78" i="24" s="1"/>
  <c r="Y78" i="24" s="1"/>
  <c r="O82" i="24" a="1"/>
  <c r="O82" i="24" s="1"/>
  <c r="AA82" i="24" s="1"/>
  <c r="P82" i="24" a="1"/>
  <c r="P82" i="24" s="1"/>
  <c r="O87" i="24" a="1"/>
  <c r="P87" i="24" a="1"/>
  <c r="P87" i="24" s="1"/>
  <c r="P90" i="24" a="1"/>
  <c r="P90" i="24" s="1"/>
  <c r="Y90" i="24" s="1"/>
  <c r="P65" i="24" a="1"/>
  <c r="P65" i="24" s="1"/>
  <c r="Y65" i="24" s="1"/>
  <c r="O44" i="24" a="1"/>
  <c r="O44" i="24" s="1"/>
  <c r="P44" i="24" a="1"/>
  <c r="P44" i="24" s="1"/>
  <c r="Y44" i="24" s="1"/>
  <c r="O86" i="24" a="1"/>
  <c r="O86" i="24" s="1"/>
  <c r="AA86" i="24" s="1"/>
  <c r="Q63" i="24" a="1"/>
  <c r="Q63" i="24" s="1"/>
  <c r="AA57" i="24"/>
  <c r="O61" i="24" a="1"/>
  <c r="P61" i="24" a="1"/>
  <c r="P61" i="24" s="1"/>
  <c r="Y61" i="24" s="1"/>
  <c r="L9" i="24"/>
  <c r="P57" i="24" a="1"/>
  <c r="P57" i="24" s="1"/>
  <c r="Y57" i="24" s="1"/>
  <c r="P59" i="24" a="1"/>
  <c r="P59" i="24" s="1"/>
  <c r="Y59" i="24" s="1"/>
  <c r="O76" i="24" a="1"/>
  <c r="O76" i="24" s="1"/>
  <c r="AA76" i="24" s="1"/>
  <c r="P76" i="24" a="1"/>
  <c r="P76" i="24" s="1"/>
  <c r="P80" i="24" a="1"/>
  <c r="P80" i="24" s="1"/>
  <c r="Y80" i="24" s="1"/>
  <c r="P88" i="24" a="1"/>
  <c r="P88" i="24" s="1"/>
  <c r="O62" i="24" a="1"/>
  <c r="O62" i="24" s="1"/>
  <c r="AA62" i="24" s="1"/>
  <c r="Q71" i="24" a="1"/>
  <c r="Q71" i="24" s="1"/>
  <c r="O60" i="24" a="1"/>
  <c r="O60" i="24" s="1"/>
  <c r="AA60" i="24" s="1"/>
  <c r="P60" i="24" a="1"/>
  <c r="P60" i="24" s="1"/>
  <c r="Y60" i="24" s="1"/>
  <c r="O81" i="24" a="1"/>
  <c r="P81" i="24" a="1"/>
  <c r="P81" i="24" s="1"/>
  <c r="O89" i="24" a="1"/>
  <c r="O89" i="24" s="1"/>
  <c r="AA89" i="24" s="1"/>
  <c r="P89" i="24" a="1"/>
  <c r="P89" i="24" s="1"/>
  <c r="L18" i="24"/>
  <c r="P70" i="24" a="1"/>
  <c r="P70" i="24" s="1"/>
  <c r="Y70" i="24" s="1"/>
  <c r="L7" i="24"/>
  <c r="Q59" i="24" a="1"/>
  <c r="Q59" i="24" s="1"/>
  <c r="P43" i="24" a="1"/>
  <c r="P43" i="24" s="1"/>
  <c r="Y43" i="24" s="1"/>
  <c r="L10" i="24"/>
  <c r="O55" i="24" a="1"/>
  <c r="P55" i="24" a="1"/>
  <c r="P55" i="24" s="1"/>
  <c r="O59" i="24" a="1"/>
  <c r="O59" i="24" s="1"/>
  <c r="AA59" i="24" s="1"/>
  <c r="P68" i="24" a="1"/>
  <c r="P68" i="24" s="1"/>
  <c r="Y68" i="24" s="1"/>
  <c r="P72" i="24" a="1"/>
  <c r="P72" i="24" s="1"/>
  <c r="Y72" i="24" s="1"/>
  <c r="O77" i="24" a="1"/>
  <c r="O79" i="24" a="1"/>
  <c r="O79" i="24" s="1"/>
  <c r="AA79" i="24" s="1"/>
  <c r="P79" i="24" a="1"/>
  <c r="P79" i="24" s="1"/>
  <c r="P85" i="24" a="1"/>
  <c r="P85" i="24" s="1"/>
  <c r="O88" i="24" a="1"/>
  <c r="O88" i="24" s="1"/>
  <c r="AA88" i="24" s="1"/>
  <c r="O63" i="24" a="1"/>
  <c r="O63" i="24" s="1"/>
  <c r="AA63" i="24" s="1"/>
  <c r="O90" i="24" a="1"/>
  <c r="O90" i="24" s="1"/>
  <c r="AA90" i="24" s="1"/>
  <c r="P67" i="24" a="1"/>
  <c r="P67" i="24" s="1"/>
  <c r="Y67" i="24" s="1"/>
  <c r="Y93" i="24"/>
  <c r="O93" i="24"/>
  <c r="AA93" i="24" s="1"/>
  <c r="AA92" i="24"/>
  <c r="O91" i="24"/>
  <c r="AA91" i="24" s="1"/>
  <c r="Q91" i="24" a="1"/>
  <c r="Q91" i="24" s="1"/>
  <c r="O71" i="24"/>
  <c r="AA71" i="24" s="1"/>
  <c r="Y71" i="24"/>
  <c r="O65" i="24"/>
  <c r="AA65" i="24" s="1"/>
  <c r="Q65" i="24" a="1"/>
  <c r="Q65" i="24" s="1"/>
  <c r="O64" i="24"/>
  <c r="AA64" i="24" s="1"/>
  <c r="Y64" i="24"/>
  <c r="AA44" i="24"/>
  <c r="AA46" i="24"/>
  <c r="P48" i="24"/>
  <c r="Y48" i="24" s="1"/>
  <c r="AA48" i="24"/>
  <c r="L13" i="24"/>
  <c r="L21" i="24"/>
  <c r="O56" i="24" a="1"/>
  <c r="O56" i="24" s="1"/>
  <c r="AA56" i="24" s="1"/>
  <c r="Y79" i="24"/>
  <c r="Y87" i="24"/>
  <c r="Q79" i="24" a="1"/>
  <c r="Q79" i="24" s="1"/>
  <c r="L8" i="24"/>
  <c r="L16" i="24"/>
  <c r="Q57" i="24" a="1"/>
  <c r="Q57" i="24" s="1"/>
  <c r="Z57" i="24" s="1"/>
  <c r="O70" i="24" a="1"/>
  <c r="O70" i="24" s="1"/>
  <c r="AA70" i="24" s="1"/>
  <c r="O72" i="24" a="1"/>
  <c r="O72" i="24" s="1"/>
  <c r="AA72" i="24" s="1"/>
  <c r="O84" i="24" a="1"/>
  <c r="O84" i="24" s="1"/>
  <c r="AA84" i="24" s="1"/>
  <c r="L17" i="24"/>
  <c r="P49" i="24" a="1"/>
  <c r="P49" i="24" s="1"/>
  <c r="Y49" i="24" s="1"/>
  <c r="Y89" i="24"/>
  <c r="L12" i="24"/>
  <c r="Q45" i="24" a="1"/>
  <c r="Q45" i="24" s="1"/>
  <c r="Q89" i="24" a="1"/>
  <c r="Q89" i="24" s="1"/>
  <c r="Y88" i="24"/>
  <c r="Q87" i="24" a="1"/>
  <c r="Q87" i="24" s="1"/>
  <c r="O87" i="24"/>
  <c r="AA87" i="24" s="1"/>
  <c r="Y86" i="24"/>
  <c r="Q85" i="24" a="1"/>
  <c r="Q85" i="24" s="1"/>
  <c r="Y85" i="24"/>
  <c r="Q83" i="24" a="1"/>
  <c r="Q83" i="24" s="1"/>
  <c r="O83" i="24"/>
  <c r="AA83" i="24" s="1"/>
  <c r="Y82" i="24"/>
  <c r="Y81" i="24"/>
  <c r="O81" i="24"/>
  <c r="AA81" i="24" s="1"/>
  <c r="Q81" i="24" a="1"/>
  <c r="Q81" i="24" s="1"/>
  <c r="AA80" i="24"/>
  <c r="Y77" i="24"/>
  <c r="Q77" i="24" a="1"/>
  <c r="Q77" i="24" s="1"/>
  <c r="O77" i="24"/>
  <c r="AA77" i="24" s="1"/>
  <c r="Y76" i="24"/>
  <c r="AA75" i="24"/>
  <c r="O74" i="24"/>
  <c r="AA74" i="24" s="1"/>
  <c r="Q75" i="24" a="1"/>
  <c r="Q75" i="24" s="1"/>
  <c r="Y69" i="24"/>
  <c r="Q69" i="24" a="1"/>
  <c r="Q69" i="24" s="1"/>
  <c r="Z69" i="24" s="1"/>
  <c r="O69" i="24"/>
  <c r="AA69" i="24" s="1"/>
  <c r="O67" i="24"/>
  <c r="AA67" i="24" s="1"/>
  <c r="Q67" i="24" a="1"/>
  <c r="Q67" i="24" s="1"/>
  <c r="Q61" i="24" a="1"/>
  <c r="Q61" i="24" s="1"/>
  <c r="O61" i="24"/>
  <c r="AA61" i="24" s="1"/>
  <c r="AA58" i="24"/>
  <c r="Q55" i="24" a="1"/>
  <c r="Q55" i="24" s="1"/>
  <c r="O55" i="24"/>
  <c r="O49" i="24"/>
  <c r="AA49" i="24" s="1"/>
  <c r="Q49" i="24" a="1"/>
  <c r="Q49" i="24" s="1"/>
  <c r="Q47" i="24" a="1"/>
  <c r="Q47" i="24" s="1"/>
  <c r="P47" i="24" a="1"/>
  <c r="P47" i="24" s="1"/>
  <c r="Y47" i="24" s="1"/>
  <c r="O45" i="24"/>
  <c r="AA45" i="24" s="1"/>
  <c r="P45" i="24" a="1"/>
  <c r="P45" i="24" s="1"/>
  <c r="Y45" i="24" s="1"/>
  <c r="Z91" i="24" l="1"/>
  <c r="Z49" i="24"/>
  <c r="Z67" i="24"/>
  <c r="Z81" i="24"/>
  <c r="Z89" i="24"/>
  <c r="Z65" i="24"/>
  <c r="Z59" i="24"/>
  <c r="Z77" i="24"/>
  <c r="Z83" i="24"/>
  <c r="Z47" i="24"/>
  <c r="Z79" i="24"/>
  <c r="Z63" i="24"/>
  <c r="Z93" i="24"/>
  <c r="Z85" i="24"/>
  <c r="Z45" i="24"/>
  <c r="Z71" i="24"/>
  <c r="Z73" i="24"/>
  <c r="Z61" i="24"/>
  <c r="Z87" i="24"/>
  <c r="Z75" i="24"/>
  <c r="AA55" i="24" l="1"/>
  <c r="Y55" i="24"/>
  <c r="M52" i="24"/>
  <c r="L52" i="24"/>
  <c r="P52" i="24" s="1" a="1"/>
  <c r="P52" i="24" s="1"/>
  <c r="Z55" i="24"/>
  <c r="Y54" i="24"/>
  <c r="O53" i="24" a="1"/>
  <c r="O53" i="24" s="1"/>
  <c r="Y53" i="24" s="1"/>
  <c r="M51" i="24"/>
  <c r="P51" i="24" s="1" a="1"/>
  <c r="P51" i="24" s="1"/>
  <c r="O51" i="24" a="1"/>
  <c r="O51" i="24" s="1"/>
  <c r="M50" i="24"/>
  <c r="Q51" i="24" s="1" a="1"/>
  <c r="Q51" i="24" s="1"/>
  <c r="L50" i="24"/>
  <c r="M42" i="24"/>
  <c r="Q43" i="24" s="1" a="1"/>
  <c r="Q43" i="24" s="1"/>
  <c r="M41" i="24"/>
  <c r="L41" i="24"/>
  <c r="J221" i="9"/>
  <c r="I221" i="9"/>
  <c r="J220" i="9"/>
  <c r="I220" i="9"/>
  <c r="J216" i="9"/>
  <c r="I216" i="9"/>
  <c r="J215" i="9"/>
  <c r="I215" i="9"/>
  <c r="AG43" i="24"/>
  <c r="O43" i="24" a="1"/>
  <c r="O43" i="24" s="1"/>
  <c r="O42" i="24" a="1"/>
  <c r="W41" i="24"/>
  <c r="M40" i="24"/>
  <c r="L40" i="24"/>
  <c r="M39" i="24"/>
  <c r="L39" i="24"/>
  <c r="M38" i="24"/>
  <c r="L38" i="24"/>
  <c r="M34" i="24"/>
  <c r="L34" i="24"/>
  <c r="M36" i="24"/>
  <c r="L36" i="24"/>
  <c r="W39" i="24"/>
  <c r="W37" i="24"/>
  <c r="M37" i="24"/>
  <c r="L37" i="24"/>
  <c r="Q37" i="24" s="1" a="1"/>
  <c r="Q37" i="24" s="1"/>
  <c r="N24" i="24"/>
  <c r="M23" i="24"/>
  <c r="L23" i="24"/>
  <c r="O23" i="24" s="1" a="1"/>
  <c r="O23" i="24" s="1"/>
  <c r="M35" i="24"/>
  <c r="L35" i="24"/>
  <c r="W35" i="24"/>
  <c r="O35" i="24" a="1"/>
  <c r="O35" i="24" s="1"/>
  <c r="P35" i="24" s="1"/>
  <c r="M33" i="24"/>
  <c r="L33" i="24"/>
  <c r="M32" i="24"/>
  <c r="L32" i="24"/>
  <c r="W33" i="24"/>
  <c r="M31" i="24"/>
  <c r="L31" i="24"/>
  <c r="M30" i="24"/>
  <c r="L30" i="24"/>
  <c r="M29" i="24"/>
  <c r="L29" i="24"/>
  <c r="M28" i="24"/>
  <c r="L28" i="24"/>
  <c r="P28" i="24" s="1" a="1"/>
  <c r="P28" i="24" s="1"/>
  <c r="I6" i="26"/>
  <c r="N6" i="26"/>
  <c r="I7" i="26"/>
  <c r="N7" i="26"/>
  <c r="I8" i="26"/>
  <c r="N8" i="26"/>
  <c r="N9" i="26"/>
  <c r="N10" i="26"/>
  <c r="I11" i="26"/>
  <c r="N11" i="26"/>
  <c r="I12" i="26"/>
  <c r="N12" i="26"/>
  <c r="I13" i="26"/>
  <c r="N13" i="26"/>
  <c r="I14" i="26"/>
  <c r="J14" i="26"/>
  <c r="N14" i="26"/>
  <c r="I15" i="26"/>
  <c r="N15" i="26"/>
  <c r="I16" i="26"/>
  <c r="N16" i="26"/>
  <c r="I17" i="26"/>
  <c r="N17" i="26"/>
  <c r="I18" i="26"/>
  <c r="N18" i="26"/>
  <c r="I19" i="26"/>
  <c r="J19" i="26"/>
  <c r="N19" i="26"/>
  <c r="I20" i="26"/>
  <c r="N20" i="26"/>
  <c r="I21" i="26"/>
  <c r="J21" i="26"/>
  <c r="N21" i="26"/>
  <c r="I22" i="26"/>
  <c r="N22" i="26"/>
  <c r="I23" i="26"/>
  <c r="N23" i="26"/>
  <c r="I24" i="26"/>
  <c r="J24" i="26"/>
  <c r="N24" i="26"/>
  <c r="I25" i="26"/>
  <c r="N25" i="26"/>
  <c r="I26" i="26"/>
  <c r="N26" i="26"/>
  <c r="I27" i="26"/>
  <c r="N27" i="26"/>
  <c r="N28" i="26"/>
  <c r="N29" i="26"/>
  <c r="N30" i="26"/>
  <c r="N31" i="26"/>
  <c r="N32" i="26"/>
  <c r="N33" i="26"/>
  <c r="N34" i="26"/>
  <c r="I35" i="26"/>
  <c r="J35" i="26"/>
  <c r="N35" i="26"/>
  <c r="N36" i="26"/>
  <c r="G6" i="25"/>
  <c r="J6" i="25" s="1"/>
  <c r="H6" i="25"/>
  <c r="I6" i="25"/>
  <c r="S6" i="25"/>
  <c r="T6" i="25"/>
  <c r="W6" i="25"/>
  <c r="G7" i="25"/>
  <c r="J7" i="25" s="1"/>
  <c r="H7" i="25"/>
  <c r="I7" i="25"/>
  <c r="S7" i="25"/>
  <c r="T7" i="25"/>
  <c r="W7" i="25"/>
  <c r="G8" i="25"/>
  <c r="H8" i="25"/>
  <c r="I8" i="25"/>
  <c r="J8" i="25"/>
  <c r="S8" i="25"/>
  <c r="T8" i="25"/>
  <c r="W8" i="25"/>
  <c r="G9" i="25"/>
  <c r="J9" i="25" s="1"/>
  <c r="H9" i="25"/>
  <c r="I9" i="25"/>
  <c r="S9" i="25"/>
  <c r="T9" i="25"/>
  <c r="W9" i="25"/>
  <c r="G10" i="25"/>
  <c r="H10" i="25"/>
  <c r="I10" i="25"/>
  <c r="J10" i="25"/>
  <c r="S10" i="25"/>
  <c r="T10" i="25"/>
  <c r="W10" i="25"/>
  <c r="G11" i="25"/>
  <c r="H11" i="25"/>
  <c r="I11" i="25"/>
  <c r="J11" i="25"/>
  <c r="S11" i="25"/>
  <c r="T11" i="25"/>
  <c r="W11" i="25"/>
  <c r="G12" i="25"/>
  <c r="H12" i="25"/>
  <c r="I12" i="25"/>
  <c r="J12" i="25"/>
  <c r="S12" i="25"/>
  <c r="T12" i="25"/>
  <c r="W12" i="25"/>
  <c r="G13" i="25"/>
  <c r="J13" i="25" s="1"/>
  <c r="H13" i="25"/>
  <c r="I13" i="25"/>
  <c r="S13" i="25"/>
  <c r="T13" i="25"/>
  <c r="W13" i="25"/>
  <c r="G14" i="25"/>
  <c r="H14" i="25"/>
  <c r="I14" i="25"/>
  <c r="S14" i="25"/>
  <c r="T14" i="25"/>
  <c r="W14" i="25"/>
  <c r="G15" i="25"/>
  <c r="H15" i="25"/>
  <c r="I15" i="25"/>
  <c r="S15" i="25"/>
  <c r="T15" i="25"/>
  <c r="W15" i="25"/>
  <c r="G16" i="25"/>
  <c r="H16" i="25"/>
  <c r="I16" i="25"/>
  <c r="S16" i="25"/>
  <c r="T16" i="25"/>
  <c r="W16" i="25"/>
  <c r="G17" i="25"/>
  <c r="H17" i="25"/>
  <c r="I17" i="25"/>
  <c r="S17" i="25"/>
  <c r="T17" i="25"/>
  <c r="W17" i="25"/>
  <c r="G18" i="25"/>
  <c r="H18" i="25"/>
  <c r="I18" i="25"/>
  <c r="S18" i="25"/>
  <c r="T18" i="25"/>
  <c r="W18" i="25"/>
  <c r="G19" i="25"/>
  <c r="H19" i="25"/>
  <c r="I19" i="25"/>
  <c r="S19" i="25"/>
  <c r="T19" i="25"/>
  <c r="W19" i="25"/>
  <c r="G20" i="25"/>
  <c r="H20" i="25"/>
  <c r="I20" i="25"/>
  <c r="S20" i="25"/>
  <c r="T20" i="25"/>
  <c r="W20" i="25"/>
  <c r="G21" i="25"/>
  <c r="H21" i="25"/>
  <c r="I21" i="25"/>
  <c r="S21" i="25"/>
  <c r="T21" i="25"/>
  <c r="W21" i="25"/>
  <c r="G22" i="25"/>
  <c r="H22" i="25"/>
  <c r="I22" i="25"/>
  <c r="S22" i="25"/>
  <c r="T22" i="25"/>
  <c r="W22" i="25"/>
  <c r="G23" i="25"/>
  <c r="S23" i="25"/>
  <c r="T23" i="25"/>
  <c r="W23" i="25"/>
  <c r="G24" i="25"/>
  <c r="S24" i="25"/>
  <c r="T24" i="25"/>
  <c r="W24" i="25"/>
  <c r="G25" i="25"/>
  <c r="S25" i="25"/>
  <c r="T25" i="25"/>
  <c r="W25" i="25"/>
  <c r="G26" i="25"/>
  <c r="S26" i="25"/>
  <c r="T26" i="25"/>
  <c r="W26" i="25"/>
  <c r="G27" i="25"/>
  <c r="S27" i="25"/>
  <c r="T27" i="25"/>
  <c r="W27" i="25"/>
  <c r="G28" i="25"/>
  <c r="H28" i="25"/>
  <c r="I28" i="25"/>
  <c r="J28" i="25"/>
  <c r="S28" i="25"/>
  <c r="T28" i="25"/>
  <c r="W28" i="25"/>
  <c r="G29" i="25"/>
  <c r="J29" i="25" s="1"/>
  <c r="H29" i="25"/>
  <c r="I29" i="25"/>
  <c r="S29" i="25"/>
  <c r="T29" i="25"/>
  <c r="W29" i="25"/>
  <c r="G30" i="25"/>
  <c r="S30" i="25"/>
  <c r="T30" i="25"/>
  <c r="W30" i="25"/>
  <c r="G31" i="25"/>
  <c r="H31" i="25"/>
  <c r="I31" i="25"/>
  <c r="J31" i="25"/>
  <c r="S31" i="25"/>
  <c r="T31" i="25"/>
  <c r="W31" i="25"/>
  <c r="G32" i="25"/>
  <c r="S32" i="25"/>
  <c r="T32" i="25"/>
  <c r="W32" i="25"/>
  <c r="G33" i="25"/>
  <c r="S33" i="25"/>
  <c r="T33" i="25"/>
  <c r="W33" i="25"/>
  <c r="G34" i="25"/>
  <c r="S34" i="25"/>
  <c r="T34" i="25"/>
  <c r="W34" i="25"/>
  <c r="G35" i="25"/>
  <c r="S35" i="25"/>
  <c r="T35" i="25"/>
  <c r="W35" i="25"/>
  <c r="G6" i="24"/>
  <c r="H6" i="24"/>
  <c r="G7" i="24"/>
  <c r="H7" i="24"/>
  <c r="G8" i="24"/>
  <c r="H8" i="24"/>
  <c r="G9" i="24"/>
  <c r="H9" i="24"/>
  <c r="G10" i="24"/>
  <c r="H10" i="24"/>
  <c r="G11" i="24"/>
  <c r="H11" i="24"/>
  <c r="G12" i="24"/>
  <c r="H12" i="24"/>
  <c r="G13" i="24"/>
  <c r="H13" i="24"/>
  <c r="G14" i="24"/>
  <c r="H14" i="24"/>
  <c r="G15" i="24"/>
  <c r="H15" i="24"/>
  <c r="G16" i="24"/>
  <c r="H16" i="24"/>
  <c r="G17" i="24"/>
  <c r="H17" i="24"/>
  <c r="Y17" i="24"/>
  <c r="W17" i="24" s="1" a="1"/>
  <c r="W17" i="24" s="1"/>
  <c r="Z17" i="24" a="1"/>
  <c r="Z17" i="24" s="1"/>
  <c r="G18" i="24"/>
  <c r="H18" i="24"/>
  <c r="G19" i="24"/>
  <c r="H19" i="24"/>
  <c r="G20" i="24"/>
  <c r="H20" i="24"/>
  <c r="G21" i="24"/>
  <c r="H21" i="24"/>
  <c r="G22" i="24"/>
  <c r="H22" i="24"/>
  <c r="W23" i="24"/>
  <c r="X23" i="24"/>
  <c r="Z23" i="24" s="1" a="1"/>
  <c r="Z23" i="24" s="1"/>
  <c r="Y23" i="24"/>
  <c r="Q53" i="24" l="1" a="1"/>
  <c r="Q53" i="24" s="1"/>
  <c r="O41" i="24" a="1"/>
  <c r="P42" i="24" a="1"/>
  <c r="P42" i="24" s="1"/>
  <c r="O34" i="24" a="1"/>
  <c r="O34" i="24" s="1"/>
  <c r="P34" i="24" a="1"/>
  <c r="P34" i="24" s="1"/>
  <c r="O40" i="24" a="1"/>
  <c r="O40" i="24" s="1"/>
  <c r="Q31" i="24" a="1"/>
  <c r="Q31" i="24" s="1"/>
  <c r="Z31" i="24" s="1"/>
  <c r="P31" i="24" a="1"/>
  <c r="P31" i="24" s="1"/>
  <c r="Y31" i="24" s="1"/>
  <c r="O28" i="24" a="1"/>
  <c r="O28" i="24" s="1"/>
  <c r="O38" i="24" a="1"/>
  <c r="O38" i="24" s="1"/>
  <c r="AA38" i="24" s="1"/>
  <c r="P38" i="24" a="1"/>
  <c r="P38" i="24" s="1"/>
  <c r="Y38" i="24" s="1"/>
  <c r="O30" i="24" a="1"/>
  <c r="O30" i="24" s="1"/>
  <c r="AA30" i="24" s="1"/>
  <c r="P30" i="24" a="1"/>
  <c r="P30" i="24" s="1"/>
  <c r="P29" i="24" a="1"/>
  <c r="P29" i="24" s="1"/>
  <c r="Y29" i="24" s="1"/>
  <c r="O31" i="24" a="1"/>
  <c r="O31" i="24" s="1"/>
  <c r="AA31" i="24" s="1"/>
  <c r="Q33" i="24" a="1"/>
  <c r="Q33" i="24" s="1"/>
  <c r="P32" i="24" a="1"/>
  <c r="P32" i="24" s="1"/>
  <c r="O33" i="24" a="1"/>
  <c r="O33" i="24" s="1"/>
  <c r="AA33" i="24" s="1"/>
  <c r="P33" i="24" a="1"/>
  <c r="P33" i="24" s="1"/>
  <c r="Y33" i="24" s="1"/>
  <c r="O36" i="24" a="1"/>
  <c r="O36" i="24" s="1"/>
  <c r="AA36" i="24" s="1"/>
  <c r="P36" i="24" a="1"/>
  <c r="P36" i="24" s="1"/>
  <c r="Y36" i="24" s="1"/>
  <c r="Q35" i="24" a="1"/>
  <c r="Q35" i="24" s="1"/>
  <c r="O29" i="24" a="1"/>
  <c r="O29" i="24" s="1"/>
  <c r="AA29" i="24" s="1"/>
  <c r="O52" i="24" a="1"/>
  <c r="O52" i="24" s="1"/>
  <c r="AA52" i="24" s="1"/>
  <c r="Q29" i="24" a="1"/>
  <c r="Q29" i="24" s="1"/>
  <c r="Q39" i="24" a="1"/>
  <c r="Q39" i="24" s="1"/>
  <c r="O50" i="24" a="1"/>
  <c r="O50" i="24" s="1"/>
  <c r="AA50" i="24" s="1"/>
  <c r="P50" i="24" a="1"/>
  <c r="P50" i="24" s="1"/>
  <c r="Y50" i="24" s="1"/>
  <c r="Y30" i="24"/>
  <c r="Z35" i="24"/>
  <c r="AA28" i="24"/>
  <c r="Y28" i="24"/>
  <c r="P23" i="24"/>
  <c r="AA24" i="24"/>
  <c r="AA23" i="24"/>
  <c r="Z51" i="24"/>
  <c r="AA40" i="24"/>
  <c r="P40" i="24"/>
  <c r="Y40" i="24" s="1"/>
  <c r="AA17" i="24"/>
  <c r="AB17" i="24" s="1"/>
  <c r="AB18" i="24" s="1"/>
  <c r="O39" i="24" a="1"/>
  <c r="O39" i="24" s="1"/>
  <c r="Y35" i="24"/>
  <c r="AA53" i="24"/>
  <c r="O32" i="24" a="1"/>
  <c r="O32" i="24" s="1"/>
  <c r="O37" i="24" a="1"/>
  <c r="O37" i="24" s="1"/>
  <c r="Y52" i="24"/>
  <c r="AA54" i="24"/>
  <c r="AA43" i="24"/>
  <c r="Y51" i="24"/>
  <c r="AA51" i="24"/>
  <c r="O42" i="24"/>
  <c r="Q41" i="24" a="1"/>
  <c r="Q41" i="24" s="1"/>
  <c r="Z41" i="24" s="1"/>
  <c r="O41" i="24"/>
  <c r="P41" i="24" s="1"/>
  <c r="Y41" i="24" s="1"/>
  <c r="AA39" i="24"/>
  <c r="AA34" i="24"/>
  <c r="AA35" i="24"/>
  <c r="AX13" i="8"/>
  <c r="N5" i="22"/>
  <c r="O5" i="22"/>
  <c r="M6" i="22"/>
  <c r="N6" i="22"/>
  <c r="O6" i="22"/>
  <c r="M7" i="22"/>
  <c r="N7" i="22"/>
  <c r="O7" i="22"/>
  <c r="N11" i="22"/>
  <c r="O11" i="22"/>
  <c r="M12" i="22"/>
  <c r="N12" i="22"/>
  <c r="O12" i="22"/>
  <c r="M13" i="22"/>
  <c r="N13" i="22"/>
  <c r="O13" i="22"/>
  <c r="N17" i="22"/>
  <c r="O17" i="22"/>
  <c r="M18" i="22"/>
  <c r="N18" i="22"/>
  <c r="O18" i="22"/>
  <c r="M19" i="22"/>
  <c r="N19" i="22"/>
  <c r="O19" i="22"/>
  <c r="N23" i="22"/>
  <c r="O23" i="22"/>
  <c r="M24" i="22"/>
  <c r="N24" i="22"/>
  <c r="O24" i="22"/>
  <c r="M25" i="22"/>
  <c r="N25" i="22"/>
  <c r="O25" i="22"/>
  <c r="N29" i="22"/>
  <c r="O29" i="22"/>
  <c r="M30" i="22"/>
  <c r="N30" i="22"/>
  <c r="O30" i="22"/>
  <c r="M31" i="22"/>
  <c r="N31" i="22"/>
  <c r="O31" i="22"/>
  <c r="N35" i="22"/>
  <c r="O35" i="22"/>
  <c r="M36" i="22"/>
  <c r="N36" i="22"/>
  <c r="O36" i="22"/>
  <c r="M37" i="22"/>
  <c r="N37" i="22"/>
  <c r="O37" i="22"/>
  <c r="M38" i="22"/>
  <c r="N38" i="22"/>
  <c r="O38" i="22"/>
  <c r="N42" i="22"/>
  <c r="O42" i="22"/>
  <c r="M43" i="22"/>
  <c r="N43" i="22"/>
  <c r="O43" i="22"/>
  <c r="M44" i="22"/>
  <c r="N44" i="22"/>
  <c r="O44" i="22"/>
  <c r="M45" i="22"/>
  <c r="N45" i="22"/>
  <c r="O45" i="22"/>
  <c r="N49" i="22"/>
  <c r="O49" i="22"/>
  <c r="M50" i="22"/>
  <c r="N50" i="22"/>
  <c r="O50" i="22"/>
  <c r="M51" i="22"/>
  <c r="N51" i="22"/>
  <c r="O51" i="22"/>
  <c r="M52" i="22"/>
  <c r="N52" i="22"/>
  <c r="O52" i="22"/>
  <c r="N56" i="22"/>
  <c r="O56" i="22"/>
  <c r="M57" i="22"/>
  <c r="N57" i="22"/>
  <c r="O57" i="22"/>
  <c r="M58" i="22"/>
  <c r="N58" i="22"/>
  <c r="O58" i="22"/>
  <c r="M59" i="22"/>
  <c r="N59" i="22"/>
  <c r="O59" i="22"/>
  <c r="N66" i="22"/>
  <c r="O66" i="22"/>
  <c r="M67" i="22"/>
  <c r="N67" i="22"/>
  <c r="O67" i="22"/>
  <c r="M68" i="22"/>
  <c r="N68" i="22"/>
  <c r="O68" i="22"/>
  <c r="N72" i="22"/>
  <c r="O72" i="22"/>
  <c r="M73" i="22"/>
  <c r="N73" i="22"/>
  <c r="O73" i="22"/>
  <c r="M74" i="22"/>
  <c r="N74" i="22"/>
  <c r="O74" i="22"/>
  <c r="M75" i="22"/>
  <c r="N75" i="22"/>
  <c r="O75" i="22"/>
  <c r="N79" i="22"/>
  <c r="O79" i="22"/>
  <c r="M80" i="22"/>
  <c r="N80" i="22"/>
  <c r="O80" i="22"/>
  <c r="M81" i="22"/>
  <c r="N81" i="22"/>
  <c r="O81" i="22"/>
  <c r="M82" i="22"/>
  <c r="N82" i="22"/>
  <c r="O82" i="22"/>
  <c r="N86" i="22"/>
  <c r="O86" i="22"/>
  <c r="M87" i="22"/>
  <c r="N87" i="22"/>
  <c r="O87" i="22"/>
  <c r="N91" i="22"/>
  <c r="O91" i="22"/>
  <c r="M92" i="22"/>
  <c r="N92" i="22"/>
  <c r="O92" i="22"/>
  <c r="M93" i="22"/>
  <c r="N93" i="22"/>
  <c r="O93" i="22"/>
  <c r="M94" i="22"/>
  <c r="N94" i="22"/>
  <c r="O94" i="22"/>
  <c r="N98" i="22"/>
  <c r="O98" i="22"/>
  <c r="M99" i="22"/>
  <c r="N99" i="22"/>
  <c r="O99" i="22"/>
  <c r="N103" i="22"/>
  <c r="O103" i="22"/>
  <c r="M104" i="22"/>
  <c r="N104" i="22"/>
  <c r="O104" i="22"/>
  <c r="M105" i="22"/>
  <c r="N105" i="22"/>
  <c r="O105" i="22"/>
  <c r="N109" i="22"/>
  <c r="O109" i="22"/>
  <c r="M110" i="22"/>
  <c r="N110" i="22"/>
  <c r="O110" i="22"/>
  <c r="M111" i="22"/>
  <c r="N111" i="22"/>
  <c r="O111" i="22"/>
  <c r="N115" i="22"/>
  <c r="O115" i="22"/>
  <c r="M116" i="22"/>
  <c r="N116" i="22"/>
  <c r="O116" i="22"/>
  <c r="M117" i="22"/>
  <c r="N117" i="22"/>
  <c r="O117" i="22"/>
  <c r="M118" i="22"/>
  <c r="N118" i="22"/>
  <c r="O118" i="22"/>
  <c r="N127" i="22"/>
  <c r="O127" i="22"/>
  <c r="M128" i="22"/>
  <c r="N128" i="22"/>
  <c r="O128" i="22"/>
  <c r="M129" i="22"/>
  <c r="N129" i="22"/>
  <c r="O129" i="22"/>
  <c r="M130" i="22"/>
  <c r="N130" i="22"/>
  <c r="O130" i="22"/>
  <c r="N134" i="22"/>
  <c r="O134" i="22"/>
  <c r="M135" i="22"/>
  <c r="N135" i="22"/>
  <c r="O135" i="22"/>
  <c r="M136" i="22"/>
  <c r="N136" i="22"/>
  <c r="O136" i="22"/>
  <c r="N140" i="22"/>
  <c r="O140" i="22"/>
  <c r="M141" i="22"/>
  <c r="N141" i="22"/>
  <c r="O141" i="22"/>
  <c r="M142" i="22"/>
  <c r="N142" i="22"/>
  <c r="O142" i="22"/>
  <c r="M143" i="22"/>
  <c r="N143" i="22"/>
  <c r="O143" i="22"/>
  <c r="N147" i="22"/>
  <c r="O147" i="22"/>
  <c r="M148" i="22"/>
  <c r="N148" i="22"/>
  <c r="O148" i="22"/>
  <c r="M149" i="22"/>
  <c r="N149" i="22"/>
  <c r="O149" i="22"/>
  <c r="N153" i="22"/>
  <c r="O153" i="22"/>
  <c r="M154" i="22"/>
  <c r="N154" i="22"/>
  <c r="O154" i="22"/>
  <c r="M155" i="22"/>
  <c r="N155" i="22"/>
  <c r="O155" i="22"/>
  <c r="N159" i="22"/>
  <c r="O159" i="22"/>
  <c r="M160" i="22"/>
  <c r="N160" i="22"/>
  <c r="O160" i="22"/>
  <c r="M161" i="22"/>
  <c r="N161" i="22"/>
  <c r="O161" i="22"/>
  <c r="N165" i="22"/>
  <c r="O165" i="22"/>
  <c r="M166" i="22"/>
  <c r="N166" i="22"/>
  <c r="O166" i="22"/>
  <c r="M167" i="22"/>
  <c r="N167" i="22"/>
  <c r="O167" i="22"/>
  <c r="N171" i="22"/>
  <c r="O171" i="22"/>
  <c r="M172" i="22"/>
  <c r="N172" i="22"/>
  <c r="O172" i="22"/>
  <c r="N176" i="22"/>
  <c r="O176" i="22"/>
  <c r="M177" i="22"/>
  <c r="N177" i="22"/>
  <c r="O177" i="22"/>
  <c r="M178" i="22"/>
  <c r="N178" i="22"/>
  <c r="O178" i="22"/>
  <c r="N188" i="22"/>
  <c r="O188" i="22"/>
  <c r="M189" i="22"/>
  <c r="N189" i="22"/>
  <c r="O189" i="22"/>
  <c r="N193" i="22"/>
  <c r="O193" i="22"/>
  <c r="M194" i="22"/>
  <c r="N194" i="22"/>
  <c r="O194" i="22"/>
  <c r="G5" i="21"/>
  <c r="G6" i="21"/>
  <c r="G7" i="21"/>
  <c r="G10" i="21"/>
  <c r="G11" i="21"/>
  <c r="G12" i="21"/>
  <c r="G15" i="21"/>
  <c r="G16" i="21"/>
  <c r="G17" i="21"/>
  <c r="G20" i="21"/>
  <c r="G21" i="21"/>
  <c r="G22" i="21"/>
  <c r="G25" i="21"/>
  <c r="G26" i="21"/>
  <c r="G27" i="21"/>
  <c r="G30" i="21"/>
  <c r="G31" i="21"/>
  <c r="G32" i="21"/>
  <c r="G33" i="21"/>
  <c r="G36" i="21"/>
  <c r="G37" i="21"/>
  <c r="G38" i="21"/>
  <c r="G39" i="21"/>
  <c r="G42" i="21"/>
  <c r="G43" i="21"/>
  <c r="G44" i="21"/>
  <c r="G45" i="21"/>
  <c r="G48" i="21"/>
  <c r="G49" i="21"/>
  <c r="G50" i="21"/>
  <c r="G51" i="21"/>
  <c r="G58" i="21"/>
  <c r="G59" i="21"/>
  <c r="G60" i="21"/>
  <c r="G63" i="21"/>
  <c r="G64" i="21"/>
  <c r="G65" i="21"/>
  <c r="G66" i="21"/>
  <c r="G69" i="21"/>
  <c r="G70" i="21"/>
  <c r="G71" i="21"/>
  <c r="G72" i="21"/>
  <c r="G75" i="21"/>
  <c r="G76" i="21"/>
  <c r="G79" i="21"/>
  <c r="G80" i="21"/>
  <c r="G81" i="21"/>
  <c r="G82" i="21"/>
  <c r="G85" i="21"/>
  <c r="G86" i="21"/>
  <c r="G89" i="21"/>
  <c r="G90" i="21"/>
  <c r="G91" i="21"/>
  <c r="G94" i="21"/>
  <c r="G95" i="21"/>
  <c r="G96" i="21"/>
  <c r="G99" i="21"/>
  <c r="G100" i="21"/>
  <c r="G101" i="21"/>
  <c r="G102" i="21"/>
  <c r="G111" i="21"/>
  <c r="G112" i="21"/>
  <c r="G113" i="21"/>
  <c r="G114" i="21"/>
  <c r="G117" i="21"/>
  <c r="G118" i="21"/>
  <c r="G119" i="21"/>
  <c r="G122" i="21"/>
  <c r="G123" i="21"/>
  <c r="G124" i="21"/>
  <c r="G125" i="21"/>
  <c r="G128" i="21"/>
  <c r="G129" i="21"/>
  <c r="G130" i="21"/>
  <c r="G133" i="21"/>
  <c r="G134" i="21"/>
  <c r="G135" i="21"/>
  <c r="G138" i="21"/>
  <c r="G139" i="21"/>
  <c r="G140" i="21"/>
  <c r="G143" i="21"/>
  <c r="G144" i="21"/>
  <c r="G145" i="21"/>
  <c r="G148" i="21"/>
  <c r="G149" i="21"/>
  <c r="G152" i="21"/>
  <c r="G153" i="21"/>
  <c r="G154" i="21"/>
  <c r="G165" i="21"/>
  <c r="G166" i="21"/>
  <c r="G169" i="21"/>
  <c r="G170" i="21"/>
  <c r="U5" i="20"/>
  <c r="AA5" i="20"/>
  <c r="AB5" i="20"/>
  <c r="AC5" i="20"/>
  <c r="H5" i="20" s="1"/>
  <c r="AD5" i="20"/>
  <c r="I5" i="20" s="1"/>
  <c r="AE5" i="20"/>
  <c r="AH5" i="20"/>
  <c r="O5" i="20" s="1"/>
  <c r="AI5" i="20"/>
  <c r="S5" i="20" s="1"/>
  <c r="AJ5" i="20"/>
  <c r="AK5" i="20"/>
  <c r="T5" i="20" s="1"/>
  <c r="AL5" i="20"/>
  <c r="AM5" i="20"/>
  <c r="AP5" i="20" s="1"/>
  <c r="X5" i="20" s="1"/>
  <c r="M6" i="20"/>
  <c r="AA6" i="20"/>
  <c r="AD6" i="20"/>
  <c r="I6" i="20" s="1"/>
  <c r="AE6" i="20"/>
  <c r="AF6" i="20"/>
  <c r="AG6" i="20"/>
  <c r="N6" i="20" s="1"/>
  <c r="AH6" i="20"/>
  <c r="O6" i="20" s="1"/>
  <c r="AI6" i="20"/>
  <c r="AL6" i="20" s="1"/>
  <c r="U6" i="20" s="1"/>
  <c r="S7" i="20"/>
  <c r="AA7" i="20"/>
  <c r="AB7" i="20"/>
  <c r="G7" i="20" s="1"/>
  <c r="AC7" i="20"/>
  <c r="H7" i="20" s="1"/>
  <c r="AD7" i="20"/>
  <c r="I7" i="20" s="1"/>
  <c r="AE7" i="20"/>
  <c r="AH7" i="20" s="1"/>
  <c r="O7" i="20" s="1"/>
  <c r="AI7" i="20"/>
  <c r="AJ7" i="20"/>
  <c r="AK7" i="20"/>
  <c r="T7" i="20" s="1"/>
  <c r="AL7" i="20"/>
  <c r="U7" i="20" s="1"/>
  <c r="AA11" i="20"/>
  <c r="AD11" i="20" s="1"/>
  <c r="I11" i="20" s="1"/>
  <c r="AE11" i="20"/>
  <c r="AF11" i="20"/>
  <c r="M11" i="20" s="1"/>
  <c r="AG11" i="20"/>
  <c r="N11" i="20" s="1"/>
  <c r="AH11" i="20"/>
  <c r="O11" i="20" s="1"/>
  <c r="AI11" i="20"/>
  <c r="AL11" i="20"/>
  <c r="U11" i="20" s="1"/>
  <c r="S12" i="20"/>
  <c r="T12" i="20"/>
  <c r="U12" i="20"/>
  <c r="AA12" i="20"/>
  <c r="AB12" i="20"/>
  <c r="G12" i="20" s="1"/>
  <c r="AC12" i="20"/>
  <c r="H12" i="20" s="1"/>
  <c r="AD12" i="20"/>
  <c r="I12" i="20" s="1"/>
  <c r="AE12" i="20"/>
  <c r="AH12" i="20"/>
  <c r="O12" i="20" s="1"/>
  <c r="AI12" i="20"/>
  <c r="AJ12" i="20"/>
  <c r="AK12" i="20"/>
  <c r="AL12" i="20"/>
  <c r="AM12" i="20"/>
  <c r="AP12" i="20" s="1"/>
  <c r="X12" i="20" s="1"/>
  <c r="M13" i="20"/>
  <c r="AA13" i="20"/>
  <c r="AD13" i="20"/>
  <c r="I13" i="20" s="1"/>
  <c r="AE13" i="20"/>
  <c r="AF13" i="20"/>
  <c r="AG13" i="20"/>
  <c r="N13" i="20" s="1"/>
  <c r="AH13" i="20"/>
  <c r="O13" i="20" s="1"/>
  <c r="AI13" i="20"/>
  <c r="AL13" i="20" s="1"/>
  <c r="U13" i="20" s="1"/>
  <c r="AA17" i="20"/>
  <c r="AB17" i="20"/>
  <c r="G17" i="20" s="1"/>
  <c r="AC17" i="20"/>
  <c r="H17" i="20" s="1"/>
  <c r="AD17" i="20"/>
  <c r="I17" i="20" s="1"/>
  <c r="AE17" i="20"/>
  <c r="AH17" i="20" s="1"/>
  <c r="O17" i="20" s="1"/>
  <c r="AI17" i="20"/>
  <c r="AJ17" i="20"/>
  <c r="S17" i="20" s="1"/>
  <c r="AK17" i="20"/>
  <c r="T17" i="20" s="1"/>
  <c r="AL17" i="20"/>
  <c r="U17" i="20" s="1"/>
  <c r="AA18" i="20"/>
  <c r="AD18" i="20" s="1"/>
  <c r="I18" i="20" s="1"/>
  <c r="AE18" i="20"/>
  <c r="AF18" i="20"/>
  <c r="M18" i="20" s="1"/>
  <c r="AG18" i="20"/>
  <c r="N18" i="20" s="1"/>
  <c r="AH18" i="20"/>
  <c r="O18" i="20" s="1"/>
  <c r="AI18" i="20"/>
  <c r="AL18" i="20"/>
  <c r="U18" i="20" s="1"/>
  <c r="T19" i="20"/>
  <c r="AA19" i="20"/>
  <c r="AB19" i="20"/>
  <c r="G19" i="20" s="1"/>
  <c r="AC19" i="20"/>
  <c r="H19" i="20" s="1"/>
  <c r="AD19" i="20"/>
  <c r="I19" i="20" s="1"/>
  <c r="AE19" i="20"/>
  <c r="AH19" i="20"/>
  <c r="O19" i="20" s="1"/>
  <c r="AI19" i="20"/>
  <c r="AJ19" i="20"/>
  <c r="S19" i="20" s="1"/>
  <c r="AK19" i="20"/>
  <c r="AL19" i="20"/>
  <c r="U19" i="20" s="1"/>
  <c r="AM19" i="20"/>
  <c r="AP19" i="20" s="1"/>
  <c r="X19" i="20" s="1"/>
  <c r="M23" i="20"/>
  <c r="N23" i="20"/>
  <c r="AA23" i="20"/>
  <c r="AD23" i="20"/>
  <c r="I23" i="20" s="1"/>
  <c r="AE23" i="20"/>
  <c r="AF23" i="20"/>
  <c r="AG23" i="20"/>
  <c r="AH23" i="20"/>
  <c r="O23" i="20" s="1"/>
  <c r="AI23" i="20"/>
  <c r="AL23" i="20" s="1"/>
  <c r="U23" i="20" s="1"/>
  <c r="S24" i="20"/>
  <c r="AA24" i="20"/>
  <c r="AB24" i="20"/>
  <c r="G24" i="20" s="1"/>
  <c r="AC24" i="20"/>
  <c r="H24" i="20" s="1"/>
  <c r="AD24" i="20"/>
  <c r="I24" i="20" s="1"/>
  <c r="AE24" i="20"/>
  <c r="AH24" i="20" s="1"/>
  <c r="O24" i="20" s="1"/>
  <c r="AI24" i="20"/>
  <c r="AJ24" i="20"/>
  <c r="AK24" i="20"/>
  <c r="T24" i="20" s="1"/>
  <c r="AL24" i="20"/>
  <c r="U24" i="20" s="1"/>
  <c r="AA25" i="20"/>
  <c r="AD25" i="20" s="1"/>
  <c r="I25" i="20" s="1"/>
  <c r="AE25" i="20"/>
  <c r="AF25" i="20"/>
  <c r="M25" i="20" s="1"/>
  <c r="AG25" i="20"/>
  <c r="N25" i="20" s="1"/>
  <c r="AH25" i="20"/>
  <c r="O25" i="20" s="1"/>
  <c r="AI25" i="20"/>
  <c r="AL25" i="20"/>
  <c r="U25" i="20" s="1"/>
  <c r="T29" i="20"/>
  <c r="U29" i="20"/>
  <c r="AA29" i="20"/>
  <c r="AB29" i="20"/>
  <c r="G29" i="20" s="1"/>
  <c r="AC29" i="20"/>
  <c r="H29" i="20" s="1"/>
  <c r="AD29" i="20"/>
  <c r="I29" i="20" s="1"/>
  <c r="AE29" i="20"/>
  <c r="AH29" i="20"/>
  <c r="O29" i="20" s="1"/>
  <c r="AI29" i="20"/>
  <c r="AJ29" i="20"/>
  <c r="S29" i="20" s="1"/>
  <c r="AK29" i="20"/>
  <c r="AL29" i="20"/>
  <c r="AM29" i="20"/>
  <c r="AP29" i="20" s="1"/>
  <c r="X29" i="20" s="1"/>
  <c r="M30" i="20"/>
  <c r="N30" i="20"/>
  <c r="AA30" i="20"/>
  <c r="AD30" i="20"/>
  <c r="I30" i="20" s="1"/>
  <c r="AE30" i="20"/>
  <c r="AF30" i="20"/>
  <c r="AG30" i="20"/>
  <c r="AH30" i="20"/>
  <c r="O30" i="20" s="1"/>
  <c r="AI30" i="20"/>
  <c r="AL30" i="20" s="1"/>
  <c r="U30" i="20" s="1"/>
  <c r="AA31" i="20"/>
  <c r="AB31" i="20"/>
  <c r="G31" i="20" s="1"/>
  <c r="AC31" i="20"/>
  <c r="H31" i="20" s="1"/>
  <c r="AD31" i="20"/>
  <c r="I31" i="20" s="1"/>
  <c r="AE31" i="20"/>
  <c r="AH31" i="20" s="1"/>
  <c r="O31" i="20" s="1"/>
  <c r="AI31" i="20"/>
  <c r="AJ31" i="20"/>
  <c r="S31" i="20" s="1"/>
  <c r="AK31" i="20"/>
  <c r="T31" i="20" s="1"/>
  <c r="AL31" i="20"/>
  <c r="U31" i="20" s="1"/>
  <c r="AA35" i="20"/>
  <c r="AD35" i="20" s="1"/>
  <c r="I35" i="20" s="1"/>
  <c r="AE35" i="20"/>
  <c r="AF35" i="20"/>
  <c r="M35" i="20" s="1"/>
  <c r="AG35" i="20"/>
  <c r="N35" i="20" s="1"/>
  <c r="AH35" i="20"/>
  <c r="O35" i="20" s="1"/>
  <c r="AI35" i="20"/>
  <c r="AL35" i="20"/>
  <c r="U35" i="20" s="1"/>
  <c r="T36" i="20"/>
  <c r="AA36" i="20"/>
  <c r="AB36" i="20"/>
  <c r="G36" i="20" s="1"/>
  <c r="AC36" i="20"/>
  <c r="H36" i="20" s="1"/>
  <c r="AD36" i="20"/>
  <c r="I36" i="20" s="1"/>
  <c r="AE36" i="20"/>
  <c r="AH36" i="20"/>
  <c r="O36" i="20" s="1"/>
  <c r="AI36" i="20"/>
  <c r="AJ36" i="20"/>
  <c r="S36" i="20" s="1"/>
  <c r="AK36" i="20"/>
  <c r="AL36" i="20"/>
  <c r="U36" i="20" s="1"/>
  <c r="AM36" i="20"/>
  <c r="AP36" i="20" s="1"/>
  <c r="X36" i="20" s="1"/>
  <c r="M37" i="20"/>
  <c r="N37" i="20"/>
  <c r="AA37" i="20"/>
  <c r="AD37" i="20"/>
  <c r="I37" i="20" s="1"/>
  <c r="AE37" i="20"/>
  <c r="AF37" i="20"/>
  <c r="AG37" i="20"/>
  <c r="AH37" i="20"/>
  <c r="O37" i="20" s="1"/>
  <c r="AI37" i="20"/>
  <c r="AL37" i="20" s="1"/>
  <c r="U37" i="20" s="1"/>
  <c r="S38" i="20"/>
  <c r="AA38" i="20"/>
  <c r="AB38" i="20"/>
  <c r="G38" i="20" s="1"/>
  <c r="AC38" i="20"/>
  <c r="H38" i="20" s="1"/>
  <c r="AD38" i="20"/>
  <c r="I38" i="20" s="1"/>
  <c r="AE38" i="20"/>
  <c r="AH38" i="20" s="1"/>
  <c r="O38" i="20" s="1"/>
  <c r="AI38" i="20"/>
  <c r="AJ38" i="20"/>
  <c r="AK38" i="20"/>
  <c r="T38" i="20" s="1"/>
  <c r="AL38" i="20"/>
  <c r="U38" i="20" s="1"/>
  <c r="N42" i="20"/>
  <c r="AA42" i="20"/>
  <c r="AD42" i="20" s="1"/>
  <c r="I42" i="20" s="1"/>
  <c r="AE42" i="20"/>
  <c r="AF42" i="20"/>
  <c r="M42" i="20" s="1"/>
  <c r="AG42" i="20"/>
  <c r="AH42" i="20"/>
  <c r="O42" i="20" s="1"/>
  <c r="AI42" i="20"/>
  <c r="AL42" i="20"/>
  <c r="U42" i="20" s="1"/>
  <c r="T43" i="20"/>
  <c r="U43" i="20"/>
  <c r="AA43" i="20"/>
  <c r="AB43" i="20"/>
  <c r="G43" i="20" s="1"/>
  <c r="AC43" i="20"/>
  <c r="H43" i="20" s="1"/>
  <c r="AD43" i="20"/>
  <c r="I43" i="20" s="1"/>
  <c r="AE43" i="20"/>
  <c r="AH43" i="20"/>
  <c r="O43" i="20" s="1"/>
  <c r="AI43" i="20"/>
  <c r="AJ43" i="20"/>
  <c r="S43" i="20" s="1"/>
  <c r="AK43" i="20"/>
  <c r="AL43" i="20"/>
  <c r="AM43" i="20"/>
  <c r="AP43" i="20" s="1"/>
  <c r="X43" i="20" s="1"/>
  <c r="M44" i="20"/>
  <c r="N44" i="20"/>
  <c r="AA44" i="20"/>
  <c r="AD44" i="20"/>
  <c r="I44" i="20" s="1"/>
  <c r="AE44" i="20"/>
  <c r="AF44" i="20"/>
  <c r="AG44" i="20"/>
  <c r="AH44" i="20"/>
  <c r="O44" i="20" s="1"/>
  <c r="AI44" i="20"/>
  <c r="AL44" i="20" s="1"/>
  <c r="U44" i="20" s="1"/>
  <c r="AA45" i="20"/>
  <c r="AB45" i="20"/>
  <c r="G45" i="20" s="1"/>
  <c r="AC45" i="20"/>
  <c r="H45" i="20" s="1"/>
  <c r="AD45" i="20"/>
  <c r="I45" i="20" s="1"/>
  <c r="AE45" i="20"/>
  <c r="AH45" i="20" s="1"/>
  <c r="O45" i="20" s="1"/>
  <c r="AI45" i="20"/>
  <c r="AJ45" i="20"/>
  <c r="S45" i="20" s="1"/>
  <c r="AK45" i="20"/>
  <c r="T45" i="20" s="1"/>
  <c r="AL45" i="20"/>
  <c r="U45" i="20" s="1"/>
  <c r="AA49" i="20"/>
  <c r="AD49" i="20" s="1"/>
  <c r="I49" i="20" s="1"/>
  <c r="AE49" i="20"/>
  <c r="AF49" i="20"/>
  <c r="M49" i="20" s="1"/>
  <c r="AG49" i="20"/>
  <c r="N49" i="20" s="1"/>
  <c r="AH49" i="20"/>
  <c r="O49" i="20" s="1"/>
  <c r="AI49" i="20"/>
  <c r="AL49" i="20"/>
  <c r="U49" i="20" s="1"/>
  <c r="G50" i="20"/>
  <c r="T50" i="20"/>
  <c r="AA50" i="20"/>
  <c r="AB50" i="20"/>
  <c r="AC50" i="20"/>
  <c r="H50" i="20" s="1"/>
  <c r="AD50" i="20"/>
  <c r="I50" i="20" s="1"/>
  <c r="AE50" i="20"/>
  <c r="AF50" i="20" s="1"/>
  <c r="M50" i="20" s="1"/>
  <c r="AH50" i="20"/>
  <c r="O50" i="20" s="1"/>
  <c r="AI50" i="20"/>
  <c r="AJ50" i="20"/>
  <c r="S50" i="20" s="1"/>
  <c r="AK50" i="20"/>
  <c r="AL50" i="20"/>
  <c r="U50" i="20" s="1"/>
  <c r="AM50" i="20"/>
  <c r="AP50" i="20"/>
  <c r="X50" i="20" s="1"/>
  <c r="G51" i="20"/>
  <c r="U51" i="20"/>
  <c r="AA51" i="20"/>
  <c r="AB51" i="20" s="1"/>
  <c r="AD51" i="20"/>
  <c r="I51" i="20" s="1"/>
  <c r="AE51" i="20"/>
  <c r="AI51" i="20"/>
  <c r="AJ51" i="20" s="1"/>
  <c r="AL51" i="20"/>
  <c r="AA52" i="20"/>
  <c r="AD52" i="20" s="1"/>
  <c r="I52" i="20" s="1"/>
  <c r="AE52" i="20"/>
  <c r="AF52" i="20" s="1"/>
  <c r="M52" i="20" s="1"/>
  <c r="AH52" i="20"/>
  <c r="O52" i="20" s="1"/>
  <c r="AI52" i="20"/>
  <c r="AM52" i="20"/>
  <c r="AP52" i="20"/>
  <c r="X52" i="20" s="1"/>
  <c r="AA56" i="20"/>
  <c r="AD56" i="20" s="1"/>
  <c r="I56" i="20" s="1"/>
  <c r="AE56" i="20"/>
  <c r="AI56" i="20"/>
  <c r="AL56" i="20"/>
  <c r="U56" i="20" s="1"/>
  <c r="AA57" i="20"/>
  <c r="AE57" i="20"/>
  <c r="AH57" i="20" s="1"/>
  <c r="O57" i="20" s="1"/>
  <c r="AI57" i="20"/>
  <c r="AL57" i="20" s="1"/>
  <c r="U57" i="20" s="1"/>
  <c r="AA58" i="20"/>
  <c r="AD58" i="20"/>
  <c r="I58" i="20" s="1"/>
  <c r="AE58" i="20"/>
  <c r="AI58" i="20"/>
  <c r="AL58" i="20" s="1"/>
  <c r="U58" i="20" s="1"/>
  <c r="AA59" i="20"/>
  <c r="AD59" i="20" s="1"/>
  <c r="I59" i="20" s="1"/>
  <c r="AE59" i="20"/>
  <c r="AH59" i="20"/>
  <c r="O59" i="20" s="1"/>
  <c r="AI59" i="20"/>
  <c r="AM59" i="20"/>
  <c r="AP59" i="20"/>
  <c r="X59" i="20" s="1"/>
  <c r="AA66" i="20"/>
  <c r="AE66" i="20"/>
  <c r="AI66" i="20"/>
  <c r="AL66" i="20"/>
  <c r="U66" i="20" s="1"/>
  <c r="AA67" i="20"/>
  <c r="AE67" i="20"/>
  <c r="AH67" i="20"/>
  <c r="O67" i="20" s="1"/>
  <c r="AI67" i="20"/>
  <c r="AL67" i="20" s="1"/>
  <c r="U67" i="20" s="1"/>
  <c r="AA68" i="20"/>
  <c r="AD68" i="20"/>
  <c r="I68" i="20" s="1"/>
  <c r="AE68" i="20"/>
  <c r="AI68" i="20"/>
  <c r="AL68" i="20"/>
  <c r="U68" i="20" s="1"/>
  <c r="AA72" i="20"/>
  <c r="AD72" i="20" s="1"/>
  <c r="I72" i="20" s="1"/>
  <c r="AE72" i="20"/>
  <c r="AH72" i="20"/>
  <c r="O72" i="20" s="1"/>
  <c r="AI72" i="20"/>
  <c r="AL72" i="20"/>
  <c r="U72" i="20" s="1"/>
  <c r="AM72" i="20"/>
  <c r="AA73" i="20"/>
  <c r="AE73" i="20"/>
  <c r="AF73" i="20" s="1"/>
  <c r="AI73" i="20"/>
  <c r="AJ73" i="20"/>
  <c r="AL73" i="20"/>
  <c r="U73" i="20" s="1"/>
  <c r="AA74" i="20"/>
  <c r="AC74" i="20" s="1"/>
  <c r="H74" i="20" s="1"/>
  <c r="AD74" i="20"/>
  <c r="I74" i="20" s="1"/>
  <c r="AE74" i="20"/>
  <c r="AI74" i="20"/>
  <c r="AJ74" i="20"/>
  <c r="N75" i="20"/>
  <c r="AA75" i="20"/>
  <c r="AC75" i="20" s="1"/>
  <c r="H75" i="20" s="1"/>
  <c r="AB75" i="20"/>
  <c r="G75" i="20" s="1"/>
  <c r="AD75" i="20"/>
  <c r="I75" i="20" s="1"/>
  <c r="AE75" i="20"/>
  <c r="AG75" i="20" s="1"/>
  <c r="AH75" i="20"/>
  <c r="O75" i="20" s="1"/>
  <c r="AI75" i="20"/>
  <c r="AM75" i="20"/>
  <c r="M79" i="20"/>
  <c r="N79" i="20"/>
  <c r="AA79" i="20"/>
  <c r="AB79" i="20"/>
  <c r="AE79" i="20"/>
  <c r="AG79" i="20" s="1"/>
  <c r="AF79" i="20"/>
  <c r="AH79" i="20"/>
  <c r="O79" i="20" s="1"/>
  <c r="AI79" i="20"/>
  <c r="AJ79" i="20" s="1"/>
  <c r="AL79" i="20"/>
  <c r="U79" i="20" s="1"/>
  <c r="AA80" i="20"/>
  <c r="AE80" i="20"/>
  <c r="AF80" i="20" s="1"/>
  <c r="AI80" i="20"/>
  <c r="AJ80" i="20"/>
  <c r="AL80" i="20"/>
  <c r="U80" i="20" s="1"/>
  <c r="T81" i="20"/>
  <c r="AA81" i="20"/>
  <c r="AB81" i="20" s="1"/>
  <c r="AC81" i="20"/>
  <c r="H81" i="20" s="1"/>
  <c r="AD81" i="20"/>
  <c r="I81" i="20" s="1"/>
  <c r="AE81" i="20"/>
  <c r="AF81" i="20" s="1"/>
  <c r="M81" i="20" s="1"/>
  <c r="AG81" i="20"/>
  <c r="N81" i="20" s="1"/>
  <c r="AH81" i="20"/>
  <c r="O81" i="20" s="1"/>
  <c r="AI81" i="20"/>
  <c r="AJ81" i="20" s="1"/>
  <c r="S81" i="20" s="1"/>
  <c r="AK81" i="20"/>
  <c r="AL81" i="20"/>
  <c r="U81" i="20" s="1"/>
  <c r="S82" i="20"/>
  <c r="T82" i="20"/>
  <c r="AA82" i="20"/>
  <c r="AB82" i="20" s="1"/>
  <c r="G82" i="20" s="1"/>
  <c r="AC82" i="20"/>
  <c r="H82" i="20" s="1"/>
  <c r="AD82" i="20"/>
  <c r="I82" i="20" s="1"/>
  <c r="AE82" i="20"/>
  <c r="AF82" i="20" s="1"/>
  <c r="M82" i="20" s="1"/>
  <c r="AG82" i="20"/>
  <c r="N82" i="20" s="1"/>
  <c r="AH82" i="20"/>
  <c r="O82" i="20" s="1"/>
  <c r="AI82" i="20"/>
  <c r="AJ82" i="20" s="1"/>
  <c r="AK82" i="20"/>
  <c r="AL82" i="20"/>
  <c r="U82" i="20" s="1"/>
  <c r="AM82" i="20"/>
  <c r="AO82" i="20"/>
  <c r="W82" i="20" s="1"/>
  <c r="AP82" i="20"/>
  <c r="X82" i="20" s="1"/>
  <c r="AA86" i="20"/>
  <c r="AB86" i="20" s="1"/>
  <c r="AC86" i="20"/>
  <c r="H86" i="20" s="1"/>
  <c r="AD86" i="20"/>
  <c r="I86" i="20" s="1"/>
  <c r="AE86" i="20"/>
  <c r="AF86" i="20" s="1"/>
  <c r="M86" i="20" s="1"/>
  <c r="AG86" i="20"/>
  <c r="N86" i="20" s="1"/>
  <c r="AH86" i="20"/>
  <c r="O86" i="20" s="1"/>
  <c r="AI86" i="20"/>
  <c r="AJ86" i="20" s="1"/>
  <c r="S86" i="20" s="1"/>
  <c r="AK86" i="20"/>
  <c r="T86" i="20" s="1"/>
  <c r="AL86" i="20"/>
  <c r="U86" i="20" s="1"/>
  <c r="T87" i="20"/>
  <c r="X87" i="20"/>
  <c r="AA87" i="20"/>
  <c r="AB87" i="20" s="1"/>
  <c r="G87" i="20" s="1"/>
  <c r="AC87" i="20"/>
  <c r="H87" i="20" s="1"/>
  <c r="AD87" i="20"/>
  <c r="I87" i="20" s="1"/>
  <c r="AE87" i="20"/>
  <c r="AF87" i="20" s="1"/>
  <c r="M87" i="20" s="1"/>
  <c r="AG87" i="20"/>
  <c r="N87" i="20" s="1"/>
  <c r="AH87" i="20"/>
  <c r="O87" i="20" s="1"/>
  <c r="AI87" i="20"/>
  <c r="AJ87" i="20" s="1"/>
  <c r="S87" i="20" s="1"/>
  <c r="AK87" i="20"/>
  <c r="AL87" i="20"/>
  <c r="U87" i="20" s="1"/>
  <c r="AM87" i="20"/>
  <c r="AO87" i="20"/>
  <c r="W87" i="20" s="1"/>
  <c r="AP87" i="20"/>
  <c r="N91" i="20"/>
  <c r="AA91" i="20"/>
  <c r="AD91" i="20"/>
  <c r="I91" i="20" s="1"/>
  <c r="AE91" i="20"/>
  <c r="AF91" i="20" s="1"/>
  <c r="M91" i="20" s="1"/>
  <c r="AG91" i="20"/>
  <c r="AH91" i="20"/>
  <c r="O91" i="20" s="1"/>
  <c r="AI91" i="20"/>
  <c r="AJ91" i="20" s="1"/>
  <c r="AK91" i="20"/>
  <c r="T91" i="20" s="1"/>
  <c r="I92" i="20"/>
  <c r="S92" i="20"/>
  <c r="T92" i="20"/>
  <c r="AA92" i="20"/>
  <c r="AB92" i="20" s="1"/>
  <c r="G92" i="20" s="1"/>
  <c r="AC92" i="20"/>
  <c r="H92" i="20" s="1"/>
  <c r="AD92" i="20"/>
  <c r="AE92" i="20"/>
  <c r="AF92" i="20" s="1"/>
  <c r="AG92" i="20"/>
  <c r="N92" i="20" s="1"/>
  <c r="AI92" i="20"/>
  <c r="AJ92" i="20" s="1"/>
  <c r="AK92" i="20"/>
  <c r="AL92" i="20"/>
  <c r="U92" i="20" s="1"/>
  <c r="M93" i="20"/>
  <c r="S93" i="20"/>
  <c r="AA93" i="20"/>
  <c r="AD93" i="20" s="1"/>
  <c r="I93" i="20" s="1"/>
  <c r="AC93" i="20"/>
  <c r="H93" i="20" s="1"/>
  <c r="AE93" i="20"/>
  <c r="AF93" i="20" s="1"/>
  <c r="AG93" i="20"/>
  <c r="N93" i="20" s="1"/>
  <c r="AH93" i="20"/>
  <c r="O93" i="20" s="1"/>
  <c r="AI93" i="20"/>
  <c r="AJ93" i="20" s="1"/>
  <c r="AL93" i="20"/>
  <c r="U93" i="20" s="1"/>
  <c r="AM93" i="20"/>
  <c r="S94" i="20"/>
  <c r="T94" i="20"/>
  <c r="AA94" i="20"/>
  <c r="AE94" i="20"/>
  <c r="AG94" i="20" s="1"/>
  <c r="N94" i="20" s="1"/>
  <c r="AI94" i="20"/>
  <c r="AJ94" i="20" s="1"/>
  <c r="AK94" i="20"/>
  <c r="AL94" i="20"/>
  <c r="U94" i="20" s="1"/>
  <c r="G98" i="20"/>
  <c r="AA98" i="20"/>
  <c r="AB98" i="20" s="1"/>
  <c r="AD98" i="20"/>
  <c r="I98" i="20" s="1"/>
  <c r="AE98" i="20"/>
  <c r="AI98" i="20"/>
  <c r="AK98" i="20"/>
  <c r="T98" i="20" s="1"/>
  <c r="G99" i="20"/>
  <c r="M99" i="20"/>
  <c r="AA99" i="20"/>
  <c r="AB99" i="20" s="1"/>
  <c r="AC99" i="20"/>
  <c r="H99" i="20" s="1"/>
  <c r="AD99" i="20"/>
  <c r="I99" i="20" s="1"/>
  <c r="AE99" i="20"/>
  <c r="AF99" i="20" s="1"/>
  <c r="AH99" i="20"/>
  <c r="O99" i="20" s="1"/>
  <c r="AI99" i="20"/>
  <c r="AM99" i="20" s="1"/>
  <c r="M103" i="20"/>
  <c r="AA103" i="20"/>
  <c r="AC103" i="20" s="1"/>
  <c r="H103" i="20" s="1"/>
  <c r="AE103" i="20"/>
  <c r="AF103" i="20" s="1"/>
  <c r="AG103" i="20"/>
  <c r="N103" i="20" s="1"/>
  <c r="AH103" i="20"/>
  <c r="O103" i="20" s="1"/>
  <c r="AI103" i="20"/>
  <c r="AJ103" i="20" s="1"/>
  <c r="AL103" i="20"/>
  <c r="U103" i="20" s="1"/>
  <c r="S104" i="20"/>
  <c r="AA104" i="20"/>
  <c r="AE104" i="20"/>
  <c r="AG104" i="20" s="1"/>
  <c r="N104" i="20" s="1"/>
  <c r="AI104" i="20"/>
  <c r="AJ104" i="20" s="1"/>
  <c r="AK104" i="20"/>
  <c r="T104" i="20" s="1"/>
  <c r="AL104" i="20"/>
  <c r="U104" i="20" s="1"/>
  <c r="G105" i="20"/>
  <c r="AA105" i="20"/>
  <c r="AB105" i="20" s="1"/>
  <c r="AD105" i="20"/>
  <c r="I105" i="20" s="1"/>
  <c r="AE105" i="20"/>
  <c r="AI105" i="20"/>
  <c r="AK105" i="20" s="1"/>
  <c r="T105" i="20" s="1"/>
  <c r="G109" i="20"/>
  <c r="M109" i="20"/>
  <c r="AA109" i="20"/>
  <c r="AB109" i="20" s="1"/>
  <c r="AC109" i="20"/>
  <c r="H109" i="20" s="1"/>
  <c r="AD109" i="20"/>
  <c r="I109" i="20" s="1"/>
  <c r="AE109" i="20"/>
  <c r="AF109" i="20" s="1"/>
  <c r="AH109" i="20"/>
  <c r="O109" i="20" s="1"/>
  <c r="AI109" i="20"/>
  <c r="M110" i="20"/>
  <c r="U110" i="20"/>
  <c r="AA110" i="20"/>
  <c r="AC110" i="20" s="1"/>
  <c r="H110" i="20" s="1"/>
  <c r="AE110" i="20"/>
  <c r="AF110" i="20" s="1"/>
  <c r="AG110" i="20"/>
  <c r="N110" i="20" s="1"/>
  <c r="AH110" i="20"/>
  <c r="O110" i="20" s="1"/>
  <c r="AI110" i="20"/>
  <c r="AJ110" i="20" s="1"/>
  <c r="AL110" i="20"/>
  <c r="S111" i="20"/>
  <c r="T111" i="20"/>
  <c r="AA111" i="20"/>
  <c r="AE111" i="20"/>
  <c r="AG111" i="20"/>
  <c r="N111" i="20" s="1"/>
  <c r="AI111" i="20"/>
  <c r="AJ111" i="20" s="1"/>
  <c r="AK111" i="20"/>
  <c r="AL111" i="20"/>
  <c r="U111" i="20" s="1"/>
  <c r="U115" i="20"/>
  <c r="AA115" i="20"/>
  <c r="AD115" i="20"/>
  <c r="I115" i="20" s="1"/>
  <c r="AE115" i="20"/>
  <c r="AI115" i="20"/>
  <c r="AL115" i="20"/>
  <c r="AM115" i="20"/>
  <c r="AP115" i="20" s="1"/>
  <c r="X115" i="20" s="1"/>
  <c r="AA116" i="20"/>
  <c r="AD116" i="20" s="1"/>
  <c r="I116" i="20" s="1"/>
  <c r="AE116" i="20"/>
  <c r="AH116" i="20"/>
  <c r="O116" i="20" s="1"/>
  <c r="AI116" i="20"/>
  <c r="AL116" i="20" s="1"/>
  <c r="U116" i="20" s="1"/>
  <c r="AA117" i="20"/>
  <c r="AD117" i="20"/>
  <c r="I117" i="20" s="1"/>
  <c r="AE117" i="20"/>
  <c r="AI117" i="20"/>
  <c r="AL117" i="20"/>
  <c r="U117" i="20" s="1"/>
  <c r="AA118" i="20"/>
  <c r="AD118" i="20" s="1"/>
  <c r="I118" i="20" s="1"/>
  <c r="AE118" i="20"/>
  <c r="AH118" i="20"/>
  <c r="O118" i="20" s="1"/>
  <c r="AI118" i="20"/>
  <c r="AL118" i="20" s="1"/>
  <c r="U118" i="20" s="1"/>
  <c r="AA127" i="20"/>
  <c r="AD127" i="20"/>
  <c r="I127" i="20" s="1"/>
  <c r="AE127" i="20"/>
  <c r="AI127" i="20"/>
  <c r="AL127" i="20"/>
  <c r="U127" i="20" s="1"/>
  <c r="AM127" i="20"/>
  <c r="AP127" i="20" s="1"/>
  <c r="X127" i="20" s="1"/>
  <c r="AA128" i="20"/>
  <c r="AD128" i="20" s="1"/>
  <c r="I128" i="20" s="1"/>
  <c r="AE128" i="20"/>
  <c r="AH128" i="20"/>
  <c r="O128" i="20" s="1"/>
  <c r="AI128" i="20"/>
  <c r="AL128" i="20" s="1"/>
  <c r="U128" i="20" s="1"/>
  <c r="AA129" i="20"/>
  <c r="AD129" i="20"/>
  <c r="I129" i="20" s="1"/>
  <c r="AE129" i="20"/>
  <c r="AI129" i="20"/>
  <c r="AL129" i="20"/>
  <c r="U129" i="20" s="1"/>
  <c r="AA130" i="20"/>
  <c r="AD130" i="20" s="1"/>
  <c r="I130" i="20" s="1"/>
  <c r="AE130" i="20"/>
  <c r="AH130" i="20"/>
  <c r="O130" i="20" s="1"/>
  <c r="AI130" i="20"/>
  <c r="AL130" i="20" s="1"/>
  <c r="U130" i="20" s="1"/>
  <c r="AA134" i="20"/>
  <c r="AD134" i="20"/>
  <c r="I134" i="20" s="1"/>
  <c r="AE134" i="20"/>
  <c r="AI134" i="20"/>
  <c r="AL134" i="20"/>
  <c r="U134" i="20" s="1"/>
  <c r="AM134" i="20"/>
  <c r="AP134" i="20" s="1"/>
  <c r="X134" i="20" s="1"/>
  <c r="AA135" i="20"/>
  <c r="AD135" i="20" s="1"/>
  <c r="I135" i="20" s="1"/>
  <c r="AE135" i="20"/>
  <c r="AH135" i="20"/>
  <c r="O135" i="20" s="1"/>
  <c r="AI135" i="20"/>
  <c r="AL135" i="20" s="1"/>
  <c r="U135" i="20" s="1"/>
  <c r="AA136" i="20"/>
  <c r="AC136" i="20" s="1"/>
  <c r="H136" i="20" s="1"/>
  <c r="AE136" i="20"/>
  <c r="AI136" i="20"/>
  <c r="AJ136" i="20" s="1"/>
  <c r="AL136" i="20"/>
  <c r="U136" i="20" s="1"/>
  <c r="AM136" i="20"/>
  <c r="AA140" i="20"/>
  <c r="AD140" i="20"/>
  <c r="I140" i="20" s="1"/>
  <c r="AE140" i="20"/>
  <c r="AG140" i="20" s="1"/>
  <c r="N140" i="20" s="1"/>
  <c r="AI140" i="20"/>
  <c r="AL140" i="20"/>
  <c r="U140" i="20" s="1"/>
  <c r="AA141" i="20"/>
  <c r="AE141" i="20"/>
  <c r="AH141" i="20"/>
  <c r="O141" i="20" s="1"/>
  <c r="AI141" i="20"/>
  <c r="AM141" i="20"/>
  <c r="AA142" i="20"/>
  <c r="AD142" i="20" s="1"/>
  <c r="I142" i="20" s="1"/>
  <c r="AE142" i="20"/>
  <c r="AF142" i="20" s="1"/>
  <c r="AI142" i="20"/>
  <c r="AL142" i="20"/>
  <c r="U142" i="20" s="1"/>
  <c r="AA143" i="20"/>
  <c r="AE143" i="20"/>
  <c r="AI143" i="20"/>
  <c r="AJ143" i="20"/>
  <c r="AL143" i="20"/>
  <c r="U143" i="20" s="1"/>
  <c r="AA147" i="20"/>
  <c r="AC147" i="20" s="1"/>
  <c r="H147" i="20" s="1"/>
  <c r="AD147" i="20"/>
  <c r="I147" i="20" s="1"/>
  <c r="AE147" i="20"/>
  <c r="AI147" i="20"/>
  <c r="AA148" i="20"/>
  <c r="AD148" i="20"/>
  <c r="I148" i="20" s="1"/>
  <c r="AE148" i="20"/>
  <c r="AI148" i="20"/>
  <c r="AM148" i="20"/>
  <c r="AN148" i="20"/>
  <c r="O149" i="20"/>
  <c r="AA149" i="20"/>
  <c r="AE149" i="20"/>
  <c r="AF149" i="20"/>
  <c r="M149" i="20" s="1"/>
  <c r="AG149" i="20"/>
  <c r="N149" i="20" s="1"/>
  <c r="AH149" i="20"/>
  <c r="AI149" i="20"/>
  <c r="AM149" i="20"/>
  <c r="AN149" i="20" s="1"/>
  <c r="AA153" i="20"/>
  <c r="AB153" i="20"/>
  <c r="AE153" i="20"/>
  <c r="AI153" i="20"/>
  <c r="AJ153" i="20"/>
  <c r="AA154" i="20"/>
  <c r="AB154" i="20" s="1"/>
  <c r="G154" i="20" s="1"/>
  <c r="AE154" i="20"/>
  <c r="AF154" i="20"/>
  <c r="AI154" i="20"/>
  <c r="AA155" i="20"/>
  <c r="G155" i="20" s="1"/>
  <c r="AB155" i="20"/>
  <c r="AE155" i="20"/>
  <c r="AF155" i="20" s="1"/>
  <c r="AI155" i="20"/>
  <c r="AJ155" i="20"/>
  <c r="AA159" i="20"/>
  <c r="AE159" i="20"/>
  <c r="AF159" i="20"/>
  <c r="AI159" i="20"/>
  <c r="AJ159" i="20" s="1"/>
  <c r="AM159" i="20"/>
  <c r="AN159" i="20"/>
  <c r="V159" i="20" s="1"/>
  <c r="AA160" i="20"/>
  <c r="G160" i="20" s="1"/>
  <c r="AB160" i="20"/>
  <c r="AE160" i="20"/>
  <c r="AI160" i="20"/>
  <c r="AJ160" i="20"/>
  <c r="AA161" i="20"/>
  <c r="AB161" i="20" s="1"/>
  <c r="G161" i="20" s="1"/>
  <c r="AE161" i="20"/>
  <c r="AF161" i="20"/>
  <c r="AI161" i="20"/>
  <c r="AA165" i="20"/>
  <c r="G165" i="20" s="1"/>
  <c r="AB165" i="20"/>
  <c r="AE165" i="20"/>
  <c r="AF165" i="20" s="1"/>
  <c r="AI165" i="20"/>
  <c r="AJ165" i="20"/>
  <c r="AA166" i="20"/>
  <c r="AE166" i="20"/>
  <c r="AF166" i="20"/>
  <c r="AI166" i="20"/>
  <c r="AJ166" i="20" s="1"/>
  <c r="AM166" i="20"/>
  <c r="AN166" i="20"/>
  <c r="V166" i="20" s="1"/>
  <c r="AA167" i="20"/>
  <c r="G167" i="20" s="1"/>
  <c r="AB167" i="20"/>
  <c r="AE167" i="20"/>
  <c r="AI167" i="20"/>
  <c r="AJ167" i="20"/>
  <c r="AA171" i="20"/>
  <c r="AB171" i="20" s="1"/>
  <c r="G171" i="20" s="1"/>
  <c r="AE171" i="20"/>
  <c r="AF171" i="20"/>
  <c r="AI171" i="20"/>
  <c r="AA172" i="20"/>
  <c r="AB172" i="20"/>
  <c r="AE172" i="20"/>
  <c r="AF172" i="20" s="1"/>
  <c r="AI172" i="20"/>
  <c r="AJ172" i="20"/>
  <c r="AA176" i="20"/>
  <c r="AE176" i="20"/>
  <c r="AF176" i="20"/>
  <c r="AI176" i="20"/>
  <c r="AJ176" i="20" s="1"/>
  <c r="AM176" i="20"/>
  <c r="AN176" i="20"/>
  <c r="V176" i="20" s="1"/>
  <c r="AA177" i="20"/>
  <c r="AE177" i="20"/>
  <c r="AF177" i="20"/>
  <c r="AI177" i="20"/>
  <c r="AJ177" i="20"/>
  <c r="AK177" i="20"/>
  <c r="T177" i="20" s="1"/>
  <c r="AA178" i="20"/>
  <c r="AD178" i="20" s="1"/>
  <c r="I178" i="20" s="1"/>
  <c r="AC178" i="20"/>
  <c r="H178" i="20" s="1"/>
  <c r="AE178" i="20"/>
  <c r="AI178" i="20"/>
  <c r="AL178" i="20" s="1"/>
  <c r="U178" i="20" s="1"/>
  <c r="AJ178" i="20"/>
  <c r="I187" i="20"/>
  <c r="N187" i="20"/>
  <c r="AA187" i="20"/>
  <c r="AD187" i="20" s="1"/>
  <c r="AB187" i="20"/>
  <c r="G187" i="20" s="1"/>
  <c r="AC187" i="20"/>
  <c r="H187" i="20" s="1"/>
  <c r="AE187" i="20"/>
  <c r="AF187" i="20" s="1"/>
  <c r="AG187" i="20"/>
  <c r="AI187" i="20"/>
  <c r="AL187" i="20" s="1"/>
  <c r="U187" i="20" s="1"/>
  <c r="I188" i="20"/>
  <c r="U188" i="20"/>
  <c r="AA188" i="20"/>
  <c r="AD188" i="20" s="1"/>
  <c r="AB188" i="20"/>
  <c r="AE188" i="20"/>
  <c r="AF188" i="20"/>
  <c r="AG188" i="20"/>
  <c r="N188" i="20" s="1"/>
  <c r="AI188" i="20"/>
  <c r="AL188" i="20" s="1"/>
  <c r="AK188" i="20"/>
  <c r="T188" i="20" s="1"/>
  <c r="AM188" i="20"/>
  <c r="AP188" i="20" s="1"/>
  <c r="X188" i="20" s="1"/>
  <c r="S192" i="20"/>
  <c r="U192" i="20"/>
  <c r="AA192" i="20"/>
  <c r="AD192" i="20" s="1"/>
  <c r="I192" i="20" s="1"/>
  <c r="AE192" i="20"/>
  <c r="AG192" i="20" s="1"/>
  <c r="N192" i="20" s="1"/>
  <c r="AF192" i="20"/>
  <c r="AI192" i="20"/>
  <c r="AL192" i="20" s="1"/>
  <c r="AJ192" i="20"/>
  <c r="AK192" i="20"/>
  <c r="T192" i="20" s="1"/>
  <c r="AA193" i="20"/>
  <c r="AD193" i="20" s="1"/>
  <c r="I193" i="20" s="1"/>
  <c r="AC193" i="20"/>
  <c r="H193" i="20" s="1"/>
  <c r="AE193" i="20"/>
  <c r="AF193" i="20" s="1"/>
  <c r="AI193" i="20"/>
  <c r="AL193" i="20" s="1"/>
  <c r="U193" i="20" s="1"/>
  <c r="AJ193" i="20"/>
  <c r="Z29" i="24" l="1"/>
  <c r="Z53" i="24"/>
  <c r="Y34" i="24"/>
  <c r="P39" i="24"/>
  <c r="Y39" i="24" s="1"/>
  <c r="P37" i="24"/>
  <c r="Y37" i="24" s="1"/>
  <c r="AA37" i="24"/>
  <c r="AA42" i="24"/>
  <c r="Y42" i="24"/>
  <c r="Y32" i="24"/>
  <c r="AA32" i="24"/>
  <c r="Z37" i="24"/>
  <c r="Z43" i="24"/>
  <c r="Z39" i="24"/>
  <c r="Z33" i="24"/>
  <c r="AA41" i="24"/>
  <c r="AH178" i="20"/>
  <c r="O178" i="20" s="1"/>
  <c r="M177" i="20"/>
  <c r="AH177" i="20"/>
  <c r="O177" i="20" s="1"/>
  <c r="AD172" i="20"/>
  <c r="I172" i="20" s="1"/>
  <c r="AC172" i="20"/>
  <c r="H172" i="20" s="1"/>
  <c r="AL160" i="20"/>
  <c r="U160" i="20" s="1"/>
  <c r="S160" i="20"/>
  <c r="AK160" i="20"/>
  <c r="T160" i="20" s="1"/>
  <c r="AK193" i="20"/>
  <c r="T193" i="20" s="1"/>
  <c r="AN188" i="20"/>
  <c r="AC188" i="20"/>
  <c r="H188" i="20" s="1"/>
  <c r="AJ187" i="20"/>
  <c r="AF178" i="20"/>
  <c r="M178" i="20" s="1"/>
  <c r="S178" i="20"/>
  <c r="AM177" i="20"/>
  <c r="AD177" i="20"/>
  <c r="I177" i="20" s="1"/>
  <c r="AC177" i="20"/>
  <c r="H177" i="20" s="1"/>
  <c r="AC176" i="20"/>
  <c r="H176" i="20" s="1"/>
  <c r="AD176" i="20"/>
  <c r="I176" i="20" s="1"/>
  <c r="AM172" i="20"/>
  <c r="AK171" i="20"/>
  <c r="T171" i="20" s="1"/>
  <c r="AL171" i="20"/>
  <c r="U171" i="20" s="1"/>
  <c r="AG167" i="20"/>
  <c r="N167" i="20" s="1"/>
  <c r="AH167" i="20"/>
  <c r="O167" i="20" s="1"/>
  <c r="AC166" i="20"/>
  <c r="H166" i="20" s="1"/>
  <c r="AD166" i="20"/>
  <c r="I166" i="20" s="1"/>
  <c r="AM165" i="20"/>
  <c r="AK161" i="20"/>
  <c r="T161" i="20" s="1"/>
  <c r="AL161" i="20"/>
  <c r="U161" i="20" s="1"/>
  <c r="AG160" i="20"/>
  <c r="N160" i="20" s="1"/>
  <c r="AH160" i="20"/>
  <c r="O160" i="20" s="1"/>
  <c r="AC159" i="20"/>
  <c r="H159" i="20" s="1"/>
  <c r="AD159" i="20"/>
  <c r="I159" i="20" s="1"/>
  <c r="AM155" i="20"/>
  <c r="AK154" i="20"/>
  <c r="T154" i="20" s="1"/>
  <c r="AL154" i="20"/>
  <c r="U154" i="20" s="1"/>
  <c r="AG153" i="20"/>
  <c r="N153" i="20" s="1"/>
  <c r="AH153" i="20"/>
  <c r="O153" i="20" s="1"/>
  <c r="AG148" i="20"/>
  <c r="N148" i="20" s="1"/>
  <c r="AH148" i="20"/>
  <c r="O148" i="20" s="1"/>
  <c r="AF148" i="20"/>
  <c r="M148" i="20" s="1"/>
  <c r="AP149" i="20"/>
  <c r="X149" i="20" s="1"/>
  <c r="V149" i="20"/>
  <c r="AO149" i="20"/>
  <c r="W149" i="20" s="1"/>
  <c r="AK147" i="20"/>
  <c r="T147" i="20" s="1"/>
  <c r="AJ147" i="20"/>
  <c r="S147" i="20" s="1"/>
  <c r="AL147" i="20"/>
  <c r="U147" i="20" s="1"/>
  <c r="M142" i="20"/>
  <c r="M192" i="20"/>
  <c r="AH192" i="20"/>
  <c r="O192" i="20" s="1"/>
  <c r="AP176" i="20"/>
  <c r="X176" i="20" s="1"/>
  <c r="AO176" i="20"/>
  <c r="W176" i="20" s="1"/>
  <c r="AP166" i="20"/>
  <c r="X166" i="20" s="1"/>
  <c r="AO166" i="20"/>
  <c r="W166" i="20" s="1"/>
  <c r="AL155" i="20"/>
  <c r="U155" i="20" s="1"/>
  <c r="S155" i="20"/>
  <c r="AK155" i="20"/>
  <c r="T155" i="20" s="1"/>
  <c r="M154" i="20"/>
  <c r="AH154" i="20"/>
  <c r="O154" i="20" s="1"/>
  <c r="AG154" i="20"/>
  <c r="N154" i="20" s="1"/>
  <c r="AG147" i="20"/>
  <c r="N147" i="20" s="1"/>
  <c r="AH147" i="20"/>
  <c r="O147" i="20" s="1"/>
  <c r="M147" i="20"/>
  <c r="AF147" i="20"/>
  <c r="AO141" i="20"/>
  <c r="W141" i="20" s="1"/>
  <c r="V141" i="20"/>
  <c r="AN141" i="20"/>
  <c r="AP141" i="20"/>
  <c r="X141" i="20" s="1"/>
  <c r="AP159" i="20"/>
  <c r="X159" i="20" s="1"/>
  <c r="AO159" i="20"/>
  <c r="W159" i="20" s="1"/>
  <c r="AJ149" i="20"/>
  <c r="S149" i="20" s="1"/>
  <c r="AK149" i="20"/>
  <c r="T149" i="20" s="1"/>
  <c r="AL149" i="20"/>
  <c r="U149" i="20" s="1"/>
  <c r="AO136" i="20"/>
  <c r="W136" i="20" s="1"/>
  <c r="V136" i="20"/>
  <c r="AN136" i="20"/>
  <c r="AP136" i="20"/>
  <c r="X136" i="20" s="1"/>
  <c r="AG193" i="20"/>
  <c r="N193" i="20" s="1"/>
  <c r="AC192" i="20"/>
  <c r="H192" i="20" s="1"/>
  <c r="AJ188" i="20"/>
  <c r="S188" i="20" s="1"/>
  <c r="G188" i="20"/>
  <c r="S187" i="20"/>
  <c r="AM178" i="20"/>
  <c r="AB178" i="20"/>
  <c r="G178" i="20" s="1"/>
  <c r="AL177" i="20"/>
  <c r="U177" i="20" s="1"/>
  <c r="S177" i="20"/>
  <c r="AK141" i="20"/>
  <c r="T141" i="20" s="1"/>
  <c r="AL141" i="20"/>
  <c r="U141" i="20" s="1"/>
  <c r="AJ141" i="20"/>
  <c r="S141" i="20" s="1"/>
  <c r="AK140" i="20"/>
  <c r="T140" i="20" s="1"/>
  <c r="AJ140" i="20"/>
  <c r="S140" i="20" s="1"/>
  <c r="AL172" i="20"/>
  <c r="U172" i="20" s="1"/>
  <c r="S172" i="20"/>
  <c r="AK172" i="20"/>
  <c r="T172" i="20" s="1"/>
  <c r="M171" i="20"/>
  <c r="AH171" i="20"/>
  <c r="O171" i="20" s="1"/>
  <c r="AG171" i="20"/>
  <c r="N171" i="20" s="1"/>
  <c r="AD167" i="20"/>
  <c r="I167" i="20" s="1"/>
  <c r="AC167" i="20"/>
  <c r="H167" i="20" s="1"/>
  <c r="AL165" i="20"/>
  <c r="U165" i="20" s="1"/>
  <c r="S165" i="20"/>
  <c r="AK165" i="20"/>
  <c r="T165" i="20" s="1"/>
  <c r="M161" i="20"/>
  <c r="AH161" i="20"/>
  <c r="O161" i="20" s="1"/>
  <c r="AG161" i="20"/>
  <c r="N161" i="20" s="1"/>
  <c r="AD160" i="20"/>
  <c r="I160" i="20" s="1"/>
  <c r="AC160" i="20"/>
  <c r="H160" i="20" s="1"/>
  <c r="AD153" i="20"/>
  <c r="I153" i="20" s="1"/>
  <c r="AC153" i="20"/>
  <c r="H153" i="20" s="1"/>
  <c r="S193" i="20"/>
  <c r="AM192" i="20"/>
  <c r="AB192" i="20"/>
  <c r="V188" i="20"/>
  <c r="M187" i="20"/>
  <c r="AH187" i="20"/>
  <c r="O187" i="20" s="1"/>
  <c r="AK178" i="20"/>
  <c r="T178" i="20" s="1"/>
  <c r="AG177" i="20"/>
  <c r="N177" i="20" s="1"/>
  <c r="S176" i="20"/>
  <c r="AK176" i="20"/>
  <c r="T176" i="20" s="1"/>
  <c r="AL176" i="20"/>
  <c r="U176" i="20" s="1"/>
  <c r="AG172" i="20"/>
  <c r="N172" i="20" s="1"/>
  <c r="M172" i="20"/>
  <c r="AH172" i="20"/>
  <c r="O172" i="20" s="1"/>
  <c r="G172" i="20"/>
  <c r="AC171" i="20"/>
  <c r="H171" i="20" s="1"/>
  <c r="AD171" i="20"/>
  <c r="I171" i="20" s="1"/>
  <c r="AM167" i="20"/>
  <c r="S166" i="20"/>
  <c r="AK166" i="20"/>
  <c r="T166" i="20" s="1"/>
  <c r="AL166" i="20"/>
  <c r="U166" i="20" s="1"/>
  <c r="AG165" i="20"/>
  <c r="N165" i="20" s="1"/>
  <c r="M165" i="20"/>
  <c r="AH165" i="20"/>
  <c r="O165" i="20" s="1"/>
  <c r="AC161" i="20"/>
  <c r="H161" i="20" s="1"/>
  <c r="AD161" i="20"/>
  <c r="I161" i="20" s="1"/>
  <c r="AM160" i="20"/>
  <c r="S159" i="20"/>
  <c r="AK159" i="20"/>
  <c r="T159" i="20" s="1"/>
  <c r="AL159" i="20"/>
  <c r="U159" i="20" s="1"/>
  <c r="AG155" i="20"/>
  <c r="N155" i="20" s="1"/>
  <c r="M155" i="20"/>
  <c r="AH155" i="20"/>
  <c r="O155" i="20" s="1"/>
  <c r="AC154" i="20"/>
  <c r="H154" i="20" s="1"/>
  <c r="AD154" i="20"/>
  <c r="I154" i="20" s="1"/>
  <c r="AM153" i="20"/>
  <c r="AG143" i="20"/>
  <c r="N143" i="20" s="1"/>
  <c r="AF143" i="20"/>
  <c r="AH143" i="20"/>
  <c r="O143" i="20" s="1"/>
  <c r="M143" i="20"/>
  <c r="AN99" i="20"/>
  <c r="V99" i="20" s="1"/>
  <c r="AP99" i="20"/>
  <c r="X99" i="20" s="1"/>
  <c r="AO99" i="20"/>
  <c r="W99" i="20" s="1"/>
  <c r="AC143" i="20"/>
  <c r="H143" i="20" s="1"/>
  <c r="AD143" i="20"/>
  <c r="I143" i="20" s="1"/>
  <c r="AB143" i="20"/>
  <c r="G143" i="20" s="1"/>
  <c r="AM143" i="20"/>
  <c r="AG142" i="20"/>
  <c r="N142" i="20" s="1"/>
  <c r="AM142" i="20"/>
  <c r="AH142" i="20"/>
  <c r="O142" i="20" s="1"/>
  <c r="AG136" i="20"/>
  <c r="N136" i="20" s="1"/>
  <c r="AF136" i="20"/>
  <c r="M136" i="20"/>
  <c r="AH136" i="20"/>
  <c r="O136" i="20" s="1"/>
  <c r="M193" i="20"/>
  <c r="AH193" i="20"/>
  <c r="O193" i="20" s="1"/>
  <c r="M176" i="20"/>
  <c r="AH176" i="20"/>
  <c r="O176" i="20" s="1"/>
  <c r="AG176" i="20"/>
  <c r="N176" i="20" s="1"/>
  <c r="AM171" i="20"/>
  <c r="M166" i="20"/>
  <c r="AH166" i="20"/>
  <c r="O166" i="20" s="1"/>
  <c r="AG166" i="20"/>
  <c r="N166" i="20" s="1"/>
  <c r="AM161" i="20"/>
  <c r="AL153" i="20"/>
  <c r="U153" i="20" s="1"/>
  <c r="S153" i="20"/>
  <c r="AK153" i="20"/>
  <c r="T153" i="20" s="1"/>
  <c r="G192" i="20"/>
  <c r="AM187" i="20"/>
  <c r="AL167" i="20"/>
  <c r="U167" i="20" s="1"/>
  <c r="S167" i="20"/>
  <c r="AK167" i="20"/>
  <c r="T167" i="20" s="1"/>
  <c r="AD165" i="20"/>
  <c r="I165" i="20" s="1"/>
  <c r="AC165" i="20"/>
  <c r="H165" i="20" s="1"/>
  <c r="M159" i="20"/>
  <c r="AH159" i="20"/>
  <c r="O159" i="20" s="1"/>
  <c r="AG159" i="20"/>
  <c r="N159" i="20" s="1"/>
  <c r="AD155" i="20"/>
  <c r="I155" i="20" s="1"/>
  <c r="AC155" i="20"/>
  <c r="H155" i="20" s="1"/>
  <c r="AM154" i="20"/>
  <c r="AO148" i="20"/>
  <c r="W148" i="20" s="1"/>
  <c r="V148" i="20"/>
  <c r="AP148" i="20"/>
  <c r="X148" i="20" s="1"/>
  <c r="AC141" i="20"/>
  <c r="H141" i="20" s="1"/>
  <c r="G141" i="20"/>
  <c r="AB141" i="20"/>
  <c r="AD141" i="20"/>
  <c r="I141" i="20" s="1"/>
  <c r="AM193" i="20"/>
  <c r="AB193" i="20"/>
  <c r="G193" i="20" s="1"/>
  <c r="AO188" i="20"/>
  <c r="W188" i="20" s="1"/>
  <c r="M188" i="20"/>
  <c r="AH188" i="20"/>
  <c r="O188" i="20" s="1"/>
  <c r="AK187" i="20"/>
  <c r="T187" i="20" s="1"/>
  <c r="AG178" i="20"/>
  <c r="N178" i="20" s="1"/>
  <c r="AB177" i="20"/>
  <c r="G177" i="20" s="1"/>
  <c r="AB176" i="20"/>
  <c r="G176" i="20" s="1"/>
  <c r="AJ171" i="20"/>
  <c r="S171" i="20" s="1"/>
  <c r="AF167" i="20"/>
  <c r="M167" i="20" s="1"/>
  <c r="AB166" i="20"/>
  <c r="G166" i="20" s="1"/>
  <c r="AJ161" i="20"/>
  <c r="S161" i="20" s="1"/>
  <c r="AF160" i="20"/>
  <c r="M160" i="20" s="1"/>
  <c r="AB159" i="20"/>
  <c r="G159" i="20" s="1"/>
  <c r="AJ154" i="20"/>
  <c r="S154" i="20" s="1"/>
  <c r="AF153" i="20"/>
  <c r="M153" i="20" s="1"/>
  <c r="G153" i="20"/>
  <c r="AJ148" i="20"/>
  <c r="S148" i="20" s="1"/>
  <c r="AK148" i="20"/>
  <c r="T148" i="20" s="1"/>
  <c r="AL148" i="20"/>
  <c r="U148" i="20" s="1"/>
  <c r="AM140" i="20"/>
  <c r="AB136" i="20"/>
  <c r="G136" i="20"/>
  <c r="AH129" i="20"/>
  <c r="O129" i="20" s="1"/>
  <c r="AH117" i="20"/>
  <c r="O117" i="20" s="1"/>
  <c r="AJ109" i="20"/>
  <c r="AL109" i="20"/>
  <c r="U109" i="20" s="1"/>
  <c r="S109" i="20"/>
  <c r="AK109" i="20"/>
  <c r="T109" i="20" s="1"/>
  <c r="AF98" i="20"/>
  <c r="M98" i="20"/>
  <c r="AG98" i="20"/>
  <c r="N98" i="20" s="1"/>
  <c r="AH98" i="20"/>
  <c r="O98" i="20" s="1"/>
  <c r="AC135" i="20"/>
  <c r="H135" i="20" s="1"/>
  <c r="AB135" i="20"/>
  <c r="AO134" i="20"/>
  <c r="W134" i="20" s="1"/>
  <c r="V134" i="20"/>
  <c r="AN134" i="20"/>
  <c r="S130" i="20"/>
  <c r="AK130" i="20"/>
  <c r="T130" i="20" s="1"/>
  <c r="AJ130" i="20"/>
  <c r="AG129" i="20"/>
  <c r="N129" i="20" s="1"/>
  <c r="AF129" i="20"/>
  <c r="M129" i="20" s="1"/>
  <c r="AC128" i="20"/>
  <c r="H128" i="20" s="1"/>
  <c r="AB128" i="20"/>
  <c r="AO127" i="20"/>
  <c r="W127" i="20" s="1"/>
  <c r="V127" i="20"/>
  <c r="AN127" i="20"/>
  <c r="AK118" i="20"/>
  <c r="T118" i="20" s="1"/>
  <c r="AJ118" i="20"/>
  <c r="S118" i="20" s="1"/>
  <c r="AG117" i="20"/>
  <c r="N117" i="20" s="1"/>
  <c r="AF117" i="20"/>
  <c r="M117" i="20" s="1"/>
  <c r="AC116" i="20"/>
  <c r="H116" i="20" s="1"/>
  <c r="AB116" i="20"/>
  <c r="AO115" i="20"/>
  <c r="W115" i="20" s="1"/>
  <c r="V115" i="20"/>
  <c r="AN115" i="20"/>
  <c r="AB110" i="20"/>
  <c r="G110" i="20" s="1"/>
  <c r="AD110" i="20"/>
  <c r="I110" i="20" s="1"/>
  <c r="AJ99" i="20"/>
  <c r="AK99" i="20"/>
  <c r="T99" i="20" s="1"/>
  <c r="AL99" i="20"/>
  <c r="U99" i="20" s="1"/>
  <c r="S99" i="20"/>
  <c r="AN93" i="20"/>
  <c r="V93" i="20" s="1"/>
  <c r="AP93" i="20"/>
  <c r="X93" i="20" s="1"/>
  <c r="AO93" i="20"/>
  <c r="W93" i="20" s="1"/>
  <c r="AM110" i="20"/>
  <c r="AB103" i="20"/>
  <c r="G103" i="20" s="1"/>
  <c r="AD103" i="20"/>
  <c r="I103" i="20" s="1"/>
  <c r="AD149" i="20"/>
  <c r="I149" i="20" s="1"/>
  <c r="AC148" i="20"/>
  <c r="H148" i="20" s="1"/>
  <c r="AM147" i="20"/>
  <c r="AB147" i="20"/>
  <c r="G147" i="20" s="1"/>
  <c r="S143" i="20"/>
  <c r="AK143" i="20"/>
  <c r="T143" i="20" s="1"/>
  <c r="AG141" i="20"/>
  <c r="N141" i="20" s="1"/>
  <c r="AF141" i="20"/>
  <c r="M141" i="20" s="1"/>
  <c r="AH140" i="20"/>
  <c r="O140" i="20" s="1"/>
  <c r="AM135" i="20"/>
  <c r="AJ134" i="20"/>
  <c r="S134" i="20" s="1"/>
  <c r="AK134" i="20"/>
  <c r="T134" i="20" s="1"/>
  <c r="AF130" i="20"/>
  <c r="M130" i="20" s="1"/>
  <c r="AG130" i="20"/>
  <c r="N130" i="20" s="1"/>
  <c r="AB129" i="20"/>
  <c r="G129" i="20" s="1"/>
  <c r="AC129" i="20"/>
  <c r="H129" i="20" s="1"/>
  <c r="AM128" i="20"/>
  <c r="AJ127" i="20"/>
  <c r="S127" i="20"/>
  <c r="AK127" i="20"/>
  <c r="T127" i="20" s="1"/>
  <c r="AF118" i="20"/>
  <c r="M118" i="20" s="1"/>
  <c r="AG118" i="20"/>
  <c r="N118" i="20" s="1"/>
  <c r="G118" i="20"/>
  <c r="AB117" i="20"/>
  <c r="G117" i="20" s="1"/>
  <c r="AC117" i="20"/>
  <c r="H117" i="20" s="1"/>
  <c r="AM116" i="20"/>
  <c r="AJ115" i="20"/>
  <c r="S115" i="20" s="1"/>
  <c r="AK115" i="20"/>
  <c r="T115" i="20" s="1"/>
  <c r="AF111" i="20"/>
  <c r="M111" i="20"/>
  <c r="AH111" i="20"/>
  <c r="O111" i="20" s="1"/>
  <c r="AM103" i="20"/>
  <c r="AB149" i="20"/>
  <c r="G149" i="20" s="1"/>
  <c r="AB148" i="20"/>
  <c r="G148" i="20" s="1"/>
  <c r="AC142" i="20"/>
  <c r="H142" i="20" s="1"/>
  <c r="AB142" i="20"/>
  <c r="G142" i="20"/>
  <c r="AF140" i="20"/>
  <c r="M140" i="20" s="1"/>
  <c r="S136" i="20"/>
  <c r="AK136" i="20"/>
  <c r="T136" i="20" s="1"/>
  <c r="AH134" i="20"/>
  <c r="O134" i="20" s="1"/>
  <c r="AH127" i="20"/>
  <c r="O127" i="20" s="1"/>
  <c r="AH115" i="20"/>
  <c r="O115" i="20" s="1"/>
  <c r="AB111" i="20"/>
  <c r="G111" i="20" s="1"/>
  <c r="AC111" i="20"/>
  <c r="H111" i="20" s="1"/>
  <c r="AM111" i="20"/>
  <c r="AD111" i="20"/>
  <c r="I111" i="20" s="1"/>
  <c r="AF104" i="20"/>
  <c r="M104" i="20" s="1"/>
  <c r="AH104" i="20"/>
  <c r="O104" i="20" s="1"/>
  <c r="AF94" i="20"/>
  <c r="M94" i="20"/>
  <c r="AH94" i="20"/>
  <c r="O94" i="20" s="1"/>
  <c r="S135" i="20"/>
  <c r="AK135" i="20"/>
  <c r="T135" i="20" s="1"/>
  <c r="AJ135" i="20"/>
  <c r="AG134" i="20"/>
  <c r="N134" i="20" s="1"/>
  <c r="AF134" i="20"/>
  <c r="M134" i="20" s="1"/>
  <c r="AC130" i="20"/>
  <c r="H130" i="20" s="1"/>
  <c r="AB130" i="20"/>
  <c r="G130" i="20" s="1"/>
  <c r="AM129" i="20"/>
  <c r="S128" i="20"/>
  <c r="AK128" i="20"/>
  <c r="T128" i="20" s="1"/>
  <c r="AJ128" i="20"/>
  <c r="AG127" i="20"/>
  <c r="N127" i="20" s="1"/>
  <c r="AF127" i="20"/>
  <c r="M127" i="20" s="1"/>
  <c r="AC118" i="20"/>
  <c r="H118" i="20" s="1"/>
  <c r="AB118" i="20"/>
  <c r="AM117" i="20"/>
  <c r="S116" i="20"/>
  <c r="AK116" i="20"/>
  <c r="T116" i="20" s="1"/>
  <c r="AJ116" i="20"/>
  <c r="AG115" i="20"/>
  <c r="N115" i="20" s="1"/>
  <c r="AF115" i="20"/>
  <c r="M115" i="20" s="1"/>
  <c r="AB104" i="20"/>
  <c r="G104" i="20" s="1"/>
  <c r="AD104" i="20"/>
  <c r="I104" i="20" s="1"/>
  <c r="AC104" i="20"/>
  <c r="H104" i="20" s="1"/>
  <c r="AM104" i="20"/>
  <c r="AB94" i="20"/>
  <c r="G94" i="20" s="1"/>
  <c r="AC94" i="20"/>
  <c r="H94" i="20" s="1"/>
  <c r="AM94" i="20"/>
  <c r="AD94" i="20"/>
  <c r="I94" i="20" s="1"/>
  <c r="AJ105" i="20"/>
  <c r="S105" i="20" s="1"/>
  <c r="AL105" i="20"/>
  <c r="U105" i="20" s="1"/>
  <c r="S142" i="20"/>
  <c r="AK142" i="20"/>
  <c r="T142" i="20" s="1"/>
  <c r="AJ142" i="20"/>
  <c r="AC140" i="20"/>
  <c r="H140" i="20" s="1"/>
  <c r="AB140" i="20"/>
  <c r="G140" i="20" s="1"/>
  <c r="AD136" i="20"/>
  <c r="I136" i="20" s="1"/>
  <c r="AF135" i="20"/>
  <c r="M135" i="20" s="1"/>
  <c r="AG135" i="20"/>
  <c r="N135" i="20" s="1"/>
  <c r="G135" i="20"/>
  <c r="AB134" i="20"/>
  <c r="G134" i="20" s="1"/>
  <c r="AC134" i="20"/>
  <c r="H134" i="20" s="1"/>
  <c r="AM130" i="20"/>
  <c r="AJ129" i="20"/>
  <c r="S129" i="20" s="1"/>
  <c r="AK129" i="20"/>
  <c r="T129" i="20" s="1"/>
  <c r="AF128" i="20"/>
  <c r="M128" i="20" s="1"/>
  <c r="AG128" i="20"/>
  <c r="N128" i="20" s="1"/>
  <c r="G128" i="20"/>
  <c r="AB127" i="20"/>
  <c r="G127" i="20" s="1"/>
  <c r="AC127" i="20"/>
  <c r="H127" i="20" s="1"/>
  <c r="AM118" i="20"/>
  <c r="AJ117" i="20"/>
  <c r="S117" i="20" s="1"/>
  <c r="AK117" i="20"/>
  <c r="T117" i="20" s="1"/>
  <c r="AF116" i="20"/>
  <c r="M116" i="20" s="1"/>
  <c r="AG116" i="20"/>
  <c r="N116" i="20" s="1"/>
  <c r="G116" i="20"/>
  <c r="AB115" i="20"/>
  <c r="G115" i="20" s="1"/>
  <c r="AC115" i="20"/>
  <c r="H115" i="20" s="1"/>
  <c r="AM109" i="20"/>
  <c r="AF105" i="20"/>
  <c r="M105" i="20" s="1"/>
  <c r="AH105" i="20"/>
  <c r="O105" i="20" s="1"/>
  <c r="AG105" i="20"/>
  <c r="N105" i="20" s="1"/>
  <c r="AJ98" i="20"/>
  <c r="S98" i="20" s="1"/>
  <c r="AL98" i="20"/>
  <c r="U98" i="20" s="1"/>
  <c r="AH92" i="20"/>
  <c r="O92" i="20" s="1"/>
  <c r="AL91" i="20"/>
  <c r="U91" i="20" s="1"/>
  <c r="AB91" i="20"/>
  <c r="G91" i="20" s="1"/>
  <c r="AM91" i="20"/>
  <c r="AN75" i="20"/>
  <c r="V75" i="20" s="1"/>
  <c r="AG74" i="20"/>
  <c r="N74" i="20" s="1"/>
  <c r="AH74" i="20"/>
  <c r="O74" i="20" s="1"/>
  <c r="M74" i="20"/>
  <c r="AF74" i="20"/>
  <c r="AB66" i="20"/>
  <c r="G66" i="20" s="1"/>
  <c r="AC66" i="20"/>
  <c r="H66" i="20" s="1"/>
  <c r="AM66" i="20"/>
  <c r="AF51" i="20"/>
  <c r="M51" i="20" s="1"/>
  <c r="AG51" i="20"/>
  <c r="N51" i="20" s="1"/>
  <c r="AM51" i="20"/>
  <c r="AO75" i="20"/>
  <c r="W75" i="20" s="1"/>
  <c r="AP75" i="20"/>
  <c r="X75" i="20" s="1"/>
  <c r="AB93" i="20"/>
  <c r="G93" i="20"/>
  <c r="AC79" i="20"/>
  <c r="H79" i="20" s="1"/>
  <c r="G79" i="20"/>
  <c r="AD79" i="20"/>
  <c r="I79" i="20" s="1"/>
  <c r="AK75" i="20"/>
  <c r="T75" i="20" s="1"/>
  <c r="AL75" i="20"/>
  <c r="U75" i="20" s="1"/>
  <c r="AJ75" i="20"/>
  <c r="S75" i="20" s="1"/>
  <c r="AK110" i="20"/>
  <c r="T110" i="20" s="1"/>
  <c r="AG109" i="20"/>
  <c r="N109" i="20" s="1"/>
  <c r="AM105" i="20"/>
  <c r="AC105" i="20"/>
  <c r="H105" i="20" s="1"/>
  <c r="S103" i="20"/>
  <c r="AK93" i="20"/>
  <c r="T93" i="20" s="1"/>
  <c r="M92" i="20"/>
  <c r="AM79" i="20"/>
  <c r="V59" i="20"/>
  <c r="AN59" i="20"/>
  <c r="AO59" i="20"/>
  <c r="W59" i="20" s="1"/>
  <c r="AM92" i="20"/>
  <c r="S91" i="20"/>
  <c r="AG80" i="20"/>
  <c r="N80" i="20" s="1"/>
  <c r="M80" i="20"/>
  <c r="AH80" i="20"/>
  <c r="O80" i="20" s="1"/>
  <c r="AO72" i="20"/>
  <c r="W72" i="20" s="1"/>
  <c r="AN72" i="20"/>
  <c r="V72" i="20" s="1"/>
  <c r="AP72" i="20"/>
  <c r="X72" i="20" s="1"/>
  <c r="AJ58" i="20"/>
  <c r="S58" i="20"/>
  <c r="AK58" i="20"/>
  <c r="T58" i="20" s="1"/>
  <c r="AF57" i="20"/>
  <c r="M57" i="20" s="1"/>
  <c r="AG57" i="20"/>
  <c r="N57" i="20" s="1"/>
  <c r="AM57" i="20"/>
  <c r="AB56" i="20"/>
  <c r="G56" i="20" s="1"/>
  <c r="AC56" i="20"/>
  <c r="H56" i="20" s="1"/>
  <c r="AM56" i="20"/>
  <c r="AC80" i="20"/>
  <c r="H80" i="20" s="1"/>
  <c r="AB80" i="20"/>
  <c r="G80" i="20" s="1"/>
  <c r="AM80" i="20"/>
  <c r="AD80" i="20"/>
  <c r="I80" i="20" s="1"/>
  <c r="AG73" i="20"/>
  <c r="N73" i="20" s="1"/>
  <c r="AH73" i="20"/>
  <c r="O73" i="20" s="1"/>
  <c r="M73" i="20"/>
  <c r="AC73" i="20"/>
  <c r="H73" i="20" s="1"/>
  <c r="AD73" i="20"/>
  <c r="I73" i="20" s="1"/>
  <c r="AB73" i="20"/>
  <c r="G73" i="20" s="1"/>
  <c r="AM73" i="20"/>
  <c r="AJ68" i="20"/>
  <c r="S68" i="20" s="1"/>
  <c r="AK68" i="20"/>
  <c r="T68" i="20" s="1"/>
  <c r="V52" i="20"/>
  <c r="AN52" i="20"/>
  <c r="AO52" i="20"/>
  <c r="W52" i="20" s="1"/>
  <c r="S110" i="20"/>
  <c r="AK103" i="20"/>
  <c r="T103" i="20" s="1"/>
  <c r="AG99" i="20"/>
  <c r="N99" i="20" s="1"/>
  <c r="AM98" i="20"/>
  <c r="AC98" i="20"/>
  <c r="H98" i="20" s="1"/>
  <c r="AC91" i="20"/>
  <c r="H91" i="20" s="1"/>
  <c r="S74" i="20"/>
  <c r="AK74" i="20"/>
  <c r="T74" i="20" s="1"/>
  <c r="AL74" i="20"/>
  <c r="U74" i="20" s="1"/>
  <c r="AF67" i="20"/>
  <c r="M67" i="20" s="1"/>
  <c r="AG67" i="20"/>
  <c r="N67" i="20" s="1"/>
  <c r="AM67" i="20"/>
  <c r="AD66" i="20"/>
  <c r="I66" i="20" s="1"/>
  <c r="G58" i="20"/>
  <c r="AH51" i="20"/>
  <c r="O51" i="20" s="1"/>
  <c r="AM86" i="20"/>
  <c r="G86" i="20"/>
  <c r="AM81" i="20"/>
  <c r="G81" i="20"/>
  <c r="AK72" i="20"/>
  <c r="T72" i="20" s="1"/>
  <c r="AF68" i="20"/>
  <c r="M68" i="20" s="1"/>
  <c r="AG68" i="20"/>
  <c r="N68" i="20" s="1"/>
  <c r="AB67" i="20"/>
  <c r="G67" i="20" s="1"/>
  <c r="AC67" i="20"/>
  <c r="H67" i="20" s="1"/>
  <c r="AJ59" i="20"/>
  <c r="S59" i="20" s="1"/>
  <c r="AK59" i="20"/>
  <c r="T59" i="20" s="1"/>
  <c r="AF58" i="20"/>
  <c r="AG58" i="20"/>
  <c r="N58" i="20" s="1"/>
  <c r="AB57" i="20"/>
  <c r="G57" i="20" s="1"/>
  <c r="AC57" i="20"/>
  <c r="H57" i="20" s="1"/>
  <c r="AJ52" i="20"/>
  <c r="S52" i="20"/>
  <c r="AK52" i="20"/>
  <c r="T52" i="20" s="1"/>
  <c r="AF72" i="20"/>
  <c r="M72" i="20" s="1"/>
  <c r="AG72" i="20"/>
  <c r="N72" i="20" s="1"/>
  <c r="AB68" i="20"/>
  <c r="G68" i="20" s="1"/>
  <c r="AC68" i="20"/>
  <c r="H68" i="20" s="1"/>
  <c r="AJ66" i="20"/>
  <c r="S66" i="20" s="1"/>
  <c r="AK66" i="20"/>
  <c r="T66" i="20" s="1"/>
  <c r="AF59" i="20"/>
  <c r="M59" i="20" s="1"/>
  <c r="AG59" i="20"/>
  <c r="N59" i="20" s="1"/>
  <c r="AB58" i="20"/>
  <c r="AC58" i="20"/>
  <c r="H58" i="20" s="1"/>
  <c r="AJ56" i="20"/>
  <c r="S56" i="20" s="1"/>
  <c r="AK56" i="20"/>
  <c r="T56" i="20" s="1"/>
  <c r="AN87" i="20"/>
  <c r="V87" i="20" s="1"/>
  <c r="AN82" i="20"/>
  <c r="V82" i="20" s="1"/>
  <c r="AF75" i="20"/>
  <c r="M75" i="20" s="1"/>
  <c r="AM74" i="20"/>
  <c r="AB74" i="20"/>
  <c r="G74" i="20" s="1"/>
  <c r="S73" i="20"/>
  <c r="AK73" i="20"/>
  <c r="T73" i="20" s="1"/>
  <c r="AH66" i="20"/>
  <c r="O66" i="20" s="1"/>
  <c r="AH56" i="20"/>
  <c r="O56" i="20" s="1"/>
  <c r="S79" i="20"/>
  <c r="AK79" i="20"/>
  <c r="T79" i="20" s="1"/>
  <c r="AB72" i="20"/>
  <c r="G72" i="20" s="1"/>
  <c r="AC72" i="20"/>
  <c r="H72" i="20" s="1"/>
  <c r="AM68" i="20"/>
  <c r="AJ67" i="20"/>
  <c r="S67" i="20" s="1"/>
  <c r="AK67" i="20"/>
  <c r="T67" i="20" s="1"/>
  <c r="AF66" i="20"/>
  <c r="M66" i="20" s="1"/>
  <c r="AG66" i="20"/>
  <c r="N66" i="20" s="1"/>
  <c r="AB59" i="20"/>
  <c r="G59" i="20" s="1"/>
  <c r="AC59" i="20"/>
  <c r="H59" i="20" s="1"/>
  <c r="AM58" i="20"/>
  <c r="AJ57" i="20"/>
  <c r="S57" i="20" s="1"/>
  <c r="AK57" i="20"/>
  <c r="T57" i="20" s="1"/>
  <c r="AF56" i="20"/>
  <c r="M56" i="20" s="1"/>
  <c r="AG56" i="20"/>
  <c r="N56" i="20" s="1"/>
  <c r="AB52" i="20"/>
  <c r="G52" i="20" s="1"/>
  <c r="AC52" i="20"/>
  <c r="H52" i="20" s="1"/>
  <c r="S80" i="20"/>
  <c r="AK80" i="20"/>
  <c r="T80" i="20" s="1"/>
  <c r="AJ72" i="20"/>
  <c r="S72" i="20" s="1"/>
  <c r="AH68" i="20"/>
  <c r="O68" i="20" s="1"/>
  <c r="AD67" i="20"/>
  <c r="I67" i="20" s="1"/>
  <c r="AL59" i="20"/>
  <c r="U59" i="20" s="1"/>
  <c r="AH58" i="20"/>
  <c r="O58" i="20" s="1"/>
  <c r="M58" i="20"/>
  <c r="AD57" i="20"/>
  <c r="I57" i="20" s="1"/>
  <c r="AL52" i="20"/>
  <c r="U52" i="20" s="1"/>
  <c r="AJ49" i="20"/>
  <c r="S49" i="20"/>
  <c r="AK49" i="20"/>
  <c r="T49" i="20" s="1"/>
  <c r="AM45" i="20"/>
  <c r="AB37" i="20"/>
  <c r="AC37" i="20"/>
  <c r="H37" i="20" s="1"/>
  <c r="G37" i="20"/>
  <c r="AM37" i="20"/>
  <c r="AF36" i="20"/>
  <c r="M36" i="20" s="1"/>
  <c r="AG36" i="20"/>
  <c r="N36" i="20" s="1"/>
  <c r="AJ35" i="20"/>
  <c r="S35" i="20" s="1"/>
  <c r="AK35" i="20"/>
  <c r="T35" i="20" s="1"/>
  <c r="AM31" i="20"/>
  <c r="AB23" i="20"/>
  <c r="AC23" i="20"/>
  <c r="H23" i="20" s="1"/>
  <c r="G23" i="20"/>
  <c r="AM23" i="20"/>
  <c r="AF19" i="20"/>
  <c r="M19" i="20" s="1"/>
  <c r="AG19" i="20"/>
  <c r="N19" i="20" s="1"/>
  <c r="AJ18" i="20"/>
  <c r="S18" i="20" s="1"/>
  <c r="AK18" i="20"/>
  <c r="T18" i="20" s="1"/>
  <c r="AM17" i="20"/>
  <c r="AB6" i="20"/>
  <c r="G6" i="20" s="1"/>
  <c r="AC6" i="20"/>
  <c r="H6" i="20" s="1"/>
  <c r="AM6" i="20"/>
  <c r="AF5" i="20"/>
  <c r="M5" i="20" s="1"/>
  <c r="AG5" i="20"/>
  <c r="N5" i="20" s="1"/>
  <c r="AB42" i="20"/>
  <c r="G42" i="20" s="1"/>
  <c r="AC42" i="20"/>
  <c r="H42" i="20" s="1"/>
  <c r="AM42" i="20"/>
  <c r="AF38" i="20"/>
  <c r="AG38" i="20"/>
  <c r="N38" i="20" s="1"/>
  <c r="AJ37" i="20"/>
  <c r="S37" i="20"/>
  <c r="AK37" i="20"/>
  <c r="T37" i="20" s="1"/>
  <c r="V36" i="20"/>
  <c r="AN36" i="20"/>
  <c r="AO36" i="20"/>
  <c r="W36" i="20" s="1"/>
  <c r="AB25" i="20"/>
  <c r="G25" i="20" s="1"/>
  <c r="AC25" i="20"/>
  <c r="H25" i="20" s="1"/>
  <c r="AM25" i="20"/>
  <c r="AF24" i="20"/>
  <c r="M24" i="20" s="1"/>
  <c r="AG24" i="20"/>
  <c r="N24" i="20" s="1"/>
  <c r="AJ23" i="20"/>
  <c r="S23" i="20" s="1"/>
  <c r="AK23" i="20"/>
  <c r="T23" i="20" s="1"/>
  <c r="V19" i="20"/>
  <c r="AN19" i="20"/>
  <c r="AO19" i="20"/>
  <c r="W19" i="20" s="1"/>
  <c r="AB11" i="20"/>
  <c r="G11" i="20" s="1"/>
  <c r="AC11" i="20"/>
  <c r="H11" i="20" s="1"/>
  <c r="AM11" i="20"/>
  <c r="AF7" i="20"/>
  <c r="M7" i="20" s="1"/>
  <c r="AG7" i="20"/>
  <c r="N7" i="20" s="1"/>
  <c r="AJ6" i="20"/>
  <c r="S6" i="20"/>
  <c r="AK6" i="20"/>
  <c r="T6" i="20" s="1"/>
  <c r="V5" i="20"/>
  <c r="AN5" i="20"/>
  <c r="AO5" i="20"/>
  <c r="W5" i="20" s="1"/>
  <c r="AG52" i="20"/>
  <c r="N52" i="20" s="1"/>
  <c r="AK51" i="20"/>
  <c r="T51" i="20" s="1"/>
  <c r="AC51" i="20"/>
  <c r="H51" i="20" s="1"/>
  <c r="S51" i="20"/>
  <c r="AO50" i="20"/>
  <c r="W50" i="20" s="1"/>
  <c r="AG50" i="20"/>
  <c r="N50" i="20" s="1"/>
  <c r="AB44" i="20"/>
  <c r="AC44" i="20"/>
  <c r="H44" i="20" s="1"/>
  <c r="G44" i="20"/>
  <c r="AM44" i="20"/>
  <c r="AF43" i="20"/>
  <c r="M43" i="20" s="1"/>
  <c r="AG43" i="20"/>
  <c r="N43" i="20" s="1"/>
  <c r="AJ42" i="20"/>
  <c r="S42" i="20" s="1"/>
  <c r="AK42" i="20"/>
  <c r="T42" i="20" s="1"/>
  <c r="AM38" i="20"/>
  <c r="M38" i="20"/>
  <c r="AB30" i="20"/>
  <c r="G30" i="20" s="1"/>
  <c r="AC30" i="20"/>
  <c r="H30" i="20" s="1"/>
  <c r="AM30" i="20"/>
  <c r="AF29" i="20"/>
  <c r="M29" i="20" s="1"/>
  <c r="AG29" i="20"/>
  <c r="N29" i="20" s="1"/>
  <c r="AJ25" i="20"/>
  <c r="S25" i="20"/>
  <c r="AK25" i="20"/>
  <c r="T25" i="20" s="1"/>
  <c r="AM24" i="20"/>
  <c r="AB13" i="20"/>
  <c r="G13" i="20" s="1"/>
  <c r="AC13" i="20"/>
  <c r="H13" i="20" s="1"/>
  <c r="AM13" i="20"/>
  <c r="AF12" i="20"/>
  <c r="M12" i="20" s="1"/>
  <c r="AG12" i="20"/>
  <c r="N12" i="20" s="1"/>
  <c r="AJ11" i="20"/>
  <c r="S11" i="20" s="1"/>
  <c r="AK11" i="20"/>
  <c r="T11" i="20" s="1"/>
  <c r="AM7" i="20"/>
  <c r="G5" i="20"/>
  <c r="AN50" i="20"/>
  <c r="V50" i="20" s="1"/>
  <c r="AB49" i="20"/>
  <c r="G49" i="20" s="1"/>
  <c r="AC49" i="20"/>
  <c r="H49" i="20" s="1"/>
  <c r="AM49" i="20"/>
  <c r="AF45" i="20"/>
  <c r="M45" i="20" s="1"/>
  <c r="AG45" i="20"/>
  <c r="N45" i="20" s="1"/>
  <c r="AJ44" i="20"/>
  <c r="S44" i="20"/>
  <c r="AK44" i="20"/>
  <c r="T44" i="20" s="1"/>
  <c r="V43" i="20"/>
  <c r="AN43" i="20"/>
  <c r="AO43" i="20"/>
  <c r="W43" i="20" s="1"/>
  <c r="AB35" i="20"/>
  <c r="G35" i="20" s="1"/>
  <c r="AC35" i="20"/>
  <c r="H35" i="20" s="1"/>
  <c r="AM35" i="20"/>
  <c r="AF31" i="20"/>
  <c r="M31" i="20" s="1"/>
  <c r="AG31" i="20"/>
  <c r="N31" i="20" s="1"/>
  <c r="AJ30" i="20"/>
  <c r="S30" i="20"/>
  <c r="AK30" i="20"/>
  <c r="T30" i="20" s="1"/>
  <c r="V29" i="20"/>
  <c r="AN29" i="20"/>
  <c r="AO29" i="20"/>
  <c r="W29" i="20" s="1"/>
  <c r="AB18" i="20"/>
  <c r="G18" i="20" s="1"/>
  <c r="AC18" i="20"/>
  <c r="H18" i="20" s="1"/>
  <c r="AM18" i="20"/>
  <c r="AF17" i="20"/>
  <c r="M17" i="20" s="1"/>
  <c r="AG17" i="20"/>
  <c r="N17" i="20" s="1"/>
  <c r="AJ13" i="20"/>
  <c r="S13" i="20"/>
  <c r="AK13" i="20"/>
  <c r="T13" i="20" s="1"/>
  <c r="V12" i="20"/>
  <c r="AN12" i="20"/>
  <c r="AO12" i="20"/>
  <c r="W12" i="20" s="1"/>
  <c r="AN86" i="20" l="1"/>
  <c r="V86" i="20" s="1"/>
  <c r="AO86" i="20"/>
  <c r="W86" i="20" s="1"/>
  <c r="AP86" i="20"/>
  <c r="X86" i="20" s="1"/>
  <c r="AN103" i="20"/>
  <c r="V103" i="20" s="1"/>
  <c r="AO103" i="20"/>
  <c r="W103" i="20" s="1"/>
  <c r="AP103" i="20"/>
  <c r="X103" i="20" s="1"/>
  <c r="AN128" i="20"/>
  <c r="V128" i="20" s="1"/>
  <c r="AO128" i="20"/>
  <c r="W128" i="20" s="1"/>
  <c r="AP128" i="20"/>
  <c r="X128" i="20" s="1"/>
  <c r="AP147" i="20"/>
  <c r="X147" i="20" s="1"/>
  <c r="AO147" i="20"/>
  <c r="W147" i="20" s="1"/>
  <c r="V147" i="20"/>
  <c r="AN147" i="20"/>
  <c r="AO140" i="20"/>
  <c r="W140" i="20" s="1"/>
  <c r="AN140" i="20"/>
  <c r="V140" i="20" s="1"/>
  <c r="AP140" i="20"/>
  <c r="X140" i="20" s="1"/>
  <c r="AO143" i="20"/>
  <c r="W143" i="20" s="1"/>
  <c r="AN143" i="20"/>
  <c r="V143" i="20" s="1"/>
  <c r="AP143" i="20"/>
  <c r="X143" i="20" s="1"/>
  <c r="AP178" i="20"/>
  <c r="X178" i="20" s="1"/>
  <c r="V178" i="20"/>
  <c r="AN178" i="20"/>
  <c r="AO178" i="20"/>
  <c r="W178" i="20" s="1"/>
  <c r="AO172" i="20"/>
  <c r="W172" i="20" s="1"/>
  <c r="AP172" i="20"/>
  <c r="X172" i="20" s="1"/>
  <c r="V172" i="20"/>
  <c r="AN172" i="20"/>
  <c r="AP23" i="20"/>
  <c r="X23" i="20" s="1"/>
  <c r="V23" i="20"/>
  <c r="AN23" i="20"/>
  <c r="AO23" i="20"/>
  <c r="W23" i="20" s="1"/>
  <c r="AN45" i="20"/>
  <c r="V45" i="20" s="1"/>
  <c r="AO45" i="20"/>
  <c r="W45" i="20" s="1"/>
  <c r="AP45" i="20"/>
  <c r="X45" i="20" s="1"/>
  <c r="AN58" i="20"/>
  <c r="V58" i="20" s="1"/>
  <c r="AO58" i="20"/>
  <c r="W58" i="20" s="1"/>
  <c r="AP58" i="20"/>
  <c r="X58" i="20" s="1"/>
  <c r="AN68" i="20"/>
  <c r="V68" i="20" s="1"/>
  <c r="AO68" i="20"/>
  <c r="W68" i="20" s="1"/>
  <c r="AP68" i="20"/>
  <c r="X68" i="20" s="1"/>
  <c r="AO79" i="20"/>
  <c r="W79" i="20" s="1"/>
  <c r="AP79" i="20"/>
  <c r="X79" i="20" s="1"/>
  <c r="AN79" i="20"/>
  <c r="V79" i="20" s="1"/>
  <c r="AN118" i="20"/>
  <c r="V118" i="20" s="1"/>
  <c r="AO118" i="20"/>
  <c r="W118" i="20" s="1"/>
  <c r="AP118" i="20"/>
  <c r="X118" i="20" s="1"/>
  <c r="AN111" i="20"/>
  <c r="V111" i="20" s="1"/>
  <c r="AO111" i="20"/>
  <c r="W111" i="20" s="1"/>
  <c r="AP111" i="20"/>
  <c r="X111" i="20" s="1"/>
  <c r="AO135" i="20"/>
  <c r="W135" i="20" s="1"/>
  <c r="AP135" i="20"/>
  <c r="X135" i="20" s="1"/>
  <c r="AN135" i="20"/>
  <c r="V135" i="20" s="1"/>
  <c r="AP187" i="20"/>
  <c r="X187" i="20" s="1"/>
  <c r="AN187" i="20"/>
  <c r="V187" i="20" s="1"/>
  <c r="AO187" i="20"/>
  <c r="W187" i="20" s="1"/>
  <c r="AN49" i="20"/>
  <c r="AO49" i="20"/>
  <c r="W49" i="20" s="1"/>
  <c r="AP49" i="20"/>
  <c r="X49" i="20" s="1"/>
  <c r="V49" i="20"/>
  <c r="AN30" i="20"/>
  <c r="AO30" i="20"/>
  <c r="W30" i="20" s="1"/>
  <c r="AP30" i="20"/>
  <c r="X30" i="20" s="1"/>
  <c r="V30" i="20"/>
  <c r="AN130" i="20"/>
  <c r="V130" i="20" s="1"/>
  <c r="AO130" i="20"/>
  <c r="W130" i="20" s="1"/>
  <c r="AP130" i="20"/>
  <c r="X130" i="20" s="1"/>
  <c r="AN94" i="20"/>
  <c r="V94" i="20" s="1"/>
  <c r="AO94" i="20"/>
  <c r="W94" i="20" s="1"/>
  <c r="AP94" i="20"/>
  <c r="X94" i="20" s="1"/>
  <c r="AN18" i="20"/>
  <c r="AO18" i="20"/>
  <c r="W18" i="20" s="1"/>
  <c r="AP18" i="20"/>
  <c r="X18" i="20" s="1"/>
  <c r="V18" i="20"/>
  <c r="AN25" i="20"/>
  <c r="V25" i="20" s="1"/>
  <c r="AO25" i="20"/>
  <c r="W25" i="20" s="1"/>
  <c r="AP25" i="20"/>
  <c r="X25" i="20" s="1"/>
  <c r="AN17" i="20"/>
  <c r="V17" i="20" s="1"/>
  <c r="AO17" i="20"/>
  <c r="W17" i="20" s="1"/>
  <c r="AP17" i="20"/>
  <c r="X17" i="20" s="1"/>
  <c r="AO74" i="20"/>
  <c r="W74" i="20" s="1"/>
  <c r="AN74" i="20"/>
  <c r="V74" i="20" s="1"/>
  <c r="AP74" i="20"/>
  <c r="X74" i="20" s="1"/>
  <c r="AN56" i="20"/>
  <c r="V56" i="20" s="1"/>
  <c r="AO56" i="20"/>
  <c r="W56" i="20" s="1"/>
  <c r="AP56" i="20"/>
  <c r="X56" i="20" s="1"/>
  <c r="AN66" i="20"/>
  <c r="V66" i="20" s="1"/>
  <c r="AO66" i="20"/>
  <c r="W66" i="20" s="1"/>
  <c r="AP66" i="20"/>
  <c r="X66" i="20" s="1"/>
  <c r="AP171" i="20"/>
  <c r="X171" i="20" s="1"/>
  <c r="AO171" i="20"/>
  <c r="W171" i="20" s="1"/>
  <c r="V171" i="20"/>
  <c r="AN171" i="20"/>
  <c r="AN24" i="20"/>
  <c r="V24" i="20" s="1"/>
  <c r="AO24" i="20"/>
  <c r="W24" i="20" s="1"/>
  <c r="AP24" i="20"/>
  <c r="X24" i="20" s="1"/>
  <c r="AP37" i="20"/>
  <c r="X37" i="20" s="1"/>
  <c r="AN37" i="20"/>
  <c r="V37" i="20" s="1"/>
  <c r="AO37" i="20"/>
  <c r="W37" i="20" s="1"/>
  <c r="AN67" i="20"/>
  <c r="V67" i="20" s="1"/>
  <c r="AO67" i="20"/>
  <c r="W67" i="20" s="1"/>
  <c r="AP67" i="20"/>
  <c r="X67" i="20" s="1"/>
  <c r="AN98" i="20"/>
  <c r="V98" i="20" s="1"/>
  <c r="AO98" i="20"/>
  <c r="W98" i="20" s="1"/>
  <c r="AP98" i="20"/>
  <c r="X98" i="20" s="1"/>
  <c r="AN91" i="20"/>
  <c r="V91" i="20" s="1"/>
  <c r="AO91" i="20"/>
  <c r="W91" i="20" s="1"/>
  <c r="AP91" i="20"/>
  <c r="X91" i="20" s="1"/>
  <c r="AN7" i="20"/>
  <c r="V7" i="20" s="1"/>
  <c r="AO7" i="20"/>
  <c r="W7" i="20" s="1"/>
  <c r="AP7" i="20"/>
  <c r="X7" i="20" s="1"/>
  <c r="AN44" i="20"/>
  <c r="AP44" i="20"/>
  <c r="X44" i="20" s="1"/>
  <c r="V44" i="20"/>
  <c r="AO44" i="20"/>
  <c r="W44" i="20" s="1"/>
  <c r="AN92" i="20"/>
  <c r="V92" i="20" s="1"/>
  <c r="AO92" i="20"/>
  <c r="W92" i="20" s="1"/>
  <c r="AP92" i="20"/>
  <c r="X92" i="20" s="1"/>
  <c r="AO153" i="20"/>
  <c r="W153" i="20" s="1"/>
  <c r="AP153" i="20"/>
  <c r="X153" i="20" s="1"/>
  <c r="AN153" i="20"/>
  <c r="V153" i="20" s="1"/>
  <c r="AP6" i="20"/>
  <c r="X6" i="20" s="1"/>
  <c r="AN6" i="20"/>
  <c r="V6" i="20" s="1"/>
  <c r="AO6" i="20"/>
  <c r="W6" i="20" s="1"/>
  <c r="AN31" i="20"/>
  <c r="V31" i="20" s="1"/>
  <c r="AO31" i="20"/>
  <c r="W31" i="20" s="1"/>
  <c r="AP31" i="20"/>
  <c r="X31" i="20" s="1"/>
  <c r="AN81" i="20"/>
  <c r="V81" i="20" s="1"/>
  <c r="AO81" i="20"/>
  <c r="W81" i="20" s="1"/>
  <c r="AP81" i="20"/>
  <c r="X81" i="20" s="1"/>
  <c r="AN105" i="20"/>
  <c r="V105" i="20" s="1"/>
  <c r="AO105" i="20"/>
  <c r="W105" i="20" s="1"/>
  <c r="AP105" i="20"/>
  <c r="X105" i="20" s="1"/>
  <c r="AN104" i="20"/>
  <c r="V104" i="20" s="1"/>
  <c r="AO104" i="20"/>
  <c r="W104" i="20" s="1"/>
  <c r="AP104" i="20"/>
  <c r="X104" i="20" s="1"/>
  <c r="AN110" i="20"/>
  <c r="V110" i="20" s="1"/>
  <c r="AP110" i="20"/>
  <c r="X110" i="20" s="1"/>
  <c r="AO110" i="20"/>
  <c r="W110" i="20" s="1"/>
  <c r="AP193" i="20"/>
  <c r="X193" i="20" s="1"/>
  <c r="AN193" i="20"/>
  <c r="AO193" i="20"/>
  <c r="W193" i="20" s="1"/>
  <c r="V193" i="20"/>
  <c r="AP154" i="20"/>
  <c r="X154" i="20" s="1"/>
  <c r="AO154" i="20"/>
  <c r="W154" i="20" s="1"/>
  <c r="AN154" i="20"/>
  <c r="V154" i="20" s="1"/>
  <c r="AO142" i="20"/>
  <c r="W142" i="20" s="1"/>
  <c r="AN142" i="20"/>
  <c r="AP142" i="20"/>
  <c r="X142" i="20" s="1"/>
  <c r="V142" i="20"/>
  <c r="AO160" i="20"/>
  <c r="W160" i="20" s="1"/>
  <c r="AP160" i="20"/>
  <c r="X160" i="20" s="1"/>
  <c r="AN160" i="20"/>
  <c r="V160" i="20" s="1"/>
  <c r="AO155" i="20"/>
  <c r="W155" i="20" s="1"/>
  <c r="AP155" i="20"/>
  <c r="X155" i="20" s="1"/>
  <c r="AN155" i="20"/>
  <c r="V155" i="20" s="1"/>
  <c r="AP177" i="20"/>
  <c r="X177" i="20" s="1"/>
  <c r="AN177" i="20"/>
  <c r="AO177" i="20"/>
  <c r="W177" i="20" s="1"/>
  <c r="V177" i="20"/>
  <c r="AN35" i="20"/>
  <c r="AO35" i="20"/>
  <c r="W35" i="20" s="1"/>
  <c r="AP35" i="20"/>
  <c r="X35" i="20" s="1"/>
  <c r="V35" i="20"/>
  <c r="AN13" i="20"/>
  <c r="AO13" i="20"/>
  <c r="W13" i="20" s="1"/>
  <c r="AP13" i="20"/>
  <c r="X13" i="20" s="1"/>
  <c r="V13" i="20"/>
  <c r="AN38" i="20"/>
  <c r="V38" i="20" s="1"/>
  <c r="AO38" i="20"/>
  <c r="W38" i="20" s="1"/>
  <c r="AP38" i="20"/>
  <c r="X38" i="20" s="1"/>
  <c r="AN11" i="20"/>
  <c r="V11" i="20" s="1"/>
  <c r="AO11" i="20"/>
  <c r="W11" i="20" s="1"/>
  <c r="AP11" i="20"/>
  <c r="X11" i="20" s="1"/>
  <c r="AN42" i="20"/>
  <c r="V42" i="20" s="1"/>
  <c r="AO42" i="20"/>
  <c r="W42" i="20" s="1"/>
  <c r="AP42" i="20"/>
  <c r="X42" i="20" s="1"/>
  <c r="AO73" i="20"/>
  <c r="W73" i="20" s="1"/>
  <c r="AN73" i="20"/>
  <c r="V73" i="20" s="1"/>
  <c r="AP73" i="20"/>
  <c r="X73" i="20" s="1"/>
  <c r="AN80" i="20"/>
  <c r="V80" i="20" s="1"/>
  <c r="AO80" i="20"/>
  <c r="W80" i="20" s="1"/>
  <c r="AP80" i="20"/>
  <c r="X80" i="20" s="1"/>
  <c r="AN57" i="20"/>
  <c r="V57" i="20" s="1"/>
  <c r="AO57" i="20"/>
  <c r="W57" i="20" s="1"/>
  <c r="AP57" i="20"/>
  <c r="X57" i="20" s="1"/>
  <c r="AN51" i="20"/>
  <c r="V51" i="20" s="1"/>
  <c r="AO51" i="20"/>
  <c r="W51" i="20" s="1"/>
  <c r="AP51" i="20"/>
  <c r="X51" i="20" s="1"/>
  <c r="AN109" i="20"/>
  <c r="V109" i="20" s="1"/>
  <c r="AP109" i="20"/>
  <c r="X109" i="20" s="1"/>
  <c r="AO109" i="20"/>
  <c r="W109" i="20" s="1"/>
  <c r="AO117" i="20"/>
  <c r="W117" i="20" s="1"/>
  <c r="AN117" i="20"/>
  <c r="V117" i="20" s="1"/>
  <c r="AP117" i="20"/>
  <c r="X117" i="20" s="1"/>
  <c r="AO129" i="20"/>
  <c r="W129" i="20" s="1"/>
  <c r="AN129" i="20"/>
  <c r="V129" i="20" s="1"/>
  <c r="AP129" i="20"/>
  <c r="X129" i="20" s="1"/>
  <c r="AN116" i="20"/>
  <c r="V116" i="20" s="1"/>
  <c r="AO116" i="20"/>
  <c r="W116" i="20" s="1"/>
  <c r="AP116" i="20"/>
  <c r="X116" i="20" s="1"/>
  <c r="AP161" i="20"/>
  <c r="X161" i="20" s="1"/>
  <c r="AO161" i="20"/>
  <c r="W161" i="20" s="1"/>
  <c r="AN161" i="20"/>
  <c r="V161" i="20" s="1"/>
  <c r="AO167" i="20"/>
  <c r="W167" i="20" s="1"/>
  <c r="AP167" i="20"/>
  <c r="X167" i="20" s="1"/>
  <c r="AN167" i="20"/>
  <c r="V167" i="20" s="1"/>
  <c r="AP192" i="20"/>
  <c r="X192" i="20" s="1"/>
  <c r="AO192" i="20"/>
  <c r="W192" i="20" s="1"/>
  <c r="AN192" i="20"/>
  <c r="V192" i="20" s="1"/>
  <c r="AO165" i="20"/>
  <c r="W165" i="20" s="1"/>
  <c r="AP165" i="20"/>
  <c r="X165" i="20" s="1"/>
  <c r="AN165" i="20"/>
  <c r="V165" i="20" s="1"/>
  <c r="AX6" i="8" l="1"/>
  <c r="G40" i="16" l="1"/>
  <c r="F40" i="16"/>
  <c r="E40" i="16"/>
  <c r="G29" i="17" l="1"/>
  <c r="G28" i="17"/>
  <c r="G37" i="17"/>
  <c r="G38" i="17"/>
  <c r="I37" i="17"/>
  <c r="J37" i="17" s="1"/>
  <c r="K37" i="17" s="1"/>
  <c r="I29" i="17"/>
  <c r="J29" i="17" s="1"/>
  <c r="K29" i="17" s="1"/>
  <c r="I28" i="17"/>
  <c r="J28" i="17" s="1"/>
  <c r="K28" i="17" s="1"/>
  <c r="S118" i="15"/>
  <c r="S110" i="15"/>
  <c r="S102" i="15"/>
  <c r="S86" i="15"/>
  <c r="S78" i="15"/>
  <c r="S70" i="15"/>
  <c r="S62" i="15"/>
  <c r="S60" i="15"/>
  <c r="S58" i="15"/>
  <c r="S56" i="15"/>
  <c r="A22" i="14"/>
  <c r="A20" i="14"/>
  <c r="A17" i="14"/>
  <c r="A16" i="14"/>
  <c r="A15" i="14"/>
  <c r="A14" i="14"/>
  <c r="F22" i="14"/>
  <c r="F20" i="14"/>
  <c r="F17" i="14"/>
  <c r="F16" i="14"/>
  <c r="F15" i="14"/>
  <c r="F14" i="14"/>
  <c r="F13" i="14"/>
  <c r="P38" i="15"/>
  <c r="A13" i="14"/>
  <c r="S38" i="15"/>
  <c r="F12" i="14"/>
  <c r="F11" i="14"/>
  <c r="F10" i="14"/>
  <c r="F9" i="14"/>
  <c r="F8" i="14"/>
  <c r="F7" i="14"/>
  <c r="F6" i="14"/>
  <c r="F5" i="14"/>
  <c r="F4" i="14"/>
  <c r="F3" i="14"/>
  <c r="A12" i="14"/>
  <c r="A11" i="14"/>
  <c r="A10" i="14"/>
  <c r="A9" i="14"/>
  <c r="A8" i="14"/>
  <c r="A7" i="14"/>
  <c r="A6" i="14"/>
  <c r="A5" i="14"/>
  <c r="A4" i="14"/>
  <c r="S30" i="15"/>
  <c r="S28" i="15"/>
  <c r="S26" i="15"/>
  <c r="S24" i="15"/>
  <c r="S22" i="15"/>
  <c r="S20" i="15"/>
  <c r="S18" i="15"/>
  <c r="S16" i="15"/>
  <c r="S14" i="15"/>
  <c r="S12" i="15"/>
  <c r="S10" i="15"/>
  <c r="P10" i="15"/>
  <c r="P9" i="15"/>
  <c r="R9" i="15" s="1"/>
  <c r="R37" i="15" s="1"/>
  <c r="P37" i="15" s="1"/>
  <c r="K123" i="15"/>
  <c r="L120" i="15"/>
  <c r="K120" i="15"/>
  <c r="P118" i="15"/>
  <c r="O118" i="15"/>
  <c r="L112" i="15"/>
  <c r="K112" i="15"/>
  <c r="P110" i="15"/>
  <c r="O110" i="15"/>
  <c r="B104" i="15"/>
  <c r="L103" i="15"/>
  <c r="K103" i="15"/>
  <c r="P102" i="15"/>
  <c r="O102" i="15"/>
  <c r="L88" i="15"/>
  <c r="K88" i="15"/>
  <c r="P86" i="15"/>
  <c r="O86" i="15"/>
  <c r="L80" i="15"/>
  <c r="K80" i="15"/>
  <c r="P78" i="15"/>
  <c r="O78" i="15"/>
  <c r="L72" i="15"/>
  <c r="K72" i="15"/>
  <c r="P70" i="15"/>
  <c r="O70" i="15"/>
  <c r="L64" i="15"/>
  <c r="K64" i="15"/>
  <c r="P62" i="15"/>
  <c r="O62" i="15"/>
  <c r="P60" i="15"/>
  <c r="O60" i="15"/>
  <c r="P58" i="15"/>
  <c r="O58" i="15"/>
  <c r="B58" i="15"/>
  <c r="P56" i="15"/>
  <c r="O56" i="15"/>
  <c r="A54" i="15"/>
  <c r="A100" i="15" s="1"/>
  <c r="L40" i="15"/>
  <c r="K40" i="15"/>
  <c r="O38" i="15"/>
  <c r="R35" i="15"/>
  <c r="R33" i="15"/>
  <c r="L32" i="15"/>
  <c r="K32" i="15"/>
  <c r="O30" i="15"/>
  <c r="P28" i="15"/>
  <c r="O28" i="15"/>
  <c r="P26" i="15"/>
  <c r="O26" i="15"/>
  <c r="P24" i="15"/>
  <c r="O24" i="15"/>
  <c r="P22" i="15"/>
  <c r="O22" i="15"/>
  <c r="P20" i="15"/>
  <c r="O20" i="15"/>
  <c r="P18" i="15"/>
  <c r="O18" i="15"/>
  <c r="P16" i="15"/>
  <c r="O16" i="15"/>
  <c r="P14" i="15"/>
  <c r="O14" i="15"/>
  <c r="P12" i="15"/>
  <c r="O12" i="15"/>
  <c r="O10" i="15"/>
  <c r="I38" i="17" l="1"/>
  <c r="J38" i="17" s="1"/>
  <c r="K38" i="17" s="1"/>
  <c r="P39" i="15"/>
  <c r="R39" i="15" s="1"/>
  <c r="R55" i="15" s="1"/>
  <c r="P55" i="15" s="1"/>
  <c r="P57" i="15" s="1"/>
  <c r="R57" i="15" s="1"/>
  <c r="P11" i="15"/>
  <c r="P13" i="15" s="1"/>
  <c r="P59" i="15"/>
  <c r="R13" i="15"/>
  <c r="P15" i="15"/>
  <c r="R11" i="15"/>
  <c r="P17" i="15" l="1"/>
  <c r="R15" i="15"/>
  <c r="P61" i="15"/>
  <c r="R59" i="15"/>
  <c r="R69" i="15" s="1"/>
  <c r="P69" i="15" s="1"/>
  <c r="P71" i="15" s="1"/>
  <c r="R71" i="15" s="1"/>
  <c r="R61" i="15" l="1"/>
  <c r="P63" i="15"/>
  <c r="R63" i="15" s="1"/>
  <c r="R17" i="15"/>
  <c r="P19" i="15"/>
  <c r="P21" i="15" l="1"/>
  <c r="R19" i="15"/>
  <c r="R21" i="15" l="1"/>
  <c r="R77" i="15" s="1"/>
  <c r="P77" i="15" s="1"/>
  <c r="P79" i="15" s="1"/>
  <c r="R79" i="15" s="1"/>
  <c r="P23" i="15"/>
  <c r="P25" i="15" l="1"/>
  <c r="R23" i="15"/>
  <c r="R85" i="15"/>
  <c r="P85" i="15" s="1"/>
  <c r="P87" i="15" s="1"/>
  <c r="R87" i="15" s="1"/>
  <c r="R101" i="15"/>
  <c r="P101" i="15" s="1"/>
  <c r="P103" i="15" s="1"/>
  <c r="R103" i="15" s="1"/>
  <c r="R117" i="15" l="1"/>
  <c r="P117" i="15" s="1"/>
  <c r="P119" i="15" s="1"/>
  <c r="R119" i="15" s="1"/>
  <c r="R109" i="15"/>
  <c r="P109" i="15" s="1"/>
  <c r="P111" i="15" s="1"/>
  <c r="R111" i="15" s="1"/>
  <c r="R25" i="15"/>
  <c r="P27" i="15"/>
  <c r="P29" i="15" l="1"/>
  <c r="R27" i="15"/>
  <c r="R29" i="15" l="1"/>
  <c r="P31" i="15"/>
  <c r="R31" i="15" s="1"/>
  <c r="R9" i="13" l="1"/>
  <c r="O10" i="13"/>
  <c r="P10" i="13"/>
  <c r="P11" i="13" s="1"/>
  <c r="O12" i="13"/>
  <c r="P12" i="13"/>
  <c r="O14" i="13"/>
  <c r="P14" i="13"/>
  <c r="O16" i="13"/>
  <c r="P16" i="13"/>
  <c r="O18" i="13"/>
  <c r="P18" i="13"/>
  <c r="O20" i="13"/>
  <c r="P20" i="13"/>
  <c r="O22" i="13"/>
  <c r="P22" i="13"/>
  <c r="O24" i="13"/>
  <c r="P24" i="13"/>
  <c r="O26" i="13"/>
  <c r="P26" i="13"/>
  <c r="O28" i="13"/>
  <c r="P28" i="13"/>
  <c r="O30" i="13"/>
  <c r="P30" i="13"/>
  <c r="K32" i="13"/>
  <c r="L32" i="13"/>
  <c r="R33" i="13"/>
  <c r="R35" i="13"/>
  <c r="P37" i="13"/>
  <c r="P39" i="13" s="1"/>
  <c r="R39" i="13" s="1"/>
  <c r="R55" i="13" s="1"/>
  <c r="P55" i="13" s="1"/>
  <c r="P57" i="13" s="1"/>
  <c r="R37" i="13"/>
  <c r="O38" i="13"/>
  <c r="P38" i="13"/>
  <c r="K40" i="13"/>
  <c r="L40" i="13"/>
  <c r="A54" i="13"/>
  <c r="A100" i="13" s="1"/>
  <c r="O56" i="13"/>
  <c r="P56" i="13"/>
  <c r="B58" i="13"/>
  <c r="O58" i="13"/>
  <c r="P58" i="13"/>
  <c r="O60" i="13"/>
  <c r="P60" i="13"/>
  <c r="O62" i="13"/>
  <c r="P62" i="13"/>
  <c r="K64" i="13"/>
  <c r="L64" i="13"/>
  <c r="O70" i="13"/>
  <c r="P70" i="13"/>
  <c r="K72" i="13"/>
  <c r="L72" i="13"/>
  <c r="O78" i="13"/>
  <c r="P78" i="13"/>
  <c r="K80" i="13"/>
  <c r="L80" i="13"/>
  <c r="O86" i="13"/>
  <c r="P86" i="13"/>
  <c r="K88" i="13"/>
  <c r="L88" i="13"/>
  <c r="O102" i="13"/>
  <c r="P102" i="13"/>
  <c r="K103" i="13"/>
  <c r="L103" i="13"/>
  <c r="B104" i="13"/>
  <c r="O110" i="13"/>
  <c r="P110" i="13"/>
  <c r="K112" i="13"/>
  <c r="L112" i="13"/>
  <c r="O118" i="13"/>
  <c r="P118" i="13"/>
  <c r="K120" i="13"/>
  <c r="L120" i="13"/>
  <c r="K123" i="13"/>
  <c r="P9" i="12"/>
  <c r="O10" i="12"/>
  <c r="P10" i="12"/>
  <c r="P11" i="12" s="1"/>
  <c r="R11" i="12" s="1"/>
  <c r="O12" i="12"/>
  <c r="P12" i="12"/>
  <c r="K14" i="12"/>
  <c r="L14" i="12"/>
  <c r="O22" i="12"/>
  <c r="P22" i="12"/>
  <c r="K24" i="12"/>
  <c r="L24" i="12"/>
  <c r="P59" i="13" l="1"/>
  <c r="R57" i="13"/>
  <c r="R11" i="13"/>
  <c r="P13" i="13"/>
  <c r="P13" i="12"/>
  <c r="R13" i="12" s="1"/>
  <c r="R21" i="12"/>
  <c r="P21" i="12" s="1"/>
  <c r="P23" i="12" s="1"/>
  <c r="R23" i="12" s="1"/>
  <c r="R13" i="13" l="1"/>
  <c r="P15" i="13"/>
  <c r="R59" i="13"/>
  <c r="R69" i="13" s="1"/>
  <c r="P69" i="13" s="1"/>
  <c r="P71" i="13" s="1"/>
  <c r="R71" i="13" s="1"/>
  <c r="P61" i="13"/>
  <c r="X371" i="6"/>
  <c r="W371" i="6"/>
  <c r="X366" i="6"/>
  <c r="W366" i="6"/>
  <c r="X361" i="6"/>
  <c r="W361" i="6"/>
  <c r="X360" i="6"/>
  <c r="W360" i="6"/>
  <c r="X355" i="6"/>
  <c r="W355" i="6"/>
  <c r="X350" i="6"/>
  <c r="W350" i="6"/>
  <c r="X345" i="6"/>
  <c r="W345" i="6"/>
  <c r="X340" i="6"/>
  <c r="W340" i="6"/>
  <c r="X335" i="6"/>
  <c r="W335" i="6"/>
  <c r="X330" i="6"/>
  <c r="W330" i="6"/>
  <c r="X325" i="6"/>
  <c r="W325" i="6"/>
  <c r="X320" i="6"/>
  <c r="W320" i="6"/>
  <c r="X315" i="6"/>
  <c r="W315" i="6"/>
  <c r="X308" i="6"/>
  <c r="W308" i="6"/>
  <c r="X303" i="6"/>
  <c r="W303" i="6"/>
  <c r="X293" i="6"/>
  <c r="W293" i="6"/>
  <c r="X298" i="6"/>
  <c r="W298" i="6"/>
  <c r="X288" i="6"/>
  <c r="W288" i="6"/>
  <c r="X283" i="6"/>
  <c r="W283" i="6"/>
  <c r="X278" i="6"/>
  <c r="W278" i="6"/>
  <c r="X273" i="6"/>
  <c r="W273" i="6"/>
  <c r="X269" i="6"/>
  <c r="W269" i="6"/>
  <c r="X268" i="6"/>
  <c r="W268" i="6"/>
  <c r="X263" i="6"/>
  <c r="W263" i="6"/>
  <c r="X262" i="6"/>
  <c r="W262" i="6"/>
  <c r="X257" i="6"/>
  <c r="W257" i="6"/>
  <c r="X256" i="6"/>
  <c r="W256" i="6"/>
  <c r="X251" i="6"/>
  <c r="W251" i="6"/>
  <c r="X246" i="6"/>
  <c r="W246" i="6"/>
  <c r="X241" i="6"/>
  <c r="W241" i="6"/>
  <c r="X236" i="6"/>
  <c r="W236" i="6"/>
  <c r="X231" i="6"/>
  <c r="W231" i="6"/>
  <c r="X226" i="6"/>
  <c r="W226" i="6"/>
  <c r="X221" i="6"/>
  <c r="W221" i="6"/>
  <c r="X216" i="6"/>
  <c r="W216" i="6"/>
  <c r="X211" i="6"/>
  <c r="W211" i="6"/>
  <c r="X210" i="6"/>
  <c r="W210" i="6"/>
  <c r="X205" i="6"/>
  <c r="W205" i="6"/>
  <c r="X204" i="6"/>
  <c r="W204" i="6"/>
  <c r="X199" i="6"/>
  <c r="W199" i="6"/>
  <c r="X198" i="6"/>
  <c r="W198" i="6"/>
  <c r="H13" i="11"/>
  <c r="G13" i="11"/>
  <c r="H12" i="11"/>
  <c r="G12" i="11"/>
  <c r="J211" i="9"/>
  <c r="I211" i="9"/>
  <c r="J210" i="9"/>
  <c r="I210" i="9"/>
  <c r="J206" i="9"/>
  <c r="I206" i="9"/>
  <c r="J205" i="9"/>
  <c r="I205" i="9"/>
  <c r="J201" i="9"/>
  <c r="I201" i="9"/>
  <c r="J200" i="9"/>
  <c r="I200" i="9"/>
  <c r="J196" i="9"/>
  <c r="I196" i="9"/>
  <c r="J195" i="9"/>
  <c r="I195" i="9"/>
  <c r="J191" i="9"/>
  <c r="I191" i="9"/>
  <c r="J190" i="9"/>
  <c r="I190" i="9"/>
  <c r="J186" i="9"/>
  <c r="I186" i="9"/>
  <c r="J185" i="9"/>
  <c r="I185" i="9"/>
  <c r="J181" i="9"/>
  <c r="I181" i="9"/>
  <c r="J180" i="9"/>
  <c r="I180" i="9"/>
  <c r="J179" i="9"/>
  <c r="I179" i="9"/>
  <c r="J175" i="9"/>
  <c r="I175" i="9"/>
  <c r="J174" i="9"/>
  <c r="I174" i="9"/>
  <c r="J173" i="9"/>
  <c r="I173" i="9"/>
  <c r="J169" i="9"/>
  <c r="I169" i="9"/>
  <c r="J168" i="9"/>
  <c r="I168" i="9"/>
  <c r="J167" i="9"/>
  <c r="I167" i="9"/>
  <c r="J163" i="9"/>
  <c r="I163" i="9"/>
  <c r="J162" i="9"/>
  <c r="I162" i="9"/>
  <c r="J159" i="9"/>
  <c r="I159" i="9"/>
  <c r="J158" i="9"/>
  <c r="I158" i="9"/>
  <c r="X193" i="6"/>
  <c r="W193" i="6"/>
  <c r="X188" i="6"/>
  <c r="W188" i="6"/>
  <c r="X177" i="6"/>
  <c r="W177" i="6"/>
  <c r="X176" i="6"/>
  <c r="W176" i="6"/>
  <c r="X171" i="6"/>
  <c r="W171" i="6"/>
  <c r="X166" i="6"/>
  <c r="W166" i="6"/>
  <c r="X165" i="6"/>
  <c r="W165" i="6"/>
  <c r="J152" i="9"/>
  <c r="I152" i="9"/>
  <c r="J151" i="9"/>
  <c r="I151" i="9"/>
  <c r="J150" i="9"/>
  <c r="I150" i="9"/>
  <c r="J147" i="9"/>
  <c r="I147" i="9"/>
  <c r="J146" i="9"/>
  <c r="I146" i="9"/>
  <c r="J143" i="9"/>
  <c r="I143" i="9"/>
  <c r="J142" i="9"/>
  <c r="I142" i="9"/>
  <c r="J141" i="9"/>
  <c r="I141" i="9"/>
  <c r="J138" i="9"/>
  <c r="I138" i="9"/>
  <c r="J137" i="9"/>
  <c r="I137" i="9"/>
  <c r="J136" i="9"/>
  <c r="I136" i="9"/>
  <c r="J133" i="9"/>
  <c r="I133" i="9"/>
  <c r="J132" i="9"/>
  <c r="I132" i="9"/>
  <c r="J131" i="9"/>
  <c r="I131" i="9"/>
  <c r="J128" i="9"/>
  <c r="I128" i="9"/>
  <c r="J127" i="9"/>
  <c r="I127" i="9"/>
  <c r="J126" i="9"/>
  <c r="I126" i="9"/>
  <c r="J123" i="9"/>
  <c r="I123" i="9"/>
  <c r="J122" i="9"/>
  <c r="I122" i="9"/>
  <c r="J121" i="9"/>
  <c r="I121" i="9"/>
  <c r="J120" i="9"/>
  <c r="I120" i="9"/>
  <c r="J117" i="9"/>
  <c r="I117" i="9"/>
  <c r="J116" i="9"/>
  <c r="I116" i="9"/>
  <c r="J115" i="9"/>
  <c r="I115" i="9"/>
  <c r="J112" i="9"/>
  <c r="I112" i="9"/>
  <c r="J111" i="9"/>
  <c r="I111" i="9"/>
  <c r="J110" i="9"/>
  <c r="I110" i="9"/>
  <c r="J109" i="9"/>
  <c r="I109" i="9"/>
  <c r="X129" i="6"/>
  <c r="W129" i="6"/>
  <c r="X160" i="6"/>
  <c r="W160" i="6"/>
  <c r="X159" i="6"/>
  <c r="W159" i="6"/>
  <c r="X154" i="6"/>
  <c r="W154" i="6"/>
  <c r="X153" i="6"/>
  <c r="W153" i="6"/>
  <c r="X148" i="6"/>
  <c r="W148" i="6"/>
  <c r="X147" i="6"/>
  <c r="W147" i="6"/>
  <c r="X142" i="6"/>
  <c r="W142" i="6"/>
  <c r="X141" i="6"/>
  <c r="W141" i="6"/>
  <c r="X140" i="6"/>
  <c r="W140" i="6"/>
  <c r="X135" i="6"/>
  <c r="W135" i="6"/>
  <c r="X134" i="6"/>
  <c r="W134" i="6"/>
  <c r="X133" i="6"/>
  <c r="W133" i="6"/>
  <c r="X128" i="6"/>
  <c r="W128" i="6"/>
  <c r="X127" i="6"/>
  <c r="W127" i="6"/>
  <c r="X126" i="6"/>
  <c r="W126" i="6"/>
  <c r="X117" i="6"/>
  <c r="W117" i="6"/>
  <c r="X116" i="6"/>
  <c r="W116" i="6"/>
  <c r="X115" i="6"/>
  <c r="W115" i="6"/>
  <c r="X114" i="6"/>
  <c r="W114" i="6"/>
  <c r="X110" i="6"/>
  <c r="W110" i="6"/>
  <c r="X109" i="6"/>
  <c r="W109" i="6"/>
  <c r="X108" i="6"/>
  <c r="W108" i="6"/>
  <c r="X104" i="6"/>
  <c r="W104" i="6"/>
  <c r="X103" i="6"/>
  <c r="W103" i="6"/>
  <c r="X102" i="6"/>
  <c r="W102" i="6"/>
  <c r="X98" i="6"/>
  <c r="W98" i="6"/>
  <c r="X97" i="6"/>
  <c r="W97" i="6"/>
  <c r="X93" i="6"/>
  <c r="W93" i="6"/>
  <c r="X92" i="6"/>
  <c r="W92" i="6"/>
  <c r="X91" i="6"/>
  <c r="W91" i="6"/>
  <c r="X90" i="6"/>
  <c r="W90" i="6"/>
  <c r="J100" i="9"/>
  <c r="I100" i="9"/>
  <c r="J99" i="9"/>
  <c r="I99" i="9"/>
  <c r="J98" i="9"/>
  <c r="I98" i="9"/>
  <c r="J97" i="9"/>
  <c r="I97" i="9"/>
  <c r="J94" i="9"/>
  <c r="I94" i="9"/>
  <c r="J93" i="9"/>
  <c r="I93" i="9"/>
  <c r="J92" i="9"/>
  <c r="I92" i="9"/>
  <c r="J89" i="9"/>
  <c r="I89" i="9"/>
  <c r="J88" i="9"/>
  <c r="I88" i="9"/>
  <c r="J87" i="9"/>
  <c r="I87" i="9"/>
  <c r="J84" i="9"/>
  <c r="I84" i="9"/>
  <c r="J83" i="9"/>
  <c r="I83" i="9"/>
  <c r="J80" i="9"/>
  <c r="I80" i="9"/>
  <c r="J79" i="9"/>
  <c r="I79" i="9"/>
  <c r="J78" i="9"/>
  <c r="I78" i="9"/>
  <c r="J77" i="9"/>
  <c r="I77" i="9"/>
  <c r="J74" i="9"/>
  <c r="I74" i="9"/>
  <c r="J73" i="9"/>
  <c r="I73" i="9"/>
  <c r="J70" i="9"/>
  <c r="I70" i="9"/>
  <c r="J69" i="9"/>
  <c r="I69" i="9"/>
  <c r="J68" i="9"/>
  <c r="I68" i="9"/>
  <c r="J67" i="9"/>
  <c r="I67" i="9"/>
  <c r="J64" i="9"/>
  <c r="I64" i="9"/>
  <c r="J63" i="9"/>
  <c r="I63" i="9"/>
  <c r="J62" i="9"/>
  <c r="I62" i="9"/>
  <c r="J61" i="9"/>
  <c r="I61" i="9"/>
  <c r="J58" i="9"/>
  <c r="I58" i="9"/>
  <c r="J57" i="9"/>
  <c r="I57" i="9"/>
  <c r="J56" i="9"/>
  <c r="I56" i="9"/>
  <c r="X86" i="6"/>
  <c r="W86" i="6"/>
  <c r="X85" i="6"/>
  <c r="W85" i="6"/>
  <c r="X81" i="6"/>
  <c r="W81" i="6"/>
  <c r="X80" i="6"/>
  <c r="W80" i="6"/>
  <c r="X79" i="6"/>
  <c r="W79" i="6"/>
  <c r="X74" i="6"/>
  <c r="W74" i="6"/>
  <c r="X73" i="6"/>
  <c r="W73" i="6"/>
  <c r="X72" i="6"/>
  <c r="W72" i="6"/>
  <c r="X67" i="6"/>
  <c r="W67" i="6"/>
  <c r="V67" i="6"/>
  <c r="U67" i="6"/>
  <c r="T67" i="6"/>
  <c r="X66" i="6"/>
  <c r="W66" i="6"/>
  <c r="V66" i="6"/>
  <c r="U66" i="6"/>
  <c r="T66" i="6"/>
  <c r="V58" i="6"/>
  <c r="U58" i="6"/>
  <c r="T58" i="6"/>
  <c r="X58" i="6" s="1"/>
  <c r="V44" i="6"/>
  <c r="U44" i="6"/>
  <c r="T44" i="6"/>
  <c r="W44" i="6" s="1"/>
  <c r="X37" i="6"/>
  <c r="W37" i="6"/>
  <c r="V37" i="6"/>
  <c r="U37" i="6"/>
  <c r="T37" i="6"/>
  <c r="R61" i="13" l="1"/>
  <c r="P63" i="13"/>
  <c r="R63" i="13" s="1"/>
  <c r="R15" i="13"/>
  <c r="P17" i="13"/>
  <c r="W58" i="6"/>
  <c r="X44" i="6"/>
  <c r="J51" i="9"/>
  <c r="I51" i="9"/>
  <c r="J50" i="9"/>
  <c r="I50" i="9"/>
  <c r="J49" i="9"/>
  <c r="I49" i="9"/>
  <c r="J48" i="9"/>
  <c r="I48" i="9"/>
  <c r="J45" i="9"/>
  <c r="I45" i="9"/>
  <c r="J44" i="9"/>
  <c r="I44" i="9"/>
  <c r="J43" i="9"/>
  <c r="I43" i="9"/>
  <c r="J42" i="9"/>
  <c r="I42" i="9"/>
  <c r="J39" i="9"/>
  <c r="I39" i="9"/>
  <c r="J38" i="9"/>
  <c r="I38" i="9"/>
  <c r="J37" i="9"/>
  <c r="I37" i="9"/>
  <c r="J36" i="9"/>
  <c r="I36" i="9"/>
  <c r="J33" i="9"/>
  <c r="I33" i="9"/>
  <c r="J32" i="9"/>
  <c r="I32" i="9"/>
  <c r="J31" i="9"/>
  <c r="I31" i="9"/>
  <c r="J30" i="9"/>
  <c r="I30" i="9"/>
  <c r="J27" i="9"/>
  <c r="I27" i="9"/>
  <c r="J26" i="9"/>
  <c r="I26" i="9"/>
  <c r="J25" i="9"/>
  <c r="I25" i="9"/>
  <c r="J22" i="9"/>
  <c r="I22" i="9"/>
  <c r="J21" i="9"/>
  <c r="I21" i="9"/>
  <c r="J20" i="9"/>
  <c r="I20" i="9"/>
  <c r="J17" i="9"/>
  <c r="I17" i="9"/>
  <c r="J16" i="9"/>
  <c r="I16" i="9"/>
  <c r="J15" i="9"/>
  <c r="I15" i="9"/>
  <c r="J12" i="9"/>
  <c r="I12" i="9"/>
  <c r="J11" i="9"/>
  <c r="I11" i="9"/>
  <c r="J10" i="9"/>
  <c r="I10" i="9"/>
  <c r="X57" i="6"/>
  <c r="W57" i="6"/>
  <c r="X56" i="6"/>
  <c r="W56" i="6"/>
  <c r="X55" i="6"/>
  <c r="W55" i="6"/>
  <c r="X51" i="6"/>
  <c r="W51" i="6"/>
  <c r="X50" i="6"/>
  <c r="W50" i="6"/>
  <c r="X49" i="6"/>
  <c r="W49" i="6"/>
  <c r="X43" i="6"/>
  <c r="W43" i="6"/>
  <c r="X42" i="6"/>
  <c r="W42" i="6"/>
  <c r="X41" i="6"/>
  <c r="W41" i="6"/>
  <c r="X36" i="6"/>
  <c r="W36" i="6"/>
  <c r="X35" i="6"/>
  <c r="W35" i="6"/>
  <c r="X34" i="6"/>
  <c r="W34" i="6"/>
  <c r="X30" i="6"/>
  <c r="W30" i="6"/>
  <c r="X29" i="6"/>
  <c r="W29" i="6"/>
  <c r="X28" i="6"/>
  <c r="W28" i="6"/>
  <c r="X24" i="6"/>
  <c r="W24" i="6"/>
  <c r="X23" i="6"/>
  <c r="W23" i="6"/>
  <c r="X22" i="6"/>
  <c r="W22" i="6"/>
  <c r="X18" i="6"/>
  <c r="W18" i="6"/>
  <c r="X17" i="6"/>
  <c r="W17" i="6"/>
  <c r="X16" i="6"/>
  <c r="W16" i="6"/>
  <c r="X12" i="6"/>
  <c r="W12" i="6"/>
  <c r="X11" i="6"/>
  <c r="W11" i="6"/>
  <c r="X10" i="6"/>
  <c r="W10" i="6"/>
  <c r="X4" i="6"/>
  <c r="W4" i="6"/>
  <c r="X6" i="6"/>
  <c r="W6" i="6"/>
  <c r="X5" i="6"/>
  <c r="W5" i="6"/>
  <c r="J5" i="9"/>
  <c r="J7" i="9"/>
  <c r="I7" i="9"/>
  <c r="J6" i="9"/>
  <c r="I6" i="9"/>
  <c r="I5" i="9"/>
  <c r="AV377" i="8"/>
  <c r="AS377" i="8"/>
  <c r="AR377" i="8"/>
  <c r="AQ377" i="8"/>
  <c r="AU377" i="8" s="1"/>
  <c r="AV376" i="8"/>
  <c r="AS376" i="8"/>
  <c r="AR376" i="8"/>
  <c r="AQ376" i="8"/>
  <c r="AU376" i="8" s="1"/>
  <c r="AV372" i="8"/>
  <c r="AU372" i="8"/>
  <c r="AS372" i="8"/>
  <c r="AR372" i="8"/>
  <c r="AQ372" i="8"/>
  <c r="AS371" i="8"/>
  <c r="AR371" i="8"/>
  <c r="AQ371" i="8"/>
  <c r="AV371" i="8" s="1"/>
  <c r="AS367" i="8"/>
  <c r="AR367" i="8"/>
  <c r="AQ367" i="8"/>
  <c r="AV367" i="8" s="1"/>
  <c r="AV366" i="8"/>
  <c r="AS366" i="8"/>
  <c r="AR366" i="8"/>
  <c r="AQ366" i="8"/>
  <c r="AU366" i="8" s="1"/>
  <c r="AS365" i="8"/>
  <c r="AR365" i="8"/>
  <c r="AQ365" i="8"/>
  <c r="AV365" i="8" s="1"/>
  <c r="AV361" i="8"/>
  <c r="AS361" i="8"/>
  <c r="AR361" i="8"/>
  <c r="AQ361" i="8"/>
  <c r="AU361" i="8" s="1"/>
  <c r="AS360" i="8"/>
  <c r="AR360" i="8"/>
  <c r="AQ360" i="8"/>
  <c r="AV360" i="8" s="1"/>
  <c r="AS356" i="8"/>
  <c r="AR356" i="8"/>
  <c r="AQ356" i="8"/>
  <c r="AV356" i="8" s="1"/>
  <c r="AS355" i="8"/>
  <c r="AR355" i="8"/>
  <c r="AQ355" i="8"/>
  <c r="AV355" i="8" s="1"/>
  <c r="AV351" i="8"/>
  <c r="AS351" i="8"/>
  <c r="AR351" i="8"/>
  <c r="AQ351" i="8"/>
  <c r="AU351" i="8" s="1"/>
  <c r="AV350" i="8"/>
  <c r="AS350" i="8"/>
  <c r="AR350" i="8"/>
  <c r="AQ350" i="8"/>
  <c r="AU350" i="8" s="1"/>
  <c r="AS346" i="8"/>
  <c r="AR346" i="8"/>
  <c r="AQ346" i="8"/>
  <c r="AV346" i="8" s="1"/>
  <c r="AS345" i="8"/>
  <c r="AV345" i="8" s="1"/>
  <c r="AR345" i="8"/>
  <c r="AQ345" i="8"/>
  <c r="AV341" i="8"/>
  <c r="AS341" i="8"/>
  <c r="AR341" i="8"/>
  <c r="AU341" i="8" s="1"/>
  <c r="AQ341" i="8"/>
  <c r="AS340" i="8"/>
  <c r="AR340" i="8"/>
  <c r="AQ340" i="8"/>
  <c r="AV340" i="8" s="1"/>
  <c r="AS336" i="8"/>
  <c r="AR336" i="8"/>
  <c r="AQ336" i="8"/>
  <c r="AV336" i="8" s="1"/>
  <c r="AV335" i="8"/>
  <c r="AS335" i="8"/>
  <c r="AR335" i="8"/>
  <c r="AQ335" i="8"/>
  <c r="AU335" i="8" s="1"/>
  <c r="AS331" i="8"/>
  <c r="AR331" i="8"/>
  <c r="AQ331" i="8"/>
  <c r="AV331" i="8" s="1"/>
  <c r="AV330" i="8"/>
  <c r="AU330" i="8"/>
  <c r="AS330" i="8"/>
  <c r="AR330" i="8"/>
  <c r="AQ330" i="8"/>
  <c r="AS326" i="8"/>
  <c r="AR326" i="8"/>
  <c r="AQ326" i="8"/>
  <c r="AV326" i="8" s="1"/>
  <c r="AS325" i="8"/>
  <c r="AR325" i="8"/>
  <c r="AQ325" i="8"/>
  <c r="AV325" i="8" s="1"/>
  <c r="AS321" i="8"/>
  <c r="AR321" i="8"/>
  <c r="AQ321" i="8"/>
  <c r="AV321" i="8" s="1"/>
  <c r="AV320" i="8"/>
  <c r="AU320" i="8"/>
  <c r="AS320" i="8"/>
  <c r="AR320" i="8"/>
  <c r="AQ320" i="8"/>
  <c r="AV312" i="8"/>
  <c r="AU312" i="8"/>
  <c r="AS312" i="8"/>
  <c r="AR312" i="8"/>
  <c r="AQ312" i="8"/>
  <c r="AS311" i="8"/>
  <c r="AR311" i="8"/>
  <c r="AQ311" i="8"/>
  <c r="AV311" i="8" s="1"/>
  <c r="AS307" i="8"/>
  <c r="AR307" i="8"/>
  <c r="AQ307" i="8"/>
  <c r="AV307" i="8" s="1"/>
  <c r="AV306" i="8"/>
  <c r="AS306" i="8"/>
  <c r="AR306" i="8"/>
  <c r="AQ306" i="8"/>
  <c r="AU306" i="8" s="1"/>
  <c r="AV302" i="8"/>
  <c r="AS302" i="8"/>
  <c r="AR302" i="8"/>
  <c r="AQ302" i="8"/>
  <c r="AU302" i="8" s="1"/>
  <c r="AV301" i="8"/>
  <c r="AS301" i="8"/>
  <c r="AR301" i="8"/>
  <c r="AQ301" i="8"/>
  <c r="AU301" i="8" s="1"/>
  <c r="AS297" i="8"/>
  <c r="AR297" i="8"/>
  <c r="AQ297" i="8"/>
  <c r="AV297" i="8" s="1"/>
  <c r="AS296" i="8"/>
  <c r="AU296" i="8" s="1"/>
  <c r="AR296" i="8"/>
  <c r="AQ296" i="8"/>
  <c r="AV296" i="8" s="1"/>
  <c r="AV292" i="8"/>
  <c r="AS292" i="8"/>
  <c r="AR292" i="8"/>
  <c r="AQ292" i="8"/>
  <c r="AU292" i="8" s="1"/>
  <c r="AS291" i="8"/>
  <c r="AU291" i="8" s="1"/>
  <c r="AR291" i="8"/>
  <c r="AQ291" i="8"/>
  <c r="AV291" i="8" s="1"/>
  <c r="AV287" i="8"/>
  <c r="AU287" i="8"/>
  <c r="AS287" i="8"/>
  <c r="AR287" i="8"/>
  <c r="AQ287" i="8"/>
  <c r="AS286" i="8"/>
  <c r="AR286" i="8"/>
  <c r="AQ286" i="8"/>
  <c r="AV286" i="8" s="1"/>
  <c r="AV282" i="8"/>
  <c r="AS282" i="8"/>
  <c r="AR282" i="8"/>
  <c r="AQ282" i="8"/>
  <c r="AU282" i="8" s="1"/>
  <c r="AS281" i="8"/>
  <c r="AU281" i="8" s="1"/>
  <c r="AR281" i="8"/>
  <c r="AQ281" i="8"/>
  <c r="AV281" i="8" s="1"/>
  <c r="AV277" i="8"/>
  <c r="AS277" i="8"/>
  <c r="AR277" i="8"/>
  <c r="AQ277" i="8"/>
  <c r="AU277" i="8" s="1"/>
  <c r="AV276" i="8"/>
  <c r="AS276" i="8"/>
  <c r="AR276" i="8"/>
  <c r="AQ276" i="8"/>
  <c r="AU276" i="8" s="1"/>
  <c r="AS272" i="8"/>
  <c r="AR272" i="8"/>
  <c r="AQ272" i="8"/>
  <c r="AV272" i="8" s="1"/>
  <c r="AV271" i="8"/>
  <c r="AS271" i="8"/>
  <c r="AR271" i="8"/>
  <c r="AQ271" i="8"/>
  <c r="AU271" i="8" s="1"/>
  <c r="AS270" i="8"/>
  <c r="AR270" i="8"/>
  <c r="AQ270" i="8"/>
  <c r="AV270" i="8" s="1"/>
  <c r="AS266" i="8"/>
  <c r="AR266" i="8"/>
  <c r="AQ266" i="8"/>
  <c r="AV266" i="8" s="1"/>
  <c r="AS265" i="8"/>
  <c r="AR265" i="8"/>
  <c r="AQ265" i="8"/>
  <c r="AV265" i="8" s="1"/>
  <c r="AS264" i="8"/>
  <c r="AV264" i="8" s="1"/>
  <c r="AR264" i="8"/>
  <c r="AQ264" i="8"/>
  <c r="AU264" i="8" s="1"/>
  <c r="AV260" i="8"/>
  <c r="AU260" i="8"/>
  <c r="AS260" i="8"/>
  <c r="AR260" i="8"/>
  <c r="AQ260" i="8"/>
  <c r="AS259" i="8"/>
  <c r="AR259" i="8"/>
  <c r="AQ259" i="8"/>
  <c r="AV259" i="8" s="1"/>
  <c r="AS258" i="8"/>
  <c r="AR258" i="8"/>
  <c r="AQ258" i="8"/>
  <c r="AV258" i="8" s="1"/>
  <c r="AS251" i="8"/>
  <c r="AR251" i="8"/>
  <c r="AQ251" i="8"/>
  <c r="AV251" i="8" s="1"/>
  <c r="AS250" i="8"/>
  <c r="AR250" i="8"/>
  <c r="AQ250" i="8"/>
  <c r="AV250" i="8" s="1"/>
  <c r="AV246" i="8"/>
  <c r="AU246" i="8"/>
  <c r="AS246" i="8"/>
  <c r="AR246" i="8"/>
  <c r="AQ246" i="8"/>
  <c r="AS245" i="8"/>
  <c r="AR245" i="8"/>
  <c r="AQ245" i="8"/>
  <c r="AV245" i="8" s="1"/>
  <c r="AS241" i="8"/>
  <c r="AR241" i="8"/>
  <c r="AQ241" i="8"/>
  <c r="AV241" i="8" s="1"/>
  <c r="AV240" i="8"/>
  <c r="AS240" i="8"/>
  <c r="AR240" i="8"/>
  <c r="AQ240" i="8"/>
  <c r="AU240" i="8" s="1"/>
  <c r="AV236" i="8"/>
  <c r="AS236" i="8"/>
  <c r="AR236" i="8"/>
  <c r="AQ236" i="8"/>
  <c r="AU236" i="8" s="1"/>
  <c r="AS235" i="8"/>
  <c r="AU235" i="8" s="1"/>
  <c r="AR235" i="8"/>
  <c r="AQ235" i="8"/>
  <c r="AV235" i="8" s="1"/>
  <c r="AV231" i="8"/>
  <c r="AU231" i="8"/>
  <c r="AS231" i="8"/>
  <c r="AR231" i="8"/>
  <c r="AQ231" i="8"/>
  <c r="AS230" i="8"/>
  <c r="AR230" i="8"/>
  <c r="AQ230" i="8"/>
  <c r="AV230" i="8" s="1"/>
  <c r="AS226" i="8"/>
  <c r="AR226" i="8"/>
  <c r="AQ226" i="8"/>
  <c r="AV226" i="8" s="1"/>
  <c r="AV225" i="8"/>
  <c r="AS225" i="8"/>
  <c r="AR225" i="8"/>
  <c r="AQ225" i="8"/>
  <c r="AU225" i="8" s="1"/>
  <c r="AS221" i="8"/>
  <c r="AR221" i="8"/>
  <c r="AQ221" i="8"/>
  <c r="AV221" i="8" s="1"/>
  <c r="AS220" i="8"/>
  <c r="AV220" i="8" s="1"/>
  <c r="AR220" i="8"/>
  <c r="AQ220" i="8"/>
  <c r="AV216" i="8"/>
  <c r="AS216" i="8"/>
  <c r="AR216" i="8"/>
  <c r="AQ216" i="8"/>
  <c r="AU216" i="8" s="1"/>
  <c r="AS215" i="8"/>
  <c r="AR215" i="8"/>
  <c r="AQ215" i="8"/>
  <c r="AV215" i="8" s="1"/>
  <c r="AV211" i="8"/>
  <c r="AU211" i="8"/>
  <c r="AS211" i="8"/>
  <c r="AR211" i="8"/>
  <c r="AQ211" i="8"/>
  <c r="AS210" i="8"/>
  <c r="AR210" i="8"/>
  <c r="AQ210" i="8"/>
  <c r="AV210" i="8" s="1"/>
  <c r="AS209" i="8"/>
  <c r="AR209" i="8"/>
  <c r="AQ209" i="8"/>
  <c r="AV209" i="8" s="1"/>
  <c r="AV205" i="8"/>
  <c r="AS205" i="8"/>
  <c r="AR205" i="8"/>
  <c r="AQ205" i="8"/>
  <c r="AU205" i="8" s="1"/>
  <c r="AS204" i="8"/>
  <c r="AR204" i="8"/>
  <c r="AQ204" i="8"/>
  <c r="AV204" i="8" s="1"/>
  <c r="AS203" i="8"/>
  <c r="AR203" i="8"/>
  <c r="AQ203" i="8"/>
  <c r="AV203" i="8" s="1"/>
  <c r="AV199" i="8"/>
  <c r="AU199" i="8"/>
  <c r="AS199" i="8"/>
  <c r="AR199" i="8"/>
  <c r="AQ199" i="8"/>
  <c r="AS198" i="8"/>
  <c r="AR198" i="8"/>
  <c r="AQ198" i="8"/>
  <c r="AV198" i="8" s="1"/>
  <c r="AS197" i="8"/>
  <c r="AR197" i="8"/>
  <c r="AQ197" i="8"/>
  <c r="AV197" i="8" s="1"/>
  <c r="AV193" i="8"/>
  <c r="AS193" i="8"/>
  <c r="AR193" i="8"/>
  <c r="AQ193" i="8"/>
  <c r="AU193" i="8" s="1"/>
  <c r="AS192" i="8"/>
  <c r="AR192" i="8"/>
  <c r="AQ192" i="8"/>
  <c r="AV192" i="8" s="1"/>
  <c r="AS188" i="8"/>
  <c r="AR188" i="8"/>
  <c r="AQ188" i="8"/>
  <c r="AV188" i="8" s="1"/>
  <c r="AS187" i="8"/>
  <c r="AU187" i="8" s="1"/>
  <c r="AR187" i="8"/>
  <c r="AQ187" i="8"/>
  <c r="AV187" i="8" s="1"/>
  <c r="AS178" i="8"/>
  <c r="AR178" i="8"/>
  <c r="AQ178" i="8"/>
  <c r="AV178" i="8" s="1"/>
  <c r="AV177" i="8"/>
  <c r="AS177" i="8"/>
  <c r="AR177" i="8"/>
  <c r="AQ177" i="8"/>
  <c r="AU177" i="8" s="1"/>
  <c r="AS176" i="8"/>
  <c r="AR176" i="8"/>
  <c r="AQ176" i="8"/>
  <c r="AV176" i="8" s="1"/>
  <c r="AV172" i="8"/>
  <c r="AS172" i="8"/>
  <c r="AR172" i="8"/>
  <c r="AQ172" i="8"/>
  <c r="AU172" i="8" s="1"/>
  <c r="AV171" i="8"/>
  <c r="AS171" i="8"/>
  <c r="AR171" i="8"/>
  <c r="AQ171" i="8"/>
  <c r="AU171" i="8" s="1"/>
  <c r="AV167" i="8"/>
  <c r="AS167" i="8"/>
  <c r="AR167" i="8"/>
  <c r="AQ167" i="8"/>
  <c r="AU167" i="8" s="1"/>
  <c r="AV166" i="8"/>
  <c r="AS166" i="8"/>
  <c r="AR166" i="8"/>
  <c r="AQ166" i="8"/>
  <c r="AU166" i="8" s="1"/>
  <c r="AS165" i="8"/>
  <c r="AR165" i="8"/>
  <c r="AQ165" i="8"/>
  <c r="AV165" i="8" s="1"/>
  <c r="AV161" i="8"/>
  <c r="AS161" i="8"/>
  <c r="AR161" i="8"/>
  <c r="AQ161" i="8"/>
  <c r="AU161" i="8" s="1"/>
  <c r="AV160" i="8"/>
  <c r="AS160" i="8"/>
  <c r="AR160" i="8"/>
  <c r="AQ160" i="8"/>
  <c r="AU160" i="8" s="1"/>
  <c r="AS159" i="8"/>
  <c r="AR159" i="8"/>
  <c r="AV159" i="8" s="1"/>
  <c r="AQ159" i="8"/>
  <c r="AV155" i="8"/>
  <c r="AS155" i="8"/>
  <c r="AR155" i="8"/>
  <c r="AU155" i="8" s="1"/>
  <c r="AQ155" i="8"/>
  <c r="AS154" i="8"/>
  <c r="AR154" i="8"/>
  <c r="AV154" i="8" s="1"/>
  <c r="AQ154" i="8"/>
  <c r="AU154" i="8" s="1"/>
  <c r="AS153" i="8"/>
  <c r="AR153" i="8"/>
  <c r="AU153" i="8" s="1"/>
  <c r="AQ153" i="8"/>
  <c r="AV153" i="8" s="1"/>
  <c r="AS149" i="8"/>
  <c r="AR149" i="8"/>
  <c r="AQ149" i="8"/>
  <c r="AV149" i="8" s="1"/>
  <c r="AS148" i="8"/>
  <c r="AU148" i="8" s="1"/>
  <c r="AR148" i="8"/>
  <c r="AQ148" i="8"/>
  <c r="AV148" i="8" s="1"/>
  <c r="AS147" i="8"/>
  <c r="AR147" i="8"/>
  <c r="AQ147" i="8"/>
  <c r="AV147" i="8" s="1"/>
  <c r="AV143" i="8"/>
  <c r="AS143" i="8"/>
  <c r="AR143" i="8"/>
  <c r="AQ143" i="8"/>
  <c r="AU143" i="8" s="1"/>
  <c r="AV142" i="8"/>
  <c r="AS142" i="8"/>
  <c r="AR142" i="8"/>
  <c r="AQ142" i="8"/>
  <c r="AU142" i="8" s="1"/>
  <c r="AS141" i="8"/>
  <c r="AR141" i="8"/>
  <c r="AQ141" i="8"/>
  <c r="AV141" i="8" s="1"/>
  <c r="AV140" i="8"/>
  <c r="AU140" i="8"/>
  <c r="AS140" i="8"/>
  <c r="AR140" i="8"/>
  <c r="AQ140" i="8"/>
  <c r="AS136" i="8"/>
  <c r="AR136" i="8"/>
  <c r="AQ136" i="8"/>
  <c r="AV136" i="8" s="1"/>
  <c r="AS135" i="8"/>
  <c r="AR135" i="8"/>
  <c r="AQ135" i="8"/>
  <c r="AV135" i="8" s="1"/>
  <c r="AS134" i="8"/>
  <c r="AV134" i="8" s="1"/>
  <c r="AR134" i="8"/>
  <c r="AQ134" i="8"/>
  <c r="AU134" i="8" s="1"/>
  <c r="AV130" i="8"/>
  <c r="AS130" i="8"/>
  <c r="AR130" i="8"/>
  <c r="AQ130" i="8"/>
  <c r="AU130" i="8" s="1"/>
  <c r="AV129" i="8"/>
  <c r="AS129" i="8"/>
  <c r="AR129" i="8"/>
  <c r="AQ129" i="8"/>
  <c r="AU129" i="8" s="1"/>
  <c r="AS128" i="8"/>
  <c r="AR128" i="8"/>
  <c r="AQ128" i="8"/>
  <c r="AV128" i="8" s="1"/>
  <c r="AV127" i="8"/>
  <c r="AU127" i="8"/>
  <c r="AS127" i="8"/>
  <c r="AR127" i="8"/>
  <c r="AQ127" i="8"/>
  <c r="AV118" i="8"/>
  <c r="AS118" i="8"/>
  <c r="AR118" i="8"/>
  <c r="AQ118" i="8"/>
  <c r="AU118" i="8" s="1"/>
  <c r="AV117" i="8"/>
  <c r="AS117" i="8"/>
  <c r="AR117" i="8"/>
  <c r="AQ117" i="8"/>
  <c r="AU117" i="8" s="1"/>
  <c r="AS116" i="8"/>
  <c r="AR116" i="8"/>
  <c r="AQ116" i="8"/>
  <c r="AV116" i="8" s="1"/>
  <c r="AV115" i="8"/>
  <c r="AU115" i="8"/>
  <c r="AS115" i="8"/>
  <c r="AR115" i="8"/>
  <c r="AQ115" i="8"/>
  <c r="AV111" i="8"/>
  <c r="AS111" i="8"/>
  <c r="AR111" i="8"/>
  <c r="AQ111" i="8"/>
  <c r="AU111" i="8" s="1"/>
  <c r="AS110" i="8"/>
  <c r="AR110" i="8"/>
  <c r="AQ110" i="8"/>
  <c r="AV110" i="8" s="1"/>
  <c r="AV109" i="8"/>
  <c r="AS109" i="8"/>
  <c r="AR109" i="8"/>
  <c r="AQ109" i="8"/>
  <c r="AU109" i="8" s="1"/>
  <c r="AU105" i="8"/>
  <c r="AS105" i="8"/>
  <c r="AR105" i="8"/>
  <c r="AQ105" i="8"/>
  <c r="AV105" i="8" s="1"/>
  <c r="AS104" i="8"/>
  <c r="AR104" i="8"/>
  <c r="AQ104" i="8"/>
  <c r="AV104" i="8" s="1"/>
  <c r="AS103" i="8"/>
  <c r="AR103" i="8"/>
  <c r="AQ103" i="8"/>
  <c r="AV103" i="8" s="1"/>
  <c r="AV99" i="8"/>
  <c r="AU99" i="8"/>
  <c r="AS99" i="8"/>
  <c r="AR99" i="8"/>
  <c r="AQ99" i="8"/>
  <c r="AV98" i="8"/>
  <c r="AS98" i="8"/>
  <c r="AR98" i="8"/>
  <c r="AQ98" i="8"/>
  <c r="AU98" i="8" s="1"/>
  <c r="AV94" i="8"/>
  <c r="AS94" i="8"/>
  <c r="AR94" i="8"/>
  <c r="AQ94" i="8"/>
  <c r="AU94" i="8" s="1"/>
  <c r="AS93" i="8"/>
  <c r="AR93" i="8"/>
  <c r="AQ93" i="8"/>
  <c r="AV93" i="8" s="1"/>
  <c r="AS92" i="8"/>
  <c r="AR92" i="8"/>
  <c r="AQ92" i="8"/>
  <c r="AV92" i="8" s="1"/>
  <c r="AV91" i="8"/>
  <c r="AU91" i="8"/>
  <c r="AS91" i="8"/>
  <c r="AR91" i="8"/>
  <c r="AQ91" i="8"/>
  <c r="AS87" i="8"/>
  <c r="AV87" i="8" s="1"/>
  <c r="AR87" i="8"/>
  <c r="AQ87" i="8"/>
  <c r="AS86" i="8"/>
  <c r="AU86" i="8" s="1"/>
  <c r="AR86" i="8"/>
  <c r="AQ86" i="8"/>
  <c r="AV86" i="8" s="1"/>
  <c r="AS82" i="8"/>
  <c r="AR82" i="8"/>
  <c r="AQ82" i="8"/>
  <c r="AV82" i="8" s="1"/>
  <c r="AS81" i="8"/>
  <c r="AR81" i="8"/>
  <c r="AQ81" i="8"/>
  <c r="AV81" i="8" s="1"/>
  <c r="AS80" i="8"/>
  <c r="AU80" i="8" s="1"/>
  <c r="AR80" i="8"/>
  <c r="AQ80" i="8"/>
  <c r="AV80" i="8" s="1"/>
  <c r="AV79" i="8"/>
  <c r="AS79" i="8"/>
  <c r="AU79" i="8" s="1"/>
  <c r="AR79" i="8"/>
  <c r="AQ79" i="8"/>
  <c r="AS75" i="8"/>
  <c r="AR75" i="8"/>
  <c r="AQ75" i="8"/>
  <c r="AV75" i="8" s="1"/>
  <c r="AS74" i="8"/>
  <c r="AV74" i="8" s="1"/>
  <c r="AR74" i="8"/>
  <c r="AQ74" i="8"/>
  <c r="AS73" i="8"/>
  <c r="AR73" i="8"/>
  <c r="AQ73" i="8"/>
  <c r="AV73" i="8" s="1"/>
  <c r="AV72" i="8"/>
  <c r="AS72" i="8"/>
  <c r="AR72" i="8"/>
  <c r="AQ72" i="8"/>
  <c r="AU72" i="8" s="1"/>
  <c r="AS68" i="8"/>
  <c r="AR68" i="8"/>
  <c r="AQ68" i="8"/>
  <c r="AV68" i="8" s="1"/>
  <c r="AS67" i="8"/>
  <c r="AR67" i="8"/>
  <c r="AQ67" i="8"/>
  <c r="AV67" i="8" s="1"/>
  <c r="AS66" i="8"/>
  <c r="AR66" i="8"/>
  <c r="AQ66" i="8"/>
  <c r="AV66" i="8" s="1"/>
  <c r="AV59" i="8"/>
  <c r="AS59" i="8"/>
  <c r="AR59" i="8"/>
  <c r="AQ59" i="8"/>
  <c r="AU59" i="8" s="1"/>
  <c r="AS58" i="8"/>
  <c r="AU58" i="8" s="1"/>
  <c r="AR58" i="8"/>
  <c r="AQ58" i="8"/>
  <c r="AV58" i="8" s="1"/>
  <c r="AS57" i="8"/>
  <c r="AR57" i="8"/>
  <c r="AQ57" i="8"/>
  <c r="AV57" i="8" s="1"/>
  <c r="AV56" i="8"/>
  <c r="AU56" i="8"/>
  <c r="AS56" i="8"/>
  <c r="AR56" i="8"/>
  <c r="AQ56" i="8"/>
  <c r="AS52" i="8"/>
  <c r="AR52" i="8"/>
  <c r="AQ52" i="8"/>
  <c r="AV52" i="8" s="1"/>
  <c r="AV51" i="8"/>
  <c r="AS51" i="8"/>
  <c r="AR51" i="8"/>
  <c r="AQ51" i="8"/>
  <c r="AU51" i="8" s="1"/>
  <c r="AS50" i="8"/>
  <c r="AR50" i="8"/>
  <c r="AQ50" i="8"/>
  <c r="AV50" i="8" s="1"/>
  <c r="AV49" i="8"/>
  <c r="AU49" i="8"/>
  <c r="AS49" i="8"/>
  <c r="AR49" i="8"/>
  <c r="AQ49" i="8"/>
  <c r="AV45" i="8"/>
  <c r="AS45" i="8"/>
  <c r="AR45" i="8"/>
  <c r="AQ45" i="8"/>
  <c r="AU45" i="8" s="1"/>
  <c r="AS44" i="8"/>
  <c r="AR44" i="8"/>
  <c r="AQ44" i="8"/>
  <c r="AV44" i="8" s="1"/>
  <c r="AU43" i="8"/>
  <c r="AS43" i="8"/>
  <c r="AR43" i="8"/>
  <c r="AQ43" i="8"/>
  <c r="AV43" i="8" s="1"/>
  <c r="AV42" i="8"/>
  <c r="AU42" i="8"/>
  <c r="AS42" i="8"/>
  <c r="AR42" i="8"/>
  <c r="AQ42" i="8"/>
  <c r="AS38" i="8"/>
  <c r="AR38" i="8"/>
  <c r="AQ38" i="8"/>
  <c r="AV38" i="8" s="1"/>
  <c r="AS37" i="8"/>
  <c r="AU37" i="8" s="1"/>
  <c r="AR37" i="8"/>
  <c r="AQ37" i="8"/>
  <c r="AV37" i="8" s="1"/>
  <c r="AS36" i="8"/>
  <c r="AR36" i="8"/>
  <c r="AQ36" i="8"/>
  <c r="AV36" i="8" s="1"/>
  <c r="AV35" i="8"/>
  <c r="AU35" i="8"/>
  <c r="AS35" i="8"/>
  <c r="AR35" i="8"/>
  <c r="AQ35" i="8"/>
  <c r="AS31" i="8"/>
  <c r="AR31" i="8"/>
  <c r="AQ31" i="8"/>
  <c r="AV31" i="8" s="1"/>
  <c r="AS30" i="8"/>
  <c r="AR30" i="8"/>
  <c r="AQ30" i="8"/>
  <c r="AV30" i="8" s="1"/>
  <c r="AS29" i="8"/>
  <c r="AR29" i="8"/>
  <c r="AQ29" i="8"/>
  <c r="AV29" i="8" s="1"/>
  <c r="AV25" i="8"/>
  <c r="AU25" i="8"/>
  <c r="AS25" i="8"/>
  <c r="AR25" i="8"/>
  <c r="AQ25" i="8"/>
  <c r="AS24" i="8"/>
  <c r="AR24" i="8"/>
  <c r="AV24" i="8" s="1"/>
  <c r="AQ24" i="8"/>
  <c r="AU24" i="8" s="1"/>
  <c r="AS23" i="8"/>
  <c r="AR23" i="8"/>
  <c r="AQ23" i="8"/>
  <c r="AV23" i="8" s="1"/>
  <c r="AV19" i="8"/>
  <c r="AU19" i="8"/>
  <c r="AS19" i="8"/>
  <c r="AR19" i="8"/>
  <c r="AQ19" i="8"/>
  <c r="AS18" i="8"/>
  <c r="AR18" i="8"/>
  <c r="AQ18" i="8"/>
  <c r="AV18" i="8" s="1"/>
  <c r="AS17" i="8"/>
  <c r="AR17" i="8"/>
  <c r="AU17" i="8" s="1"/>
  <c r="AQ17" i="8"/>
  <c r="AV17" i="8" s="1"/>
  <c r="AV13" i="8"/>
  <c r="AS13" i="8"/>
  <c r="AR13" i="8"/>
  <c r="AQ13" i="8"/>
  <c r="AU13" i="8" s="1"/>
  <c r="AS12" i="8"/>
  <c r="AU12" i="8" s="1"/>
  <c r="AR12" i="8"/>
  <c r="AQ12" i="8"/>
  <c r="AV12" i="8" s="1"/>
  <c r="AS11" i="8"/>
  <c r="AR11" i="8"/>
  <c r="AQ11" i="8"/>
  <c r="AV11" i="8" s="1"/>
  <c r="AV7" i="8"/>
  <c r="AV6" i="8"/>
  <c r="AV5" i="8"/>
  <c r="AU7" i="8"/>
  <c r="AU6" i="8"/>
  <c r="AU5" i="8"/>
  <c r="AS7" i="8"/>
  <c r="AS6" i="8"/>
  <c r="AS5" i="8"/>
  <c r="AR5" i="8"/>
  <c r="AR7" i="8"/>
  <c r="AR6" i="8"/>
  <c r="AQ7" i="8"/>
  <c r="AQ6" i="8"/>
  <c r="AQ5" i="8"/>
  <c r="G163" i="9"/>
  <c r="G162" i="9"/>
  <c r="G159" i="9"/>
  <c r="G158" i="9"/>
  <c r="G152" i="9"/>
  <c r="G151" i="9"/>
  <c r="G150" i="9"/>
  <c r="G147" i="9"/>
  <c r="G146" i="9"/>
  <c r="G143" i="9"/>
  <c r="G142" i="9"/>
  <c r="G141" i="9"/>
  <c r="G138" i="9"/>
  <c r="G137" i="9"/>
  <c r="G136" i="9"/>
  <c r="G133" i="9"/>
  <c r="G132" i="9"/>
  <c r="G131" i="9"/>
  <c r="G128" i="9"/>
  <c r="G127" i="9"/>
  <c r="G126" i="9"/>
  <c r="G123" i="9"/>
  <c r="G122" i="9"/>
  <c r="G121" i="9"/>
  <c r="G120" i="9"/>
  <c r="G117" i="9"/>
  <c r="G116" i="9"/>
  <c r="G115" i="9"/>
  <c r="G112" i="9"/>
  <c r="G111" i="9"/>
  <c r="G110" i="9"/>
  <c r="G109" i="9"/>
  <c r="G100" i="9"/>
  <c r="G99" i="9"/>
  <c r="G98" i="9"/>
  <c r="G97" i="9"/>
  <c r="G94" i="9"/>
  <c r="G93" i="9"/>
  <c r="G92" i="9"/>
  <c r="G89" i="9"/>
  <c r="G88" i="9"/>
  <c r="G87" i="9"/>
  <c r="G84" i="9"/>
  <c r="G83" i="9"/>
  <c r="G80" i="9"/>
  <c r="G79" i="9"/>
  <c r="G78" i="9"/>
  <c r="G77" i="9"/>
  <c r="G74" i="9"/>
  <c r="G73" i="9"/>
  <c r="G70" i="9"/>
  <c r="G69" i="9"/>
  <c r="G68" i="9"/>
  <c r="G67" i="9"/>
  <c r="G64" i="9"/>
  <c r="G63" i="9"/>
  <c r="G62" i="9"/>
  <c r="G61" i="9"/>
  <c r="G58" i="9"/>
  <c r="G57" i="9"/>
  <c r="G56" i="9"/>
  <c r="G51" i="9"/>
  <c r="G50" i="9"/>
  <c r="G49" i="9"/>
  <c r="G48" i="9"/>
  <c r="G45" i="9"/>
  <c r="G44" i="9"/>
  <c r="G43" i="9"/>
  <c r="G42" i="9"/>
  <c r="G39" i="9"/>
  <c r="G38" i="9"/>
  <c r="G37" i="9"/>
  <c r="G36" i="9"/>
  <c r="G33" i="9"/>
  <c r="G32" i="9"/>
  <c r="G31" i="9"/>
  <c r="G30" i="9"/>
  <c r="G27" i="9"/>
  <c r="G26" i="9"/>
  <c r="G25" i="9"/>
  <c r="G22" i="9"/>
  <c r="G21" i="9"/>
  <c r="G20" i="9"/>
  <c r="G17" i="9"/>
  <c r="G16" i="9"/>
  <c r="G15" i="9"/>
  <c r="G12" i="9"/>
  <c r="G11" i="9"/>
  <c r="G10" i="9"/>
  <c r="G7" i="9"/>
  <c r="G6" i="9"/>
  <c r="G5" i="9"/>
  <c r="G348" i="9"/>
  <c r="G347" i="9"/>
  <c r="G343" i="9"/>
  <c r="G342" i="9"/>
  <c r="G338" i="9"/>
  <c r="G337" i="9"/>
  <c r="G336" i="9"/>
  <c r="G332" i="9"/>
  <c r="G331" i="9"/>
  <c r="G327" i="9"/>
  <c r="G326" i="9"/>
  <c r="G322" i="9"/>
  <c r="G321" i="9"/>
  <c r="G317" i="9"/>
  <c r="G316" i="9"/>
  <c r="G312" i="9"/>
  <c r="G311" i="9"/>
  <c r="G307" i="9"/>
  <c r="G306" i="9"/>
  <c r="G302" i="9"/>
  <c r="G301" i="9"/>
  <c r="G297" i="9"/>
  <c r="G296" i="9"/>
  <c r="G292" i="9"/>
  <c r="G291" i="9"/>
  <c r="G283" i="9"/>
  <c r="G282" i="9"/>
  <c r="G278" i="9"/>
  <c r="G277" i="9"/>
  <c r="G273" i="9"/>
  <c r="G272" i="9"/>
  <c r="G268" i="9"/>
  <c r="G267" i="9"/>
  <c r="G263" i="9"/>
  <c r="G262" i="9"/>
  <c r="G258" i="9"/>
  <c r="G257" i="9"/>
  <c r="G253" i="9"/>
  <c r="G252" i="9"/>
  <c r="G248" i="9"/>
  <c r="G247" i="9"/>
  <c r="G243" i="9"/>
  <c r="G242" i="9"/>
  <c r="G241" i="9"/>
  <c r="G237" i="9"/>
  <c r="G236" i="9"/>
  <c r="G235" i="9"/>
  <c r="G231" i="9"/>
  <c r="G230" i="9"/>
  <c r="G229" i="9"/>
  <c r="G221" i="9"/>
  <c r="G220" i="9"/>
  <c r="G216" i="9"/>
  <c r="G215" i="9"/>
  <c r="G211" i="9"/>
  <c r="G210" i="9"/>
  <c r="G206" i="9"/>
  <c r="G205" i="9"/>
  <c r="G201" i="9"/>
  <c r="G200" i="9"/>
  <c r="G196" i="9"/>
  <c r="G195" i="9"/>
  <c r="G191" i="9"/>
  <c r="G190" i="9"/>
  <c r="G186" i="9"/>
  <c r="G185" i="9"/>
  <c r="G181" i="9"/>
  <c r="G180" i="9"/>
  <c r="G179" i="9"/>
  <c r="G175" i="9"/>
  <c r="G174" i="9"/>
  <c r="G173" i="9"/>
  <c r="G169" i="9"/>
  <c r="G168" i="9"/>
  <c r="G167" i="9"/>
  <c r="AI193" i="8"/>
  <c r="AE193" i="8"/>
  <c r="AH193" i="8" s="1"/>
  <c r="O193" i="8" s="1"/>
  <c r="AA193" i="8"/>
  <c r="AI192" i="8"/>
  <c r="AL192" i="8" s="1"/>
  <c r="U192" i="8" s="1"/>
  <c r="AE192" i="8"/>
  <c r="AA192" i="8"/>
  <c r="AD192" i="8" s="1"/>
  <c r="I192" i="8" s="1"/>
  <c r="AI188" i="8"/>
  <c r="AE188" i="8"/>
  <c r="AH188" i="8" s="1"/>
  <c r="O188" i="8" s="1"/>
  <c r="AA188" i="8"/>
  <c r="AI187" i="8"/>
  <c r="AL187" i="8" s="1"/>
  <c r="U187" i="8" s="1"/>
  <c r="AE187" i="8"/>
  <c r="AA187" i="8"/>
  <c r="AD187" i="8" s="1"/>
  <c r="I187" i="8" s="1"/>
  <c r="AI178" i="8"/>
  <c r="AE178" i="8"/>
  <c r="AH178" i="8" s="1"/>
  <c r="O178" i="8" s="1"/>
  <c r="AA178" i="8"/>
  <c r="AI177" i="8"/>
  <c r="AL177" i="8" s="1"/>
  <c r="U177" i="8" s="1"/>
  <c r="AE177" i="8"/>
  <c r="AA177" i="8"/>
  <c r="AD177" i="8" s="1"/>
  <c r="I177" i="8" s="1"/>
  <c r="AI176" i="8"/>
  <c r="AE176" i="8"/>
  <c r="AH176" i="8" s="1"/>
  <c r="O176" i="8" s="1"/>
  <c r="AA176" i="8"/>
  <c r="AI172" i="8"/>
  <c r="AL172" i="8" s="1"/>
  <c r="U172" i="8" s="1"/>
  <c r="AE172" i="8"/>
  <c r="AA172" i="8"/>
  <c r="AD172" i="8" s="1"/>
  <c r="I172" i="8" s="1"/>
  <c r="AI171" i="8"/>
  <c r="AE171" i="8"/>
  <c r="AH171" i="8" s="1"/>
  <c r="O171" i="8" s="1"/>
  <c r="AA171" i="8"/>
  <c r="AI167" i="8"/>
  <c r="AL167" i="8" s="1"/>
  <c r="U167" i="8" s="1"/>
  <c r="AE167" i="8"/>
  <c r="AA167" i="8"/>
  <c r="AD167" i="8" s="1"/>
  <c r="I167" i="8" s="1"/>
  <c r="AI166" i="8"/>
  <c r="AE166" i="8"/>
  <c r="AH166" i="8" s="1"/>
  <c r="O166" i="8" s="1"/>
  <c r="AA166" i="8"/>
  <c r="AI165" i="8"/>
  <c r="AL165" i="8" s="1"/>
  <c r="U165" i="8" s="1"/>
  <c r="AE165" i="8"/>
  <c r="AA165" i="8"/>
  <c r="AD165" i="8" s="1"/>
  <c r="I165" i="8" s="1"/>
  <c r="AI161" i="8"/>
  <c r="AE161" i="8"/>
  <c r="AH161" i="8" s="1"/>
  <c r="O161" i="8" s="1"/>
  <c r="AA161" i="8"/>
  <c r="AI160" i="8"/>
  <c r="AL160" i="8" s="1"/>
  <c r="U160" i="8" s="1"/>
  <c r="AE160" i="8"/>
  <c r="AA160" i="8"/>
  <c r="AD160" i="8" s="1"/>
  <c r="I160" i="8" s="1"/>
  <c r="AI159" i="8"/>
  <c r="AE159" i="8"/>
  <c r="AH159" i="8" s="1"/>
  <c r="O159" i="8" s="1"/>
  <c r="AA159" i="8"/>
  <c r="AI155" i="8"/>
  <c r="AE155" i="8"/>
  <c r="AA155" i="8"/>
  <c r="AI154" i="8"/>
  <c r="AE154" i="8"/>
  <c r="AA154" i="8"/>
  <c r="AI153" i="8"/>
  <c r="AE153" i="8"/>
  <c r="AA153" i="8"/>
  <c r="AI149" i="8"/>
  <c r="AE149" i="8"/>
  <c r="AA149" i="8"/>
  <c r="AI148" i="8"/>
  <c r="AK148" i="8" s="1"/>
  <c r="AE148" i="8"/>
  <c r="AG148" i="8" s="1"/>
  <c r="N148" i="8" s="1"/>
  <c r="AA148" i="8"/>
  <c r="AC148" i="8" s="1"/>
  <c r="H148" i="8" s="1"/>
  <c r="T148" i="8"/>
  <c r="AI147" i="8"/>
  <c r="AK147" i="8" s="1"/>
  <c r="T147" i="8" s="1"/>
  <c r="AE147" i="8"/>
  <c r="AG147" i="8" s="1"/>
  <c r="N147" i="8" s="1"/>
  <c r="AA147" i="8"/>
  <c r="AD147" i="8" s="1"/>
  <c r="I147" i="8" s="1"/>
  <c r="AI143" i="8"/>
  <c r="AK143" i="8" s="1"/>
  <c r="T143" i="8" s="1"/>
  <c r="AE143" i="8"/>
  <c r="AG143" i="8" s="1"/>
  <c r="N143" i="8" s="1"/>
  <c r="AA143" i="8"/>
  <c r="AI142" i="8"/>
  <c r="AK142" i="8" s="1"/>
  <c r="T142" i="8" s="1"/>
  <c r="AE142" i="8"/>
  <c r="AA142" i="8"/>
  <c r="AI141" i="8"/>
  <c r="AE141" i="8"/>
  <c r="AA141" i="8"/>
  <c r="AI140" i="8"/>
  <c r="AH140" i="8"/>
  <c r="O140" i="8" s="1"/>
  <c r="AE140" i="8"/>
  <c r="AF140" i="8" s="1"/>
  <c r="AA140" i="8"/>
  <c r="AI136" i="8"/>
  <c r="AJ136" i="8" s="1"/>
  <c r="AE136" i="8"/>
  <c r="AH136" i="8" s="1"/>
  <c r="O136" i="8" s="1"/>
  <c r="AA136" i="8"/>
  <c r="AB136" i="8" s="1"/>
  <c r="G136" i="8" s="1"/>
  <c r="AI135" i="8"/>
  <c r="AL135" i="8" s="1"/>
  <c r="U135" i="8" s="1"/>
  <c r="AH135" i="8"/>
  <c r="O135" i="8" s="1"/>
  <c r="AE135" i="8"/>
  <c r="AF135" i="8" s="1"/>
  <c r="M135" i="8" s="1"/>
  <c r="AA135" i="8"/>
  <c r="AC135" i="8" s="1"/>
  <c r="H135" i="8" s="1"/>
  <c r="AI134" i="8"/>
  <c r="AJ134" i="8" s="1"/>
  <c r="AE134" i="8"/>
  <c r="AH134" i="8" s="1"/>
  <c r="O134" i="8" s="1"/>
  <c r="AA134" i="8"/>
  <c r="AB134" i="8" s="1"/>
  <c r="G134" i="8" s="1"/>
  <c r="AI130" i="8"/>
  <c r="AL130" i="8" s="1"/>
  <c r="U130" i="8" s="1"/>
  <c r="AH130" i="8"/>
  <c r="O130" i="8" s="1"/>
  <c r="AE130" i="8"/>
  <c r="AF130" i="8" s="1"/>
  <c r="AA130" i="8"/>
  <c r="AI129" i="8"/>
  <c r="AJ129" i="8" s="1"/>
  <c r="AE129" i="8"/>
  <c r="AH129" i="8" s="1"/>
  <c r="O129" i="8" s="1"/>
  <c r="AD129" i="8"/>
  <c r="I129" i="8" s="1"/>
  <c r="AC129" i="8"/>
  <c r="H129" i="8" s="1"/>
  <c r="AA129" i="8"/>
  <c r="AB129" i="8" s="1"/>
  <c r="G129" i="8" s="1"/>
  <c r="AI128" i="8"/>
  <c r="AL128" i="8" s="1"/>
  <c r="U128" i="8" s="1"/>
  <c r="AE128" i="8"/>
  <c r="AF128" i="8" s="1"/>
  <c r="AA128" i="8"/>
  <c r="AL127" i="8"/>
  <c r="U127" i="8" s="1"/>
  <c r="AI127" i="8"/>
  <c r="AJ127" i="8" s="1"/>
  <c r="AE127" i="8"/>
  <c r="AH127" i="8" s="1"/>
  <c r="O127" i="8" s="1"/>
  <c r="AD127" i="8"/>
  <c r="I127" i="8" s="1"/>
  <c r="AA127" i="8"/>
  <c r="AB127" i="8" s="1"/>
  <c r="G127" i="8" s="1"/>
  <c r="S127" i="8"/>
  <c r="AI118" i="8"/>
  <c r="AL118" i="8" s="1"/>
  <c r="U118" i="8" s="1"/>
  <c r="AE118" i="8"/>
  <c r="AF118" i="8" s="1"/>
  <c r="M118" i="8" s="1"/>
  <c r="AA118" i="8"/>
  <c r="AC118" i="8" s="1"/>
  <c r="H118" i="8" s="1"/>
  <c r="AK117" i="8"/>
  <c r="T117" i="8" s="1"/>
  <c r="AI117" i="8"/>
  <c r="AJ117" i="8" s="1"/>
  <c r="S117" i="8" s="1"/>
  <c r="AE117" i="8"/>
  <c r="AH117" i="8" s="1"/>
  <c r="O117" i="8" s="1"/>
  <c r="AA117" i="8"/>
  <c r="AB117" i="8" s="1"/>
  <c r="AI116" i="8"/>
  <c r="AK116" i="8" s="1"/>
  <c r="T116" i="8" s="1"/>
  <c r="AH116" i="8"/>
  <c r="O116" i="8" s="1"/>
  <c r="AE116" i="8"/>
  <c r="AF116" i="8" s="1"/>
  <c r="M116" i="8" s="1"/>
  <c r="AA116" i="8"/>
  <c r="AL115" i="8"/>
  <c r="U115" i="8" s="1"/>
  <c r="AK115" i="8"/>
  <c r="T115" i="8" s="1"/>
  <c r="AI115" i="8"/>
  <c r="AJ115" i="8" s="1"/>
  <c r="AE115" i="8"/>
  <c r="AG115" i="8" s="1"/>
  <c r="N115" i="8" s="1"/>
  <c r="AA115" i="8"/>
  <c r="AI111" i="8"/>
  <c r="AE111" i="8"/>
  <c r="AF111" i="8" s="1"/>
  <c r="AC111" i="8"/>
  <c r="H111" i="8" s="1"/>
  <c r="AA111" i="8"/>
  <c r="AI110" i="8"/>
  <c r="AJ110" i="8" s="1"/>
  <c r="AE110" i="8"/>
  <c r="AA110" i="8"/>
  <c r="AB110" i="8" s="1"/>
  <c r="AI109" i="8"/>
  <c r="AE109" i="8"/>
  <c r="AA109" i="8"/>
  <c r="AI105" i="8"/>
  <c r="AJ105" i="8" s="1"/>
  <c r="AG105" i="8"/>
  <c r="N105" i="8" s="1"/>
  <c r="AE105" i="8"/>
  <c r="AD105" i="8"/>
  <c r="I105" i="8" s="1"/>
  <c r="AC105" i="8"/>
  <c r="H105" i="8" s="1"/>
  <c r="AA105" i="8"/>
  <c r="AB105" i="8" s="1"/>
  <c r="G105" i="8"/>
  <c r="AI104" i="8"/>
  <c r="AE104" i="8"/>
  <c r="AF104" i="8" s="1"/>
  <c r="AA104" i="8"/>
  <c r="AL103" i="8"/>
  <c r="U103" i="8" s="1"/>
  <c r="AI103" i="8"/>
  <c r="AE103" i="8"/>
  <c r="AG103" i="8" s="1"/>
  <c r="N103" i="8" s="1"/>
  <c r="AD103" i="8"/>
  <c r="I103" i="8" s="1"/>
  <c r="AC103" i="8"/>
  <c r="H103" i="8" s="1"/>
  <c r="AA103" i="8"/>
  <c r="AB103" i="8" s="1"/>
  <c r="G103" i="8"/>
  <c r="AI99" i="8"/>
  <c r="AK99" i="8" s="1"/>
  <c r="T99" i="8" s="1"/>
  <c r="AE99" i="8"/>
  <c r="AA99" i="8"/>
  <c r="AI98" i="8"/>
  <c r="AJ98" i="8" s="1"/>
  <c r="AE98" i="8"/>
  <c r="AG98" i="8" s="1"/>
  <c r="N98" i="8" s="1"/>
  <c r="AA98" i="8"/>
  <c r="AI94" i="8"/>
  <c r="AH94" i="8"/>
  <c r="O94" i="8" s="1"/>
  <c r="AG94" i="8"/>
  <c r="N94" i="8" s="1"/>
  <c r="AE94" i="8"/>
  <c r="AF94" i="8" s="1"/>
  <c r="AA94" i="8"/>
  <c r="AC94" i="8" s="1"/>
  <c r="H94" i="8" s="1"/>
  <c r="M94" i="8"/>
  <c r="AI93" i="8"/>
  <c r="AL93" i="8" s="1"/>
  <c r="U93" i="8" s="1"/>
  <c r="AE93" i="8"/>
  <c r="AA93" i="8"/>
  <c r="AC93" i="8" s="1"/>
  <c r="H93" i="8" s="1"/>
  <c r="AI92" i="8"/>
  <c r="AE92" i="8"/>
  <c r="AA92" i="8"/>
  <c r="AI91" i="8"/>
  <c r="AE91" i="8"/>
  <c r="AA91" i="8"/>
  <c r="AI87" i="8"/>
  <c r="AE87" i="8"/>
  <c r="AA87" i="8"/>
  <c r="AI86" i="8"/>
  <c r="AK86" i="8" s="1"/>
  <c r="T86" i="8" s="1"/>
  <c r="AE86" i="8"/>
  <c r="AA86" i="8"/>
  <c r="AJ82" i="8"/>
  <c r="AI82" i="8"/>
  <c r="AE82" i="8"/>
  <c r="AG82" i="8" s="1"/>
  <c r="N82" i="8" s="1"/>
  <c r="AA82" i="8"/>
  <c r="AB82" i="8" s="1"/>
  <c r="AI81" i="8"/>
  <c r="AE81" i="8"/>
  <c r="AF81" i="8" s="1"/>
  <c r="M81" i="8" s="1"/>
  <c r="AA81" i="8"/>
  <c r="AC81" i="8" s="1"/>
  <c r="H81" i="8" s="1"/>
  <c r="AI80" i="8"/>
  <c r="AE80" i="8"/>
  <c r="AF80" i="8" s="1"/>
  <c r="AA80" i="8"/>
  <c r="AI79" i="8"/>
  <c r="AJ79" i="8" s="1"/>
  <c r="AE79" i="8"/>
  <c r="AA79" i="8"/>
  <c r="AB79" i="8" s="1"/>
  <c r="S79" i="8"/>
  <c r="AI75" i="8"/>
  <c r="AL75" i="8" s="1"/>
  <c r="U75" i="8" s="1"/>
  <c r="AE75" i="8"/>
  <c r="AF75" i="8" s="1"/>
  <c r="AD75" i="8"/>
  <c r="I75" i="8" s="1"/>
  <c r="AA75" i="8"/>
  <c r="AI74" i="8"/>
  <c r="AJ74" i="8" s="1"/>
  <c r="AH74" i="8"/>
  <c r="O74" i="8" s="1"/>
  <c r="AE74" i="8"/>
  <c r="AG74" i="8" s="1"/>
  <c r="N74" i="8" s="1"/>
  <c r="AA74" i="8"/>
  <c r="AB74" i="8" s="1"/>
  <c r="G74" i="8"/>
  <c r="AI73" i="8"/>
  <c r="AL73" i="8" s="1"/>
  <c r="U73" i="8" s="1"/>
  <c r="AE73" i="8"/>
  <c r="AF73" i="8" s="1"/>
  <c r="AA73" i="8"/>
  <c r="AC73" i="8" s="1"/>
  <c r="H73" i="8" s="1"/>
  <c r="AI72" i="8"/>
  <c r="AJ72" i="8" s="1"/>
  <c r="AE72" i="8"/>
  <c r="AG72" i="8" s="1"/>
  <c r="N72" i="8" s="1"/>
  <c r="AA72" i="8"/>
  <c r="AB72" i="8" s="1"/>
  <c r="AI68" i="8"/>
  <c r="AG68" i="8"/>
  <c r="N68" i="8" s="1"/>
  <c r="AE68" i="8"/>
  <c r="AF68" i="8" s="1"/>
  <c r="AB68" i="8"/>
  <c r="AA68" i="8"/>
  <c r="AC68" i="8" s="1"/>
  <c r="H68" i="8" s="1"/>
  <c r="G68" i="8"/>
  <c r="AL67" i="8"/>
  <c r="U67" i="8" s="1"/>
  <c r="AI67" i="8"/>
  <c r="AE67" i="8"/>
  <c r="AH67" i="8" s="1"/>
  <c r="O67" i="8" s="1"/>
  <c r="AB67" i="8"/>
  <c r="G67" i="8" s="1"/>
  <c r="AA67" i="8"/>
  <c r="AC67" i="8" s="1"/>
  <c r="H67" i="8" s="1"/>
  <c r="AI66" i="8"/>
  <c r="AH66" i="8"/>
  <c r="O66" i="8" s="1"/>
  <c r="AF66" i="8"/>
  <c r="M66" i="8" s="1"/>
  <c r="AE66" i="8"/>
  <c r="AG66" i="8" s="1"/>
  <c r="N66" i="8" s="1"/>
  <c r="AA66" i="8"/>
  <c r="AC66" i="8" s="1"/>
  <c r="H66" i="8" s="1"/>
  <c r="AJ59" i="8"/>
  <c r="S59" i="8" s="1"/>
  <c r="AI59" i="8"/>
  <c r="AL59" i="8" s="1"/>
  <c r="U59" i="8" s="1"/>
  <c r="AE59" i="8"/>
  <c r="AG59" i="8" s="1"/>
  <c r="N59" i="8" s="1"/>
  <c r="AA59" i="8"/>
  <c r="AC59" i="8" s="1"/>
  <c r="H59" i="8" s="1"/>
  <c r="AI58" i="8"/>
  <c r="AK58" i="8" s="1"/>
  <c r="AG58" i="8"/>
  <c r="N58" i="8" s="1"/>
  <c r="AF58" i="8"/>
  <c r="AE58" i="8"/>
  <c r="AH58" i="8" s="1"/>
  <c r="O58" i="8" s="1"/>
  <c r="AA58" i="8"/>
  <c r="AC58" i="8" s="1"/>
  <c r="H58" i="8" s="1"/>
  <c r="T58" i="8"/>
  <c r="AI57" i="8"/>
  <c r="AL57" i="8" s="1"/>
  <c r="U57" i="8" s="1"/>
  <c r="AH57" i="8"/>
  <c r="O57" i="8" s="1"/>
  <c r="AE57" i="8"/>
  <c r="AG57" i="8" s="1"/>
  <c r="N57" i="8" s="1"/>
  <c r="AC57" i="8"/>
  <c r="H57" i="8" s="1"/>
  <c r="AA57" i="8"/>
  <c r="AI56" i="8"/>
  <c r="AK56" i="8" s="1"/>
  <c r="T56" i="8" s="1"/>
  <c r="AE56" i="8"/>
  <c r="AH56" i="8" s="1"/>
  <c r="O56" i="8" s="1"/>
  <c r="AA56" i="8"/>
  <c r="AC56" i="8" s="1"/>
  <c r="H56" i="8" s="1"/>
  <c r="AI52" i="8"/>
  <c r="AL52" i="8" s="1"/>
  <c r="U52" i="8" s="1"/>
  <c r="AH52" i="8"/>
  <c r="O52" i="8" s="1"/>
  <c r="AE52" i="8"/>
  <c r="AG52" i="8" s="1"/>
  <c r="N52" i="8" s="1"/>
  <c r="AA52" i="8"/>
  <c r="AC52" i="8" s="1"/>
  <c r="H52" i="8" s="1"/>
  <c r="AJ51" i="8"/>
  <c r="AI51" i="8"/>
  <c r="AK51" i="8" s="1"/>
  <c r="T51" i="8" s="1"/>
  <c r="AE51" i="8"/>
  <c r="AH51" i="8" s="1"/>
  <c r="O51" i="8" s="1"/>
  <c r="AA51" i="8"/>
  <c r="AC51" i="8" s="1"/>
  <c r="H51" i="8" s="1"/>
  <c r="AI50" i="8"/>
  <c r="AL50" i="8" s="1"/>
  <c r="U50" i="8" s="1"/>
  <c r="AE50" i="8"/>
  <c r="AG50" i="8" s="1"/>
  <c r="N50" i="8" s="1"/>
  <c r="AC50" i="8"/>
  <c r="H50" i="8" s="1"/>
  <c r="AB50" i="8"/>
  <c r="AA50" i="8"/>
  <c r="AI49" i="8"/>
  <c r="AK49" i="8" s="1"/>
  <c r="T49" i="8" s="1"/>
  <c r="AE49" i="8"/>
  <c r="AH49" i="8" s="1"/>
  <c r="O49" i="8" s="1"/>
  <c r="AA49" i="8"/>
  <c r="AC49" i="8" s="1"/>
  <c r="H49" i="8" s="1"/>
  <c r="AI45" i="8"/>
  <c r="AL45" i="8" s="1"/>
  <c r="U45" i="8" s="1"/>
  <c r="AE45" i="8"/>
  <c r="AG45" i="8" s="1"/>
  <c r="N45" i="8" s="1"/>
  <c r="AC45" i="8"/>
  <c r="H45" i="8" s="1"/>
  <c r="AB45" i="8"/>
  <c r="AA45" i="8"/>
  <c r="AI44" i="8"/>
  <c r="AK44" i="8" s="1"/>
  <c r="T44" i="8" s="1"/>
  <c r="AE44" i="8"/>
  <c r="AH44" i="8" s="1"/>
  <c r="O44" i="8" s="1"/>
  <c r="AD44" i="8"/>
  <c r="I44" i="8" s="1"/>
  <c r="AA44" i="8"/>
  <c r="AC44" i="8" s="1"/>
  <c r="H44" i="8" s="1"/>
  <c r="AK43" i="8"/>
  <c r="T43" i="8" s="1"/>
  <c r="AJ43" i="8"/>
  <c r="S43" i="8" s="1"/>
  <c r="AI43" i="8"/>
  <c r="AL43" i="8" s="1"/>
  <c r="U43" i="8" s="1"/>
  <c r="AE43" i="8"/>
  <c r="AG43" i="8" s="1"/>
  <c r="N43" i="8" s="1"/>
  <c r="AC43" i="8"/>
  <c r="H43" i="8" s="1"/>
  <c r="AA43" i="8"/>
  <c r="AI42" i="8"/>
  <c r="AK42" i="8" s="1"/>
  <c r="T42" i="8" s="1"/>
  <c r="AG42" i="8"/>
  <c r="N42" i="8" s="1"/>
  <c r="AF42" i="8"/>
  <c r="AE42" i="8"/>
  <c r="AH42" i="8" s="1"/>
  <c r="O42" i="8" s="1"/>
  <c r="AA42" i="8"/>
  <c r="AC42" i="8" s="1"/>
  <c r="H42" i="8" s="1"/>
  <c r="AK38" i="8"/>
  <c r="T38" i="8" s="1"/>
  <c r="AI38" i="8"/>
  <c r="AL38" i="8" s="1"/>
  <c r="U38" i="8" s="1"/>
  <c r="AE38" i="8"/>
  <c r="AG38" i="8" s="1"/>
  <c r="N38" i="8" s="1"/>
  <c r="AA38" i="8"/>
  <c r="AI37" i="8"/>
  <c r="AK37" i="8" s="1"/>
  <c r="T37" i="8" s="1"/>
  <c r="AE37" i="8"/>
  <c r="AH37" i="8" s="1"/>
  <c r="O37" i="8" s="1"/>
  <c r="AD37" i="8"/>
  <c r="I37" i="8" s="1"/>
  <c r="AB37" i="8"/>
  <c r="G37" i="8" s="1"/>
  <c r="AA37" i="8"/>
  <c r="AC37" i="8" s="1"/>
  <c r="H37" i="8" s="1"/>
  <c r="AI36" i="8"/>
  <c r="AL36" i="8" s="1"/>
  <c r="U36" i="8" s="1"/>
  <c r="AH36" i="8"/>
  <c r="O36" i="8" s="1"/>
  <c r="AE36" i="8"/>
  <c r="AG36" i="8" s="1"/>
  <c r="N36" i="8" s="1"/>
  <c r="AC36" i="8"/>
  <c r="H36" i="8" s="1"/>
  <c r="AB36" i="8"/>
  <c r="AA36" i="8"/>
  <c r="AI35" i="8"/>
  <c r="AK35" i="8" s="1"/>
  <c r="T35" i="8" s="1"/>
  <c r="AE35" i="8"/>
  <c r="AH35" i="8" s="1"/>
  <c r="O35" i="8" s="1"/>
  <c r="AA35" i="8"/>
  <c r="AC35" i="8" s="1"/>
  <c r="H35" i="8" s="1"/>
  <c r="AI31" i="8"/>
  <c r="AL31" i="8" s="1"/>
  <c r="U31" i="8" s="1"/>
  <c r="AF31" i="8"/>
  <c r="AE31" i="8"/>
  <c r="AG31" i="8" s="1"/>
  <c r="N31" i="8" s="1"/>
  <c r="AA31" i="8"/>
  <c r="AB31" i="8" s="1"/>
  <c r="AI30" i="8"/>
  <c r="AK30" i="8" s="1"/>
  <c r="T30" i="8" s="1"/>
  <c r="AE30" i="8"/>
  <c r="AH30" i="8" s="1"/>
  <c r="O30" i="8" s="1"/>
  <c r="AA30" i="8"/>
  <c r="AC30" i="8" s="1"/>
  <c r="H30" i="8" s="1"/>
  <c r="AI29" i="8"/>
  <c r="AL29" i="8" s="1"/>
  <c r="U29" i="8" s="1"/>
  <c r="AE29" i="8"/>
  <c r="AG29" i="8" s="1"/>
  <c r="N29" i="8" s="1"/>
  <c r="AC29" i="8"/>
  <c r="H29" i="8" s="1"/>
  <c r="AB29" i="8"/>
  <c r="AA29" i="8"/>
  <c r="AI25" i="8"/>
  <c r="AK25" i="8" s="1"/>
  <c r="T25" i="8" s="1"/>
  <c r="AG25" i="8"/>
  <c r="N25" i="8" s="1"/>
  <c r="AF25" i="8"/>
  <c r="AE25" i="8"/>
  <c r="AH25" i="8" s="1"/>
  <c r="O25" i="8" s="1"/>
  <c r="AA25" i="8"/>
  <c r="AC25" i="8" s="1"/>
  <c r="H25" i="8" s="1"/>
  <c r="AK24" i="8"/>
  <c r="T24" i="8" s="1"/>
  <c r="AJ24" i="8"/>
  <c r="AI24" i="8"/>
  <c r="AL24" i="8" s="1"/>
  <c r="U24" i="8" s="1"/>
  <c r="AE24" i="8"/>
  <c r="AG24" i="8" s="1"/>
  <c r="N24" i="8" s="1"/>
  <c r="AC24" i="8"/>
  <c r="H24" i="8" s="1"/>
  <c r="AA24" i="8"/>
  <c r="AI23" i="8"/>
  <c r="AK23" i="8" s="1"/>
  <c r="T23" i="8" s="1"/>
  <c r="AG23" i="8"/>
  <c r="N23" i="8" s="1"/>
  <c r="AE23" i="8"/>
  <c r="AH23" i="8" s="1"/>
  <c r="O23" i="8" s="1"/>
  <c r="AA23" i="8"/>
  <c r="AC23" i="8" s="1"/>
  <c r="H23" i="8" s="1"/>
  <c r="AI19" i="8"/>
  <c r="AL19" i="8" s="1"/>
  <c r="U19" i="8" s="1"/>
  <c r="AE19" i="8"/>
  <c r="AG19" i="8" s="1"/>
  <c r="N19" i="8" s="1"/>
  <c r="AC19" i="8"/>
  <c r="H19" i="8" s="1"/>
  <c r="AA19" i="8"/>
  <c r="AI18" i="8"/>
  <c r="AK18" i="8" s="1"/>
  <c r="T18" i="8" s="1"/>
  <c r="AE18" i="8"/>
  <c r="AH18" i="8" s="1"/>
  <c r="O18" i="8" s="1"/>
  <c r="AA18" i="8"/>
  <c r="AC18" i="8" s="1"/>
  <c r="H18" i="8" s="1"/>
  <c r="AI17" i="8"/>
  <c r="AL17" i="8" s="1"/>
  <c r="U17" i="8" s="1"/>
  <c r="AE17" i="8"/>
  <c r="AG17" i="8" s="1"/>
  <c r="N17" i="8" s="1"/>
  <c r="AA17" i="8"/>
  <c r="AM17" i="8" s="1"/>
  <c r="AO17" i="8" s="1"/>
  <c r="W17" i="8" s="1"/>
  <c r="AI13" i="8"/>
  <c r="AK13" i="8" s="1"/>
  <c r="T13" i="8" s="1"/>
  <c r="AG13" i="8"/>
  <c r="N13" i="8" s="1"/>
  <c r="AF13" i="8"/>
  <c r="AE13" i="8"/>
  <c r="AH13" i="8" s="1"/>
  <c r="AA13" i="8"/>
  <c r="AC13" i="8" s="1"/>
  <c r="H13" i="8" s="1"/>
  <c r="O13" i="8"/>
  <c r="AK12" i="8"/>
  <c r="T12" i="8" s="1"/>
  <c r="AJ12" i="8"/>
  <c r="S12" i="8" s="1"/>
  <c r="AI12" i="8"/>
  <c r="AL12" i="8" s="1"/>
  <c r="U12" i="8" s="1"/>
  <c r="AE12" i="8"/>
  <c r="AG12" i="8" s="1"/>
  <c r="N12" i="8" s="1"/>
  <c r="AB12" i="8"/>
  <c r="AA12" i="8"/>
  <c r="AI11" i="8"/>
  <c r="AK11" i="8" s="1"/>
  <c r="AE11" i="8"/>
  <c r="AF11" i="8" s="1"/>
  <c r="AA11" i="8"/>
  <c r="AC11" i="8" s="1"/>
  <c r="H11" i="8" s="1"/>
  <c r="T11" i="8"/>
  <c r="AI7" i="8"/>
  <c r="AL7" i="8" s="1"/>
  <c r="U7" i="8" s="1"/>
  <c r="AH7" i="8"/>
  <c r="O7" i="8" s="1"/>
  <c r="AE7" i="8"/>
  <c r="AG7" i="8" s="1"/>
  <c r="AA7" i="8"/>
  <c r="N7" i="8"/>
  <c r="AL6" i="8"/>
  <c r="U6" i="8" s="1"/>
  <c r="AI6" i="8"/>
  <c r="AK6" i="8" s="1"/>
  <c r="T6" i="8" s="1"/>
  <c r="AE6" i="8"/>
  <c r="AD6" i="8"/>
  <c r="I6" i="8" s="1"/>
  <c r="AA6" i="8"/>
  <c r="AC6" i="8" s="1"/>
  <c r="H6" i="8" s="1"/>
  <c r="AI5" i="8"/>
  <c r="AL5" i="8" s="1"/>
  <c r="U5" i="8" s="1"/>
  <c r="AE5" i="8"/>
  <c r="AG5" i="8" s="1"/>
  <c r="N5" i="8" s="1"/>
  <c r="AA5" i="8"/>
  <c r="AD5" i="8" s="1"/>
  <c r="I5" i="8" s="1"/>
  <c r="AI377" i="8"/>
  <c r="AL377" i="8" s="1"/>
  <c r="U377" i="8" s="1"/>
  <c r="AE377" i="8"/>
  <c r="AG377" i="8" s="1"/>
  <c r="N377" i="8" s="1"/>
  <c r="AB377" i="8"/>
  <c r="G377" i="8" s="1"/>
  <c r="AA377" i="8"/>
  <c r="AI376" i="8"/>
  <c r="AK376" i="8" s="1"/>
  <c r="T376" i="8" s="1"/>
  <c r="AE376" i="8"/>
  <c r="AH376" i="8" s="1"/>
  <c r="O376" i="8" s="1"/>
  <c r="AA376" i="8"/>
  <c r="AC376" i="8" s="1"/>
  <c r="H376" i="8" s="1"/>
  <c r="AI372" i="8"/>
  <c r="AL372" i="8" s="1"/>
  <c r="U372" i="8" s="1"/>
  <c r="AE372" i="8"/>
  <c r="AG372" i="8" s="1"/>
  <c r="N372" i="8" s="1"/>
  <c r="AA372" i="8"/>
  <c r="AD372" i="8" s="1"/>
  <c r="I372" i="8" s="1"/>
  <c r="AI371" i="8"/>
  <c r="AE371" i="8"/>
  <c r="AH371" i="8" s="1"/>
  <c r="O371" i="8" s="1"/>
  <c r="AA371" i="8"/>
  <c r="AC371" i="8" s="1"/>
  <c r="H371" i="8" s="1"/>
  <c r="AI367" i="8"/>
  <c r="AL367" i="8" s="1"/>
  <c r="U367" i="8" s="1"/>
  <c r="AE367" i="8"/>
  <c r="AG367" i="8" s="1"/>
  <c r="N367" i="8" s="1"/>
  <c r="AA367" i="8"/>
  <c r="AD367" i="8" s="1"/>
  <c r="I367" i="8" s="1"/>
  <c r="AI366" i="8"/>
  <c r="AK366" i="8" s="1"/>
  <c r="T366" i="8" s="1"/>
  <c r="AE366" i="8"/>
  <c r="AH366" i="8" s="1"/>
  <c r="O366" i="8" s="1"/>
  <c r="AA366" i="8"/>
  <c r="AC366" i="8" s="1"/>
  <c r="H366" i="8" s="1"/>
  <c r="AI365" i="8"/>
  <c r="AL365" i="8" s="1"/>
  <c r="U365" i="8" s="1"/>
  <c r="AE365" i="8"/>
  <c r="AG365" i="8" s="1"/>
  <c r="N365" i="8" s="1"/>
  <c r="AA365" i="8"/>
  <c r="AD365" i="8" s="1"/>
  <c r="I365" i="8" s="1"/>
  <c r="AI361" i="8"/>
  <c r="AE361" i="8"/>
  <c r="AH361" i="8" s="1"/>
  <c r="O361" i="8" s="1"/>
  <c r="AA361" i="8"/>
  <c r="AD361" i="8" s="1"/>
  <c r="I361" i="8" s="1"/>
  <c r="AI360" i="8"/>
  <c r="AL360" i="8" s="1"/>
  <c r="U360" i="8" s="1"/>
  <c r="AE360" i="8"/>
  <c r="AG360" i="8" s="1"/>
  <c r="N360" i="8" s="1"/>
  <c r="AA360" i="8"/>
  <c r="AD360" i="8" s="1"/>
  <c r="I360" i="8" s="1"/>
  <c r="AI356" i="8"/>
  <c r="AJ356" i="8" s="1"/>
  <c r="AE356" i="8"/>
  <c r="AH356" i="8" s="1"/>
  <c r="O356" i="8" s="1"/>
  <c r="AA356" i="8"/>
  <c r="AI355" i="8"/>
  <c r="AL355" i="8" s="1"/>
  <c r="U355" i="8" s="1"/>
  <c r="AE355" i="8"/>
  <c r="AA355" i="8"/>
  <c r="AD355" i="8" s="1"/>
  <c r="I355" i="8" s="1"/>
  <c r="AI351" i="8"/>
  <c r="AE351" i="8"/>
  <c r="AH351" i="8" s="1"/>
  <c r="O351" i="8" s="1"/>
  <c r="AA351" i="8"/>
  <c r="AD351" i="8" s="1"/>
  <c r="I351" i="8" s="1"/>
  <c r="AI350" i="8"/>
  <c r="AL350" i="8" s="1"/>
  <c r="U350" i="8" s="1"/>
  <c r="AE350" i="8"/>
  <c r="AG350" i="8" s="1"/>
  <c r="N350" i="8" s="1"/>
  <c r="AA350" i="8"/>
  <c r="AD350" i="8" s="1"/>
  <c r="I350" i="8" s="1"/>
  <c r="AI346" i="8"/>
  <c r="AL346" i="8" s="1"/>
  <c r="U346" i="8" s="1"/>
  <c r="AE346" i="8"/>
  <c r="AH346" i="8" s="1"/>
  <c r="O346" i="8" s="1"/>
  <c r="AA346" i="8"/>
  <c r="AB346" i="8" s="1"/>
  <c r="AI345" i="8"/>
  <c r="AL345" i="8" s="1"/>
  <c r="U345" i="8" s="1"/>
  <c r="AE345" i="8"/>
  <c r="AG345" i="8" s="1"/>
  <c r="N345" i="8" s="1"/>
  <c r="AA345" i="8"/>
  <c r="AD345" i="8" s="1"/>
  <c r="I345" i="8" s="1"/>
  <c r="AI341" i="8"/>
  <c r="AL341" i="8" s="1"/>
  <c r="U341" i="8" s="1"/>
  <c r="AE341" i="8"/>
  <c r="AH341" i="8" s="1"/>
  <c r="O341" i="8" s="1"/>
  <c r="AA341" i="8"/>
  <c r="AB341" i="8" s="1"/>
  <c r="AI340" i="8"/>
  <c r="AL340" i="8" s="1"/>
  <c r="U340" i="8" s="1"/>
  <c r="AE340" i="8"/>
  <c r="AG340" i="8" s="1"/>
  <c r="N340" i="8" s="1"/>
  <c r="AA340" i="8"/>
  <c r="AD340" i="8" s="1"/>
  <c r="I340" i="8" s="1"/>
  <c r="AI336" i="8"/>
  <c r="AL336" i="8" s="1"/>
  <c r="U336" i="8" s="1"/>
  <c r="AE336" i="8"/>
  <c r="AF336" i="8" s="1"/>
  <c r="AA336" i="8"/>
  <c r="AC336" i="8" s="1"/>
  <c r="H336" i="8" s="1"/>
  <c r="AI335" i="8"/>
  <c r="AE335" i="8"/>
  <c r="AG335" i="8" s="1"/>
  <c r="N335" i="8" s="1"/>
  <c r="AA335" i="8"/>
  <c r="AI331" i="8"/>
  <c r="AE331" i="8"/>
  <c r="AF331" i="8" s="1"/>
  <c r="AA331" i="8"/>
  <c r="AC331" i="8" s="1"/>
  <c r="H331" i="8" s="1"/>
  <c r="AI330" i="8"/>
  <c r="AJ330" i="8" s="1"/>
  <c r="AE330" i="8"/>
  <c r="AG330" i="8" s="1"/>
  <c r="N330" i="8" s="1"/>
  <c r="AA330" i="8"/>
  <c r="AI326" i="8"/>
  <c r="AL326" i="8" s="1"/>
  <c r="U326" i="8" s="1"/>
  <c r="AE326" i="8"/>
  <c r="AA326" i="8"/>
  <c r="AC326" i="8" s="1"/>
  <c r="H326" i="8" s="1"/>
  <c r="AI325" i="8"/>
  <c r="AJ325" i="8" s="1"/>
  <c r="AE325" i="8"/>
  <c r="AG325" i="8" s="1"/>
  <c r="N325" i="8" s="1"/>
  <c r="AA325" i="8"/>
  <c r="AB325" i="8" s="1"/>
  <c r="G325" i="8" s="1"/>
  <c r="AI321" i="8"/>
  <c r="AE321" i="8"/>
  <c r="AA321" i="8"/>
  <c r="AC321" i="8" s="1"/>
  <c r="H321" i="8" s="1"/>
  <c r="AI320" i="8"/>
  <c r="AJ320" i="8" s="1"/>
  <c r="S320" i="8" s="1"/>
  <c r="AE320" i="8"/>
  <c r="AF320" i="8" s="1"/>
  <c r="M320" i="8" s="1"/>
  <c r="AA320" i="8"/>
  <c r="AB320" i="8" s="1"/>
  <c r="G320" i="8" s="1"/>
  <c r="AI312" i="8"/>
  <c r="AJ312" i="8" s="1"/>
  <c r="AE312" i="8"/>
  <c r="AF312" i="8" s="1"/>
  <c r="M312" i="8" s="1"/>
  <c r="AA312" i="8"/>
  <c r="AB312" i="8" s="1"/>
  <c r="AI311" i="8"/>
  <c r="AJ311" i="8" s="1"/>
  <c r="S311" i="8" s="1"/>
  <c r="AE311" i="8"/>
  <c r="AF311" i="8" s="1"/>
  <c r="M311" i="8" s="1"/>
  <c r="AA311" i="8"/>
  <c r="AB311" i="8" s="1"/>
  <c r="G311" i="8" s="1"/>
  <c r="AI307" i="8"/>
  <c r="AJ307" i="8" s="1"/>
  <c r="AE307" i="8"/>
  <c r="AG307" i="8" s="1"/>
  <c r="N307" i="8" s="1"/>
  <c r="AA307" i="8"/>
  <c r="AB307" i="8" s="1"/>
  <c r="AI306" i="8"/>
  <c r="AK306" i="8" s="1"/>
  <c r="T306" i="8" s="1"/>
  <c r="AE306" i="8"/>
  <c r="AF306" i="8" s="1"/>
  <c r="AA306" i="8"/>
  <c r="AC306" i="8" s="1"/>
  <c r="H306" i="8" s="1"/>
  <c r="AI302" i="8"/>
  <c r="AJ302" i="8" s="1"/>
  <c r="AE302" i="8"/>
  <c r="AH302" i="8" s="1"/>
  <c r="O302" i="8" s="1"/>
  <c r="AA302" i="8"/>
  <c r="AB302" i="8" s="1"/>
  <c r="AI301" i="8"/>
  <c r="AL301" i="8" s="1"/>
  <c r="U301" i="8" s="1"/>
  <c r="AE301" i="8"/>
  <c r="AH301" i="8" s="1"/>
  <c r="O301" i="8" s="1"/>
  <c r="AA301" i="8"/>
  <c r="AB301" i="8" s="1"/>
  <c r="G301" i="8" s="1"/>
  <c r="AI297" i="8"/>
  <c r="AE297" i="8"/>
  <c r="AH297" i="8" s="1"/>
  <c r="O297" i="8" s="1"/>
  <c r="AA297" i="8"/>
  <c r="AI296" i="8"/>
  <c r="AJ296" i="8" s="1"/>
  <c r="S296" i="8" s="1"/>
  <c r="AE296" i="8"/>
  <c r="AA296" i="8"/>
  <c r="AD296" i="8" s="1"/>
  <c r="I296" i="8" s="1"/>
  <c r="AI292" i="8"/>
  <c r="AL292" i="8" s="1"/>
  <c r="U292" i="8" s="1"/>
  <c r="AE292" i="8"/>
  <c r="AG292" i="8" s="1"/>
  <c r="N292" i="8" s="1"/>
  <c r="AA292" i="8"/>
  <c r="AI291" i="8"/>
  <c r="AE291" i="8"/>
  <c r="AA291" i="8"/>
  <c r="AC291" i="8" s="1"/>
  <c r="H291" i="8" s="1"/>
  <c r="AI287" i="8"/>
  <c r="AL287" i="8" s="1"/>
  <c r="U287" i="8" s="1"/>
  <c r="AE287" i="8"/>
  <c r="AH287" i="8" s="1"/>
  <c r="O287" i="8" s="1"/>
  <c r="AA287" i="8"/>
  <c r="AD287" i="8" s="1"/>
  <c r="I287" i="8" s="1"/>
  <c r="AL286" i="8"/>
  <c r="U286" i="8" s="1"/>
  <c r="AI286" i="8"/>
  <c r="AK286" i="8" s="1"/>
  <c r="T286" i="8" s="1"/>
  <c r="AE286" i="8"/>
  <c r="AA286" i="8"/>
  <c r="AB286" i="8" s="1"/>
  <c r="G286" i="8" s="1"/>
  <c r="AI282" i="8"/>
  <c r="AL282" i="8" s="1"/>
  <c r="U282" i="8" s="1"/>
  <c r="AE282" i="8"/>
  <c r="AF282" i="8" s="1"/>
  <c r="M282" i="8" s="1"/>
  <c r="AA282" i="8"/>
  <c r="AD282" i="8" s="1"/>
  <c r="I282" i="8" s="1"/>
  <c r="AI281" i="8"/>
  <c r="AL281" i="8" s="1"/>
  <c r="U281" i="8" s="1"/>
  <c r="AE281" i="8"/>
  <c r="AH281" i="8" s="1"/>
  <c r="O281" i="8" s="1"/>
  <c r="AA281" i="8"/>
  <c r="AB281" i="8" s="1"/>
  <c r="G281" i="8" s="1"/>
  <c r="AI277" i="8"/>
  <c r="AL277" i="8" s="1"/>
  <c r="U277" i="8" s="1"/>
  <c r="AE277" i="8"/>
  <c r="AH277" i="8" s="1"/>
  <c r="O277" i="8" s="1"/>
  <c r="AA277" i="8"/>
  <c r="AI276" i="8"/>
  <c r="AJ276" i="8" s="1"/>
  <c r="S276" i="8" s="1"/>
  <c r="AE276" i="8"/>
  <c r="AA276" i="8"/>
  <c r="AI272" i="8"/>
  <c r="AE272" i="8"/>
  <c r="AG272" i="8" s="1"/>
  <c r="N272" i="8" s="1"/>
  <c r="AA272" i="8"/>
  <c r="AD272" i="8" s="1"/>
  <c r="I272" i="8" s="1"/>
  <c r="AI271" i="8"/>
  <c r="AK271" i="8" s="1"/>
  <c r="T271" i="8" s="1"/>
  <c r="AE271" i="8"/>
  <c r="AF271" i="8" s="1"/>
  <c r="AA271" i="8"/>
  <c r="AI270" i="8"/>
  <c r="AJ270" i="8" s="1"/>
  <c r="AE270" i="8"/>
  <c r="AG270" i="8" s="1"/>
  <c r="N270" i="8" s="1"/>
  <c r="AA270" i="8"/>
  <c r="AI266" i="8"/>
  <c r="AE266" i="8"/>
  <c r="AA266" i="8"/>
  <c r="AI265" i="8"/>
  <c r="AE265" i="8"/>
  <c r="AH265" i="8" s="1"/>
  <c r="O265" i="8" s="1"/>
  <c r="AA265" i="8"/>
  <c r="AC265" i="8" s="1"/>
  <c r="H265" i="8" s="1"/>
  <c r="AI264" i="8"/>
  <c r="AL264" i="8" s="1"/>
  <c r="U264" i="8" s="1"/>
  <c r="AG264" i="8"/>
  <c r="N264" i="8" s="1"/>
  <c r="AE264" i="8"/>
  <c r="AA264" i="8"/>
  <c r="AB264" i="8" s="1"/>
  <c r="G264" i="8" s="1"/>
  <c r="AI260" i="8"/>
  <c r="AE260" i="8"/>
  <c r="AA260" i="8"/>
  <c r="AD260" i="8" s="1"/>
  <c r="I260" i="8" s="1"/>
  <c r="AI259" i="8"/>
  <c r="AE259" i="8"/>
  <c r="AG259" i="8" s="1"/>
  <c r="N259" i="8" s="1"/>
  <c r="AA259" i="8"/>
  <c r="AI258" i="8"/>
  <c r="AK258" i="8" s="1"/>
  <c r="T258" i="8" s="1"/>
  <c r="AE258" i="8"/>
  <c r="AF258" i="8" s="1"/>
  <c r="AA258" i="8"/>
  <c r="AC258" i="8" s="1"/>
  <c r="H258" i="8" s="1"/>
  <c r="AI251" i="8"/>
  <c r="AL251" i="8" s="1"/>
  <c r="U251" i="8" s="1"/>
  <c r="AE251" i="8"/>
  <c r="AH251" i="8" s="1"/>
  <c r="O251" i="8" s="1"/>
  <c r="AA251" i="8"/>
  <c r="AB251" i="8" s="1"/>
  <c r="G251" i="8" s="1"/>
  <c r="AI250" i="8"/>
  <c r="AK250" i="8" s="1"/>
  <c r="T250" i="8" s="1"/>
  <c r="AE250" i="8"/>
  <c r="AH250" i="8" s="1"/>
  <c r="O250" i="8" s="1"/>
  <c r="AA250" i="8"/>
  <c r="AI246" i="8"/>
  <c r="AJ246" i="8" s="1"/>
  <c r="AE246" i="8"/>
  <c r="AF246" i="8" s="1"/>
  <c r="AA246" i="8"/>
  <c r="AC246" i="8" s="1"/>
  <c r="H246" i="8" s="1"/>
  <c r="AI245" i="8"/>
  <c r="AJ245" i="8" s="1"/>
  <c r="AE245" i="8"/>
  <c r="AG245" i="8" s="1"/>
  <c r="N245" i="8" s="1"/>
  <c r="AA245" i="8"/>
  <c r="AB245" i="8" s="1"/>
  <c r="AI241" i="8"/>
  <c r="AE241" i="8"/>
  <c r="AF241" i="8" s="1"/>
  <c r="AA241" i="8"/>
  <c r="AC241" i="8" s="1"/>
  <c r="H241" i="8" s="1"/>
  <c r="AI240" i="8"/>
  <c r="AJ240" i="8" s="1"/>
  <c r="AE240" i="8"/>
  <c r="AG240" i="8" s="1"/>
  <c r="N240" i="8" s="1"/>
  <c r="AA240" i="8"/>
  <c r="AB240" i="8" s="1"/>
  <c r="AI236" i="8"/>
  <c r="AL236" i="8" s="1"/>
  <c r="U236" i="8" s="1"/>
  <c r="AE236" i="8"/>
  <c r="AF236" i="8" s="1"/>
  <c r="AA236" i="8"/>
  <c r="AC236" i="8" s="1"/>
  <c r="H236" i="8" s="1"/>
  <c r="AI235" i="8"/>
  <c r="AJ235" i="8" s="1"/>
  <c r="AE235" i="8"/>
  <c r="AG235" i="8" s="1"/>
  <c r="N235" i="8" s="1"/>
  <c r="AA235" i="8"/>
  <c r="AB235" i="8" s="1"/>
  <c r="AI231" i="8"/>
  <c r="AE231" i="8"/>
  <c r="AF231" i="8" s="1"/>
  <c r="AA231" i="8"/>
  <c r="AC231" i="8" s="1"/>
  <c r="H231" i="8" s="1"/>
  <c r="AI230" i="8"/>
  <c r="AJ230" i="8" s="1"/>
  <c r="AE230" i="8"/>
  <c r="AG230" i="8" s="1"/>
  <c r="N230" i="8" s="1"/>
  <c r="AA230" i="8"/>
  <c r="AB230" i="8" s="1"/>
  <c r="AL226" i="8"/>
  <c r="U226" i="8" s="1"/>
  <c r="AI226" i="8"/>
  <c r="AK226" i="8" s="1"/>
  <c r="T226" i="8" s="1"/>
  <c r="AE226" i="8"/>
  <c r="AF226" i="8" s="1"/>
  <c r="AA226" i="8"/>
  <c r="AI225" i="8"/>
  <c r="AJ225" i="8" s="1"/>
  <c r="AE225" i="8"/>
  <c r="AF225" i="8" s="1"/>
  <c r="M225" i="8" s="1"/>
  <c r="AA225" i="8"/>
  <c r="AB225" i="8" s="1"/>
  <c r="AI221" i="8"/>
  <c r="AE221" i="8"/>
  <c r="AF221" i="8" s="1"/>
  <c r="AA221" i="8"/>
  <c r="AB221" i="8" s="1"/>
  <c r="G221" i="8" s="1"/>
  <c r="AI220" i="8"/>
  <c r="AE220" i="8"/>
  <c r="AH220" i="8" s="1"/>
  <c r="O220" i="8" s="1"/>
  <c r="AA220" i="8"/>
  <c r="AB220" i="8" s="1"/>
  <c r="AI216" i="8"/>
  <c r="AL216" i="8" s="1"/>
  <c r="U216" i="8" s="1"/>
  <c r="AE216" i="8"/>
  <c r="AF216" i="8" s="1"/>
  <c r="AA216" i="8"/>
  <c r="AI215" i="8"/>
  <c r="AJ215" i="8" s="1"/>
  <c r="AE215" i="8"/>
  <c r="AH215" i="8" s="1"/>
  <c r="O215" i="8" s="1"/>
  <c r="AA215" i="8"/>
  <c r="AI211" i="8"/>
  <c r="AL211" i="8" s="1"/>
  <c r="U211" i="8" s="1"/>
  <c r="AE211" i="8"/>
  <c r="AA211" i="8"/>
  <c r="AD211" i="8" s="1"/>
  <c r="I211" i="8" s="1"/>
  <c r="AI210" i="8"/>
  <c r="AE210" i="8"/>
  <c r="AH210" i="8" s="1"/>
  <c r="O210" i="8" s="1"/>
  <c r="AA210" i="8"/>
  <c r="AI209" i="8"/>
  <c r="AL209" i="8" s="1"/>
  <c r="U209" i="8" s="1"/>
  <c r="AE209" i="8"/>
  <c r="AA209" i="8"/>
  <c r="AD209" i="8" s="1"/>
  <c r="I209" i="8" s="1"/>
  <c r="AI205" i="8"/>
  <c r="AE205" i="8"/>
  <c r="AH205" i="8" s="1"/>
  <c r="O205" i="8" s="1"/>
  <c r="AA205" i="8"/>
  <c r="AI204" i="8"/>
  <c r="AL204" i="8" s="1"/>
  <c r="U204" i="8" s="1"/>
  <c r="AE204" i="8"/>
  <c r="AA204" i="8"/>
  <c r="AD204" i="8" s="1"/>
  <c r="I204" i="8" s="1"/>
  <c r="AI203" i="8"/>
  <c r="AE203" i="8"/>
  <c r="AH203" i="8" s="1"/>
  <c r="O203" i="8" s="1"/>
  <c r="AA203" i="8"/>
  <c r="AI199" i="8"/>
  <c r="AL199" i="8" s="1"/>
  <c r="U199" i="8" s="1"/>
  <c r="AE199" i="8"/>
  <c r="AA199" i="8"/>
  <c r="AD199" i="8" s="1"/>
  <c r="I199" i="8" s="1"/>
  <c r="AI198" i="8"/>
  <c r="AE198" i="8"/>
  <c r="AH198" i="8" s="1"/>
  <c r="O198" i="8" s="1"/>
  <c r="AA198" i="8"/>
  <c r="AI197" i="8"/>
  <c r="AL197" i="8" s="1"/>
  <c r="U197" i="8" s="1"/>
  <c r="AE197" i="8"/>
  <c r="AA197" i="8"/>
  <c r="R17" i="13" l="1"/>
  <c r="P19" i="13"/>
  <c r="AU371" i="8"/>
  <c r="AU365" i="8"/>
  <c r="AU367" i="8"/>
  <c r="AU360" i="8"/>
  <c r="AU355" i="8"/>
  <c r="AU356" i="8"/>
  <c r="AU345" i="8"/>
  <c r="AU346" i="8"/>
  <c r="AU340" i="8"/>
  <c r="AU336" i="8"/>
  <c r="AU331" i="8"/>
  <c r="AU325" i="8"/>
  <c r="AU326" i="8"/>
  <c r="AU321" i="8"/>
  <c r="AU311" i="8"/>
  <c r="AU307" i="8"/>
  <c r="AU297" i="8"/>
  <c r="AU286" i="8"/>
  <c r="AU270" i="8"/>
  <c r="AU272" i="8"/>
  <c r="AU265" i="8"/>
  <c r="AU266" i="8"/>
  <c r="AU259" i="8"/>
  <c r="AU258" i="8"/>
  <c r="AU250" i="8"/>
  <c r="AU251" i="8"/>
  <c r="AU245" i="8"/>
  <c r="AU241" i="8"/>
  <c r="AU230" i="8"/>
  <c r="AU226" i="8"/>
  <c r="AU220" i="8"/>
  <c r="AU221" i="8"/>
  <c r="AU215" i="8"/>
  <c r="AU210" i="8"/>
  <c r="AU209" i="8"/>
  <c r="AU204" i="8"/>
  <c r="AU203" i="8"/>
  <c r="AU198" i="8"/>
  <c r="AU197" i="8"/>
  <c r="AU192" i="8"/>
  <c r="AU188" i="8"/>
  <c r="AU176" i="8"/>
  <c r="AU178" i="8"/>
  <c r="AU165" i="8"/>
  <c r="AU159" i="8"/>
  <c r="AU147" i="8"/>
  <c r="AU149" i="8"/>
  <c r="AU141" i="8"/>
  <c r="AU135" i="8"/>
  <c r="AU136" i="8"/>
  <c r="AU128" i="8"/>
  <c r="AU116" i="8"/>
  <c r="AU110" i="8"/>
  <c r="AU104" i="8"/>
  <c r="AU103" i="8"/>
  <c r="AU93" i="8"/>
  <c r="AU92" i="8"/>
  <c r="AU87" i="8"/>
  <c r="AU81" i="8"/>
  <c r="AU82" i="8"/>
  <c r="AU74" i="8"/>
  <c r="AU73" i="8"/>
  <c r="AU75" i="8"/>
  <c r="AU67" i="8"/>
  <c r="AU66" i="8"/>
  <c r="AU68" i="8"/>
  <c r="AU57" i="8"/>
  <c r="AU50" i="8"/>
  <c r="AU52" i="8"/>
  <c r="AU44" i="8"/>
  <c r="AU36" i="8"/>
  <c r="AU38" i="8"/>
  <c r="AU30" i="8"/>
  <c r="AU29" i="8"/>
  <c r="AU31" i="8"/>
  <c r="AU23" i="8"/>
  <c r="AU18" i="8"/>
  <c r="AU11" i="8"/>
  <c r="AB13" i="8"/>
  <c r="G13" i="8" s="1"/>
  <c r="AC17" i="8"/>
  <c r="H17" i="8" s="1"/>
  <c r="AL23" i="8"/>
  <c r="U23" i="8" s="1"/>
  <c r="AJ31" i="8"/>
  <c r="S31" i="8" s="1"/>
  <c r="AJ57" i="8"/>
  <c r="S57" i="8" s="1"/>
  <c r="AG118" i="8"/>
  <c r="N118" i="8" s="1"/>
  <c r="AB376" i="8"/>
  <c r="AK7" i="8"/>
  <c r="T7" i="8" s="1"/>
  <c r="AG11" i="8"/>
  <c r="N11" i="8" s="1"/>
  <c r="AH12" i="8"/>
  <c r="O12" i="8" s="1"/>
  <c r="AD13" i="8"/>
  <c r="I13" i="8" s="1"/>
  <c r="S24" i="8"/>
  <c r="AK31" i="8"/>
  <c r="T31" i="8" s="1"/>
  <c r="AD42" i="8"/>
  <c r="I42" i="8" s="1"/>
  <c r="AH43" i="8"/>
  <c r="O43" i="8" s="1"/>
  <c r="AF44" i="8"/>
  <c r="M44" i="8" s="1"/>
  <c r="AK57" i="8"/>
  <c r="T57" i="8" s="1"/>
  <c r="G72" i="8"/>
  <c r="AG73" i="8"/>
  <c r="N73" i="8" s="1"/>
  <c r="AL74" i="8"/>
  <c r="U74" i="8" s="1"/>
  <c r="AC79" i="8"/>
  <c r="H79" i="8" s="1"/>
  <c r="S105" i="8"/>
  <c r="AK105" i="8"/>
  <c r="T105" i="8" s="1"/>
  <c r="AC110" i="8"/>
  <c r="H110" i="8" s="1"/>
  <c r="AM111" i="8"/>
  <c r="AD117" i="8"/>
  <c r="I117" i="8" s="1"/>
  <c r="AH118" i="8"/>
  <c r="O118" i="8" s="1"/>
  <c r="AG127" i="8"/>
  <c r="N127" i="8" s="1"/>
  <c r="AD136" i="8"/>
  <c r="I136" i="8" s="1"/>
  <c r="AD51" i="8"/>
  <c r="I51" i="8" s="1"/>
  <c r="AF59" i="8"/>
  <c r="AJ345" i="8"/>
  <c r="S345" i="8" s="1"/>
  <c r="AD376" i="8"/>
  <c r="I376" i="8" s="1"/>
  <c r="AB5" i="8"/>
  <c r="G5" i="8" s="1"/>
  <c r="AJ6" i="8"/>
  <c r="AH17" i="8"/>
  <c r="O17" i="8" s="1"/>
  <c r="AG18" i="8"/>
  <c r="N18" i="8" s="1"/>
  <c r="AK19" i="8"/>
  <c r="T19" i="8" s="1"/>
  <c r="AM24" i="8"/>
  <c r="AL30" i="8"/>
  <c r="U30" i="8" s="1"/>
  <c r="AF36" i="8"/>
  <c r="M36" i="8" s="1"/>
  <c r="AG44" i="8"/>
  <c r="N44" i="8" s="1"/>
  <c r="AF50" i="8"/>
  <c r="AG51" i="8"/>
  <c r="N51" i="8" s="1"/>
  <c r="AF52" i="8"/>
  <c r="M52" i="8" s="1"/>
  <c r="AL56" i="8"/>
  <c r="U56" i="8" s="1"/>
  <c r="AJ58" i="8"/>
  <c r="M68" i="8"/>
  <c r="S72" i="8"/>
  <c r="AH73" i="8"/>
  <c r="O73" i="8" s="1"/>
  <c r="AL105" i="8"/>
  <c r="U105" i="8" s="1"/>
  <c r="AD110" i="8"/>
  <c r="I110" i="8" s="1"/>
  <c r="AK128" i="8"/>
  <c r="T128" i="8" s="1"/>
  <c r="AK129" i="8"/>
  <c r="T129" i="8" s="1"/>
  <c r="AM187" i="8"/>
  <c r="AB42" i="8"/>
  <c r="G42" i="8" s="1"/>
  <c r="AM11" i="8"/>
  <c r="AP11" i="8" s="1"/>
  <c r="X11" i="8" s="1"/>
  <c r="AM57" i="8"/>
  <c r="M59" i="8"/>
  <c r="AK118" i="8"/>
  <c r="T118" i="8" s="1"/>
  <c r="AK127" i="8"/>
  <c r="T127" i="8" s="1"/>
  <c r="S129" i="8"/>
  <c r="AL129" i="8"/>
  <c r="U129" i="8" s="1"/>
  <c r="AF12" i="8"/>
  <c r="M12" i="8" s="1"/>
  <c r="AH19" i="8"/>
  <c r="O19" i="8" s="1"/>
  <c r="AC117" i="8"/>
  <c r="H117" i="8" s="1"/>
  <c r="AD264" i="8"/>
  <c r="I264" i="8" s="1"/>
  <c r="AD346" i="8"/>
  <c r="I346" i="8" s="1"/>
  <c r="AF5" i="8"/>
  <c r="M5" i="8" s="1"/>
  <c r="AK17" i="8"/>
  <c r="T17" i="8" s="1"/>
  <c r="AJ18" i="8"/>
  <c r="AB25" i="8"/>
  <c r="G25" i="8" s="1"/>
  <c r="AC31" i="8"/>
  <c r="H31" i="8" s="1"/>
  <c r="AJ44" i="8"/>
  <c r="AJ50" i="8"/>
  <c r="S50" i="8" s="1"/>
  <c r="AM104" i="8"/>
  <c r="AM130" i="8"/>
  <c r="AO130" i="8" s="1"/>
  <c r="W130" i="8" s="1"/>
  <c r="AM140" i="8"/>
  <c r="AP140" i="8" s="1"/>
  <c r="X140" i="8" s="1"/>
  <c r="AD18" i="8"/>
  <c r="I18" i="8" s="1"/>
  <c r="AG56" i="8"/>
  <c r="N56" i="8" s="1"/>
  <c r="AG128" i="8"/>
  <c r="N128" i="8" s="1"/>
  <c r="AG129" i="8"/>
  <c r="N129" i="8" s="1"/>
  <c r="AB11" i="8"/>
  <c r="G11" i="8" s="1"/>
  <c r="AM12" i="8"/>
  <c r="AO12" i="8" s="1"/>
  <c r="W12" i="8" s="1"/>
  <c r="AM19" i="8"/>
  <c r="V19" i="8" s="1"/>
  <c r="AH24" i="8"/>
  <c r="O24" i="8" s="1"/>
  <c r="AD25" i="8"/>
  <c r="I25" i="8" s="1"/>
  <c r="AL35" i="8"/>
  <c r="U35" i="8" s="1"/>
  <c r="AL49" i="8"/>
  <c r="U49" i="8" s="1"/>
  <c r="AK50" i="8"/>
  <c r="T50" i="8" s="1"/>
  <c r="AL51" i="8"/>
  <c r="U51" i="8" s="1"/>
  <c r="AJ52" i="8"/>
  <c r="S52" i="8" s="1"/>
  <c r="AD58" i="8"/>
  <c r="I58" i="8" s="1"/>
  <c r="AB59" i="8"/>
  <c r="AB66" i="8"/>
  <c r="AD68" i="8"/>
  <c r="I68" i="8" s="1"/>
  <c r="AL110" i="8"/>
  <c r="U110" i="8" s="1"/>
  <c r="M128" i="8"/>
  <c r="AC140" i="8"/>
  <c r="H140" i="8" s="1"/>
  <c r="AM142" i="8"/>
  <c r="AH147" i="8"/>
  <c r="O147" i="8" s="1"/>
  <c r="AK264" i="8"/>
  <c r="T264" i="8" s="1"/>
  <c r="AD11" i="8"/>
  <c r="I11" i="8" s="1"/>
  <c r="AM43" i="8"/>
  <c r="AP43" i="8" s="1"/>
  <c r="X43" i="8" s="1"/>
  <c r="AL72" i="8"/>
  <c r="U72" i="8" s="1"/>
  <c r="S98" i="8"/>
  <c r="AG104" i="8"/>
  <c r="N104" i="8" s="1"/>
  <c r="G110" i="8"/>
  <c r="G117" i="8"/>
  <c r="AC127" i="8"/>
  <c r="H127" i="8" s="1"/>
  <c r="AM128" i="8"/>
  <c r="AP128" i="8" s="1"/>
  <c r="X128" i="8" s="1"/>
  <c r="AG130" i="8"/>
  <c r="N130" i="8" s="1"/>
  <c r="AH270" i="8"/>
  <c r="O270" i="8" s="1"/>
  <c r="AJ7" i="8"/>
  <c r="S7" i="8" s="1"/>
  <c r="AJ17" i="8"/>
  <c r="S17" i="8" s="1"/>
  <c r="AF18" i="8"/>
  <c r="AJ19" i="8"/>
  <c r="S19" i="8" s="1"/>
  <c r="AD23" i="8"/>
  <c r="I23" i="8" s="1"/>
  <c r="AM29" i="8"/>
  <c r="AP29" i="8" s="1"/>
  <c r="X29" i="8" s="1"/>
  <c r="AK29" i="8"/>
  <c r="T29" i="8" s="1"/>
  <c r="AG30" i="8"/>
  <c r="N30" i="8" s="1"/>
  <c r="AG35" i="8"/>
  <c r="N35" i="8" s="1"/>
  <c r="AL37" i="8"/>
  <c r="U37" i="8" s="1"/>
  <c r="AH38" i="8"/>
  <c r="O38" i="8" s="1"/>
  <c r="AM45" i="8"/>
  <c r="AP45" i="8" s="1"/>
  <c r="X45" i="8" s="1"/>
  <c r="AK45" i="8"/>
  <c r="T45" i="8" s="1"/>
  <c r="AG49" i="8"/>
  <c r="N49" i="8" s="1"/>
  <c r="AD56" i="8"/>
  <c r="I56" i="8" s="1"/>
  <c r="G66" i="8"/>
  <c r="AH72" i="8"/>
  <c r="O72" i="8" s="1"/>
  <c r="AM118" i="8"/>
  <c r="AO118" i="8" s="1"/>
  <c r="W118" i="8" s="1"/>
  <c r="AD134" i="8"/>
  <c r="I134" i="8" s="1"/>
  <c r="AL136" i="8"/>
  <c r="U136" i="8" s="1"/>
  <c r="AL142" i="8"/>
  <c r="U142" i="8" s="1"/>
  <c r="AM147" i="8"/>
  <c r="AD148" i="8"/>
  <c r="I148" i="8" s="1"/>
  <c r="AM335" i="8"/>
  <c r="M80" i="8"/>
  <c r="AM82" i="8"/>
  <c r="AM91" i="8"/>
  <c r="AN91" i="8" s="1"/>
  <c r="V91" i="8" s="1"/>
  <c r="AM98" i="8"/>
  <c r="AN98" i="8" s="1"/>
  <c r="V98" i="8" s="1"/>
  <c r="M140" i="8"/>
  <c r="AK270" i="8"/>
  <c r="T270" i="8" s="1"/>
  <c r="AL306" i="8"/>
  <c r="U306" i="8" s="1"/>
  <c r="AB6" i="8"/>
  <c r="G6" i="8" s="1"/>
  <c r="AB17" i="8"/>
  <c r="AB19" i="8"/>
  <c r="AN19" i="8"/>
  <c r="AF23" i="8"/>
  <c r="AB24" i="8"/>
  <c r="AN24" i="8"/>
  <c r="V24" i="8" s="1"/>
  <c r="AJ30" i="8"/>
  <c r="AJ35" i="8"/>
  <c r="AJ38" i="8"/>
  <c r="S38" i="8" s="1"/>
  <c r="AB43" i="8"/>
  <c r="AJ49" i="8"/>
  <c r="AB51" i="8"/>
  <c r="G51" i="8" s="1"/>
  <c r="AF56" i="8"/>
  <c r="AB57" i="8"/>
  <c r="G57" i="8" s="1"/>
  <c r="AM66" i="8"/>
  <c r="AK72" i="8"/>
  <c r="T72" i="8" s="1"/>
  <c r="AC91" i="8"/>
  <c r="H91" i="8" s="1"/>
  <c r="AG116" i="8"/>
  <c r="N116" i="8" s="1"/>
  <c r="AG134" i="8"/>
  <c r="N134" i="8" s="1"/>
  <c r="AG135" i="8"/>
  <c r="N135" i="8" s="1"/>
  <c r="AC136" i="8"/>
  <c r="H136" i="8" s="1"/>
  <c r="AH148" i="8"/>
  <c r="O148" i="8" s="1"/>
  <c r="AL270" i="8"/>
  <c r="U270" i="8" s="1"/>
  <c r="AM38" i="8"/>
  <c r="AP38" i="8" s="1"/>
  <c r="X38" i="8" s="1"/>
  <c r="AL245" i="8"/>
  <c r="U245" i="8" s="1"/>
  <c r="AC5" i="8"/>
  <c r="H5" i="8" s="1"/>
  <c r="AM6" i="8"/>
  <c r="AP6" i="8" s="1"/>
  <c r="X6" i="8" s="1"/>
  <c r="AJ11" i="8"/>
  <c r="S11" i="8" s="1"/>
  <c r="AC12" i="8"/>
  <c r="H12" i="8" s="1"/>
  <c r="AJ13" i="8"/>
  <c r="S13" i="8" s="1"/>
  <c r="AL18" i="8"/>
  <c r="U18" i="8" s="1"/>
  <c r="AJ25" i="8"/>
  <c r="S25" i="8" s="1"/>
  <c r="AF29" i="8"/>
  <c r="M29" i="8" s="1"/>
  <c r="AB30" i="8"/>
  <c r="G30" i="8" s="1"/>
  <c r="M31" i="8"/>
  <c r="AH31" i="8"/>
  <c r="O31" i="8" s="1"/>
  <c r="AB35" i="8"/>
  <c r="G35" i="8" s="1"/>
  <c r="AJ36" i="8"/>
  <c r="S36" i="8" s="1"/>
  <c r="AF37" i="8"/>
  <c r="AB38" i="8"/>
  <c r="G38" i="8" s="1"/>
  <c r="AJ42" i="8"/>
  <c r="AL44" i="8"/>
  <c r="U44" i="8" s="1"/>
  <c r="AF45" i="8"/>
  <c r="M45" i="8" s="1"/>
  <c r="AB49" i="8"/>
  <c r="G49" i="8" s="1"/>
  <c r="AH50" i="8"/>
  <c r="O50" i="8" s="1"/>
  <c r="AM52" i="8"/>
  <c r="V52" i="8" s="1"/>
  <c r="AK52" i="8"/>
  <c r="T52" i="8" s="1"/>
  <c r="AL58" i="8"/>
  <c r="U58" i="8" s="1"/>
  <c r="AH59" i="8"/>
  <c r="O59" i="8" s="1"/>
  <c r="AD66" i="8"/>
  <c r="I66" i="8" s="1"/>
  <c r="AH68" i="8"/>
  <c r="O68" i="8" s="1"/>
  <c r="AC72" i="8"/>
  <c r="H72" i="8" s="1"/>
  <c r="AM72" i="8"/>
  <c r="AJ73" i="8"/>
  <c r="S73" i="8" s="1"/>
  <c r="AG80" i="8"/>
  <c r="N80" i="8" s="1"/>
  <c r="AG117" i="8"/>
  <c r="N117" i="8" s="1"/>
  <c r="AC128" i="8"/>
  <c r="H128" i="8" s="1"/>
  <c r="AK130" i="8"/>
  <c r="T130" i="8" s="1"/>
  <c r="AK134" i="8"/>
  <c r="T134" i="8" s="1"/>
  <c r="AL148" i="8"/>
  <c r="U148" i="8" s="1"/>
  <c r="AJ264" i="8"/>
  <c r="S264" i="8" s="1"/>
  <c r="S270" i="8"/>
  <c r="AH307" i="8"/>
  <c r="O307" i="8" s="1"/>
  <c r="AB355" i="8"/>
  <c r="G355" i="8" s="1"/>
  <c r="AF7" i="8"/>
  <c r="M7" i="8" s="1"/>
  <c r="AL11" i="8"/>
  <c r="U11" i="8" s="1"/>
  <c r="AL13" i="8"/>
  <c r="U13" i="8" s="1"/>
  <c r="AF17" i="8"/>
  <c r="AB18" i="8"/>
  <c r="G18" i="8" s="1"/>
  <c r="AF19" i="8"/>
  <c r="M19" i="8" s="1"/>
  <c r="AJ23" i="8"/>
  <c r="AF24" i="8"/>
  <c r="M24" i="8" s="1"/>
  <c r="AL25" i="8"/>
  <c r="U25" i="8" s="1"/>
  <c r="AH29" i="8"/>
  <c r="O29" i="8" s="1"/>
  <c r="AD30" i="8"/>
  <c r="I30" i="8" s="1"/>
  <c r="AD35" i="8"/>
  <c r="I35" i="8" s="1"/>
  <c r="AM36" i="8"/>
  <c r="AK36" i="8"/>
  <c r="T36" i="8" s="1"/>
  <c r="AG37" i="8"/>
  <c r="N37" i="8" s="1"/>
  <c r="AC38" i="8"/>
  <c r="H38" i="8" s="1"/>
  <c r="AL42" i="8"/>
  <c r="U42" i="8" s="1"/>
  <c r="AF43" i="8"/>
  <c r="M43" i="8" s="1"/>
  <c r="AB44" i="8"/>
  <c r="G44" i="8" s="1"/>
  <c r="AH45" i="8"/>
  <c r="O45" i="8" s="1"/>
  <c r="AD49" i="8"/>
  <c r="I49" i="8" s="1"/>
  <c r="M50" i="8"/>
  <c r="AF51" i="8"/>
  <c r="AB52" i="8"/>
  <c r="G52" i="8" s="1"/>
  <c r="AJ56" i="8"/>
  <c r="AF57" i="8"/>
  <c r="M57" i="8" s="1"/>
  <c r="AB58" i="8"/>
  <c r="G58" i="8" s="1"/>
  <c r="AD72" i="8"/>
  <c r="I72" i="8" s="1"/>
  <c r="AK74" i="8"/>
  <c r="T74" i="8" s="1"/>
  <c r="AK110" i="8"/>
  <c r="T110" i="8" s="1"/>
  <c r="S115" i="8"/>
  <c r="AM115" i="8"/>
  <c r="AP115" i="8" s="1"/>
  <c r="X115" i="8" s="1"/>
  <c r="M130" i="8"/>
  <c r="S134" i="8"/>
  <c r="AL134" i="8"/>
  <c r="U134" i="8" s="1"/>
  <c r="AK135" i="8"/>
  <c r="T135" i="8" s="1"/>
  <c r="AG136" i="8"/>
  <c r="N136" i="8" s="1"/>
  <c r="AG140" i="8"/>
  <c r="N140" i="8" s="1"/>
  <c r="AH143" i="8"/>
  <c r="O143" i="8" s="1"/>
  <c r="AL147" i="8"/>
  <c r="U147" i="8" s="1"/>
  <c r="AM165" i="8"/>
  <c r="AL307" i="8"/>
  <c r="U307" i="8" s="1"/>
  <c r="AN11" i="8"/>
  <c r="M17" i="8"/>
  <c r="AB23" i="8"/>
  <c r="G23" i="8" s="1"/>
  <c r="AJ29" i="8"/>
  <c r="S29" i="8" s="1"/>
  <c r="AF30" i="8"/>
  <c r="AM31" i="8"/>
  <c r="AP31" i="8" s="1"/>
  <c r="X31" i="8" s="1"/>
  <c r="AF35" i="8"/>
  <c r="AJ37" i="8"/>
  <c r="AF38" i="8"/>
  <c r="M38" i="8" s="1"/>
  <c r="AJ45" i="8"/>
  <c r="S45" i="8" s="1"/>
  <c r="AF49" i="8"/>
  <c r="M49" i="8" s="1"/>
  <c r="AM50" i="8"/>
  <c r="AP50" i="8" s="1"/>
  <c r="X50" i="8" s="1"/>
  <c r="AB56" i="8"/>
  <c r="G56" i="8" s="1"/>
  <c r="AM59" i="8"/>
  <c r="AK59" i="8"/>
  <c r="T59" i="8" s="1"/>
  <c r="AF72" i="8"/>
  <c r="M72" i="8" s="1"/>
  <c r="AD73" i="8"/>
  <c r="I73" i="8" s="1"/>
  <c r="S74" i="8"/>
  <c r="M104" i="8"/>
  <c r="S110" i="8"/>
  <c r="M111" i="8"/>
  <c r="AL117" i="8"/>
  <c r="U117" i="8" s="1"/>
  <c r="AH128" i="8"/>
  <c r="O128" i="8" s="1"/>
  <c r="AC130" i="8"/>
  <c r="H130" i="8" s="1"/>
  <c r="AC134" i="8"/>
  <c r="H134" i="8" s="1"/>
  <c r="AM135" i="8"/>
  <c r="AO135" i="8" s="1"/>
  <c r="W135" i="8" s="1"/>
  <c r="S136" i="8"/>
  <c r="AK136" i="8"/>
  <c r="T136" i="8" s="1"/>
  <c r="AL143" i="8"/>
  <c r="U143" i="8" s="1"/>
  <c r="AO6" i="8"/>
  <c r="W6" i="8" s="1"/>
  <c r="AO36" i="8"/>
  <c r="W36" i="8" s="1"/>
  <c r="AN36" i="8"/>
  <c r="V36" i="8" s="1"/>
  <c r="AO57" i="8"/>
  <c r="W57" i="8" s="1"/>
  <c r="AN57" i="8"/>
  <c r="V57" i="8" s="1"/>
  <c r="AB86" i="8"/>
  <c r="AD86" i="8"/>
  <c r="I86" i="8" s="1"/>
  <c r="AM86" i="8"/>
  <c r="G86" i="8"/>
  <c r="AC86" i="8"/>
  <c r="H86" i="8" s="1"/>
  <c r="AL87" i="8"/>
  <c r="U87" i="8" s="1"/>
  <c r="AK87" i="8"/>
  <c r="T87" i="8" s="1"/>
  <c r="AJ87" i="8"/>
  <c r="S87" i="8" s="1"/>
  <c r="AM87" i="8"/>
  <c r="AF109" i="8"/>
  <c r="M109" i="8" s="1"/>
  <c r="AG109" i="8"/>
  <c r="N109" i="8" s="1"/>
  <c r="AH109" i="8"/>
  <c r="O109" i="8" s="1"/>
  <c r="AH110" i="8"/>
  <c r="O110" i="8" s="1"/>
  <c r="M110" i="8"/>
  <c r="AF110" i="8"/>
  <c r="AG110" i="8"/>
  <c r="N110" i="8" s="1"/>
  <c r="AM178" i="8"/>
  <c r="AD178" i="8"/>
  <c r="I178" i="8" s="1"/>
  <c r="AC178" i="8"/>
  <c r="H178" i="8" s="1"/>
  <c r="AB178" i="8"/>
  <c r="G178" i="8" s="1"/>
  <c r="AH292" i="8"/>
  <c r="O292" i="8" s="1"/>
  <c r="AH312" i="8"/>
  <c r="O312" i="8" s="1"/>
  <c r="AH367" i="8"/>
  <c r="O367" i="8" s="1"/>
  <c r="AJ372" i="8"/>
  <c r="AH5" i="8"/>
  <c r="O5" i="8" s="1"/>
  <c r="AH11" i="8"/>
  <c r="O11" i="8" s="1"/>
  <c r="M11" i="8"/>
  <c r="AO11" i="8"/>
  <c r="W11" i="8" s="1"/>
  <c r="AN12" i="8"/>
  <c r="AP36" i="8"/>
  <c r="X36" i="8" s="1"/>
  <c r="AP57" i="8"/>
  <c r="X57" i="8" s="1"/>
  <c r="AG67" i="8"/>
  <c r="N67" i="8" s="1"/>
  <c r="AF67" i="8"/>
  <c r="M67" i="8" s="1"/>
  <c r="AK68" i="8"/>
  <c r="T68" i="8" s="1"/>
  <c r="AM68" i="8"/>
  <c r="AL68" i="8"/>
  <c r="U68" i="8" s="1"/>
  <c r="AJ68" i="8"/>
  <c r="S68" i="8" s="1"/>
  <c r="AO72" i="8"/>
  <c r="W72" i="8" s="1"/>
  <c r="AP72" i="8"/>
  <c r="X72" i="8" s="1"/>
  <c r="AN72" i="8"/>
  <c r="V72" i="8" s="1"/>
  <c r="AC75" i="8"/>
  <c r="H75" i="8" s="1"/>
  <c r="AM75" i="8"/>
  <c r="AB75" i="8"/>
  <c r="G75" i="8" s="1"/>
  <c r="AP91" i="8"/>
  <c r="X91" i="8" s="1"/>
  <c r="AO91" i="8"/>
  <c r="W91" i="8" s="1"/>
  <c r="AN115" i="8"/>
  <c r="AC301" i="8"/>
  <c r="H301" i="8" s="1"/>
  <c r="AH330" i="8"/>
  <c r="O330" i="8" s="1"/>
  <c r="AJ5" i="8"/>
  <c r="S5" i="8" s="1"/>
  <c r="AH6" i="8"/>
  <c r="O6" i="8" s="1"/>
  <c r="AM7" i="8"/>
  <c r="AD7" i="8"/>
  <c r="I7" i="8" s="1"/>
  <c r="AN17" i="8"/>
  <c r="V17" i="8" s="1"/>
  <c r="AO59" i="8"/>
  <c r="W59" i="8" s="1"/>
  <c r="AN59" i="8"/>
  <c r="V59" i="8"/>
  <c r="AG79" i="8"/>
  <c r="N79" i="8" s="1"/>
  <c r="AM79" i="8"/>
  <c r="AF79" i="8"/>
  <c r="M79" i="8" s="1"/>
  <c r="AO29" i="8"/>
  <c r="W29" i="8" s="1"/>
  <c r="AN29" i="8"/>
  <c r="V29" i="8" s="1"/>
  <c r="AN104" i="8"/>
  <c r="V104" i="8" s="1"/>
  <c r="AP104" i="8"/>
  <c r="X104" i="8" s="1"/>
  <c r="AO104" i="8"/>
  <c r="W104" i="8" s="1"/>
  <c r="AL246" i="8"/>
  <c r="U246" i="8" s="1"/>
  <c r="AM226" i="8"/>
  <c r="AO226" i="8" s="1"/>
  <c r="W226" i="8" s="1"/>
  <c r="AL230" i="8"/>
  <c r="U230" i="8" s="1"/>
  <c r="AL271" i="8"/>
  <c r="U271" i="8" s="1"/>
  <c r="AB296" i="8"/>
  <c r="G296" i="8" s="1"/>
  <c r="AJ306" i="8"/>
  <c r="S306" i="8" s="1"/>
  <c r="AK5" i="8"/>
  <c r="T5" i="8" s="1"/>
  <c r="AF6" i="8"/>
  <c r="M6" i="8" s="1"/>
  <c r="AB7" i="8"/>
  <c r="G7" i="8" s="1"/>
  <c r="V11" i="8"/>
  <c r="AP17" i="8"/>
  <c r="X17" i="8" s="1"/>
  <c r="AP59" i="8"/>
  <c r="X59" i="8" s="1"/>
  <c r="AH79" i="8"/>
  <c r="O79" i="8" s="1"/>
  <c r="AB115" i="8"/>
  <c r="G115" i="8" s="1"/>
  <c r="AD115" i="8"/>
  <c r="I115" i="8" s="1"/>
  <c r="AC115" i="8"/>
  <c r="H115" i="8" s="1"/>
  <c r="AK371" i="8"/>
  <c r="T371" i="8" s="1"/>
  <c r="AJ371" i="8"/>
  <c r="AM5" i="8"/>
  <c r="AG6" i="8"/>
  <c r="N6" i="8" s="1"/>
  <c r="AC7" i="8"/>
  <c r="H7" i="8" s="1"/>
  <c r="AN52" i="8"/>
  <c r="AK80" i="8"/>
  <c r="T80" i="8" s="1"/>
  <c r="S80" i="8"/>
  <c r="AJ80" i="8"/>
  <c r="AJ91" i="8"/>
  <c r="S91" i="8" s="1"/>
  <c r="AL91" i="8"/>
  <c r="U91" i="8" s="1"/>
  <c r="AK91" i="8"/>
  <c r="T91" i="8" s="1"/>
  <c r="AP12" i="8"/>
  <c r="X12" i="8" s="1"/>
  <c r="AH226" i="8"/>
  <c r="O226" i="8" s="1"/>
  <c r="AG250" i="8"/>
  <c r="N250" i="8" s="1"/>
  <c r="AM286" i="8"/>
  <c r="AL311" i="8"/>
  <c r="U311" i="8" s="1"/>
  <c r="AB350" i="8"/>
  <c r="G350" i="8" s="1"/>
  <c r="AG355" i="8"/>
  <c r="N355" i="8" s="1"/>
  <c r="AF355" i="8"/>
  <c r="M355" i="8" s="1"/>
  <c r="V12" i="8"/>
  <c r="AO31" i="8"/>
  <c r="W31" i="8" s="1"/>
  <c r="AN31" i="8"/>
  <c r="V31" i="8"/>
  <c r="AM67" i="8"/>
  <c r="AL80" i="8"/>
  <c r="U80" i="8" s="1"/>
  <c r="AC80" i="8"/>
  <c r="H80" i="8" s="1"/>
  <c r="AD80" i="8"/>
  <c r="I80" i="8" s="1"/>
  <c r="AM80" i="8"/>
  <c r="AB80" i="8"/>
  <c r="G80" i="8"/>
  <c r="AO45" i="8"/>
  <c r="W45" i="8" s="1"/>
  <c r="AN45" i="8"/>
  <c r="V45" i="8" s="1"/>
  <c r="AD92" i="8"/>
  <c r="I92" i="8" s="1"/>
  <c r="AC92" i="8"/>
  <c r="H92" i="8" s="1"/>
  <c r="AB92" i="8"/>
  <c r="G92" i="8" s="1"/>
  <c r="AM92" i="8"/>
  <c r="AL94" i="8"/>
  <c r="U94" i="8" s="1"/>
  <c r="AJ94" i="8"/>
  <c r="S94" i="8" s="1"/>
  <c r="AK94" i="8"/>
  <c r="T94" i="8" s="1"/>
  <c r="AF99" i="8"/>
  <c r="M99" i="8" s="1"/>
  <c r="AH99" i="8"/>
  <c r="O99" i="8" s="1"/>
  <c r="AG99" i="8"/>
  <c r="N99" i="8" s="1"/>
  <c r="AM13" i="8"/>
  <c r="AM18" i="8"/>
  <c r="AM23" i="8"/>
  <c r="AM25" i="8"/>
  <c r="AM30" i="8"/>
  <c r="AM35" i="8"/>
  <c r="AM37" i="8"/>
  <c r="AM42" i="8"/>
  <c r="AM44" i="8"/>
  <c r="AM49" i="8"/>
  <c r="AM51" i="8"/>
  <c r="AM56" i="8"/>
  <c r="AM58" i="8"/>
  <c r="AP66" i="8"/>
  <c r="X66" i="8" s="1"/>
  <c r="M75" i="8"/>
  <c r="AH81" i="8"/>
  <c r="O81" i="8" s="1"/>
  <c r="AG81" i="8"/>
  <c r="N81" i="8" s="1"/>
  <c r="AL82" i="8"/>
  <c r="U82" i="8" s="1"/>
  <c r="AK82" i="8"/>
  <c r="T82" i="8" s="1"/>
  <c r="S82" i="8"/>
  <c r="AH91" i="8"/>
  <c r="O91" i="8" s="1"/>
  <c r="AG91" i="8"/>
  <c r="N91" i="8" s="1"/>
  <c r="AF91" i="8"/>
  <c r="M91" i="8" s="1"/>
  <c r="AK66" i="8"/>
  <c r="T66" i="8" s="1"/>
  <c r="AJ81" i="8"/>
  <c r="S81" i="8" s="1"/>
  <c r="AL81" i="8"/>
  <c r="U81" i="8" s="1"/>
  <c r="AN82" i="8"/>
  <c r="V82" i="8" s="1"/>
  <c r="AP82" i="8"/>
  <c r="X82" i="8" s="1"/>
  <c r="AF92" i="8"/>
  <c r="M92" i="8" s="1"/>
  <c r="AH92" i="8"/>
  <c r="O92" i="8" s="1"/>
  <c r="AP98" i="8"/>
  <c r="X98" i="8" s="1"/>
  <c r="AD12" i="8"/>
  <c r="I12" i="8" s="1"/>
  <c r="M13" i="8"/>
  <c r="AD17" i="8"/>
  <c r="I17" i="8" s="1"/>
  <c r="M18" i="8"/>
  <c r="AD19" i="8"/>
  <c r="I19" i="8" s="1"/>
  <c r="M23" i="8"/>
  <c r="AD24" i="8"/>
  <c r="I24" i="8" s="1"/>
  <c r="M25" i="8"/>
  <c r="AD29" i="8"/>
  <c r="I29" i="8" s="1"/>
  <c r="M30" i="8"/>
  <c r="AD31" i="8"/>
  <c r="I31" i="8" s="1"/>
  <c r="M35" i="8"/>
  <c r="AD36" i="8"/>
  <c r="I36" i="8" s="1"/>
  <c r="M37" i="8"/>
  <c r="AD38" i="8"/>
  <c r="I38" i="8" s="1"/>
  <c r="M42" i="8"/>
  <c r="AD43" i="8"/>
  <c r="I43" i="8" s="1"/>
  <c r="AD45" i="8"/>
  <c r="I45" i="8" s="1"/>
  <c r="AD50" i="8"/>
  <c r="I50" i="8" s="1"/>
  <c r="M51" i="8"/>
  <c r="AD52" i="8"/>
  <c r="I52" i="8" s="1"/>
  <c r="M56" i="8"/>
  <c r="AD57" i="8"/>
  <c r="I57" i="8" s="1"/>
  <c r="M58" i="8"/>
  <c r="AD59" i="8"/>
  <c r="I59" i="8" s="1"/>
  <c r="AJ66" i="8"/>
  <c r="S66" i="8" s="1"/>
  <c r="AJ67" i="8"/>
  <c r="S67" i="8" s="1"/>
  <c r="AK73" i="8"/>
  <c r="T73" i="8" s="1"/>
  <c r="AC74" i="8"/>
  <c r="H74" i="8" s="1"/>
  <c r="AM74" i="8"/>
  <c r="AG75" i="8"/>
  <c r="N75" i="8" s="1"/>
  <c r="G79" i="8"/>
  <c r="AK79" i="8"/>
  <c r="T79" i="8" s="1"/>
  <c r="AK81" i="8"/>
  <c r="T81" i="8" s="1"/>
  <c r="AO82" i="8"/>
  <c r="W82" i="8" s="1"/>
  <c r="AH86" i="8"/>
  <c r="O86" i="8" s="1"/>
  <c r="M86" i="8"/>
  <c r="AG86" i="8"/>
  <c r="N86" i="8" s="1"/>
  <c r="AF86" i="8"/>
  <c r="AG92" i="8"/>
  <c r="N92" i="8" s="1"/>
  <c r="AB93" i="8"/>
  <c r="G93" i="8" s="1"/>
  <c r="AM93" i="8"/>
  <c r="AD93" i="8"/>
  <c r="I93" i="8" s="1"/>
  <c r="AM116" i="8"/>
  <c r="AD116" i="8"/>
  <c r="I116" i="8" s="1"/>
  <c r="AB116" i="8"/>
  <c r="G116" i="8" s="1"/>
  <c r="AC116" i="8"/>
  <c r="H116" i="8" s="1"/>
  <c r="AN128" i="8"/>
  <c r="V128" i="8" s="1"/>
  <c r="AO128" i="8"/>
  <c r="W128" i="8" s="1"/>
  <c r="AP165" i="8"/>
  <c r="X165" i="8" s="1"/>
  <c r="AO165" i="8"/>
  <c r="W165" i="8" s="1"/>
  <c r="AN165" i="8"/>
  <c r="V165" i="8" s="1"/>
  <c r="G12" i="8"/>
  <c r="G17" i="8"/>
  <c r="G19" i="8"/>
  <c r="G24" i="8"/>
  <c r="G29" i="8"/>
  <c r="G31" i="8"/>
  <c r="G36" i="8"/>
  <c r="G43" i="8"/>
  <c r="G45" i="8"/>
  <c r="G50" i="8"/>
  <c r="G59" i="8"/>
  <c r="AL66" i="8"/>
  <c r="U66" i="8" s="1"/>
  <c r="AK67" i="8"/>
  <c r="T67" i="8" s="1"/>
  <c r="AD74" i="8"/>
  <c r="I74" i="8" s="1"/>
  <c r="AH75" i="8"/>
  <c r="O75" i="8" s="1"/>
  <c r="AL79" i="8"/>
  <c r="U79" i="8" s="1"/>
  <c r="AM81" i="8"/>
  <c r="AD82" i="8"/>
  <c r="I82" i="8" s="1"/>
  <c r="AC82" i="8"/>
  <c r="H82" i="8" s="1"/>
  <c r="AJ86" i="8"/>
  <c r="S86" i="8" s="1"/>
  <c r="AL86" i="8"/>
  <c r="U86" i="8" s="1"/>
  <c r="AD87" i="8"/>
  <c r="I87" i="8" s="1"/>
  <c r="AC87" i="8"/>
  <c r="H87" i="8" s="1"/>
  <c r="AB87" i="8"/>
  <c r="G87" i="8" s="1"/>
  <c r="AL92" i="8"/>
  <c r="U92" i="8" s="1"/>
  <c r="AK92" i="8"/>
  <c r="T92" i="8" s="1"/>
  <c r="AJ92" i="8"/>
  <c r="S92" i="8" s="1"/>
  <c r="AM94" i="8"/>
  <c r="AJ103" i="8"/>
  <c r="S103" i="8" s="1"/>
  <c r="AK103" i="8"/>
  <c r="T103" i="8" s="1"/>
  <c r="AD155" i="8"/>
  <c r="I155" i="8" s="1"/>
  <c r="AC155" i="8"/>
  <c r="H155" i="8" s="1"/>
  <c r="AB155" i="8"/>
  <c r="G155" i="8" s="1"/>
  <c r="AM155" i="8"/>
  <c r="AK75" i="8"/>
  <c r="T75" i="8" s="1"/>
  <c r="AF87" i="8"/>
  <c r="AH87" i="8"/>
  <c r="O87" i="8" s="1"/>
  <c r="M87" i="8"/>
  <c r="AH93" i="8"/>
  <c r="O93" i="8" s="1"/>
  <c r="AG93" i="8"/>
  <c r="N93" i="8" s="1"/>
  <c r="AF93" i="8"/>
  <c r="M93" i="8" s="1"/>
  <c r="AB98" i="8"/>
  <c r="AC98" i="8"/>
  <c r="H98" i="8" s="1"/>
  <c r="G98" i="8"/>
  <c r="AN111" i="8"/>
  <c r="V111" i="8" s="1"/>
  <c r="AO111" i="8"/>
  <c r="W111" i="8" s="1"/>
  <c r="S6" i="8"/>
  <c r="S18" i="8"/>
  <c r="S23" i="8"/>
  <c r="S30" i="8"/>
  <c r="S35" i="8"/>
  <c r="S37" i="8"/>
  <c r="S42" i="8"/>
  <c r="S44" i="8"/>
  <c r="S49" i="8"/>
  <c r="S51" i="8"/>
  <c r="S56" i="8"/>
  <c r="S58" i="8"/>
  <c r="AD67" i="8"/>
  <c r="I67" i="8" s="1"/>
  <c r="M73" i="8"/>
  <c r="AB73" i="8"/>
  <c r="G73" i="8" s="1"/>
  <c r="AM73" i="8"/>
  <c r="AF74" i="8"/>
  <c r="M74" i="8" s="1"/>
  <c r="AJ75" i="8"/>
  <c r="S75" i="8" s="1"/>
  <c r="AD79" i="8"/>
  <c r="I79" i="8" s="1"/>
  <c r="AH80" i="8"/>
  <c r="O80" i="8" s="1"/>
  <c r="AB81" i="8"/>
  <c r="G81" i="8" s="1"/>
  <c r="AD81" i="8"/>
  <c r="I81" i="8" s="1"/>
  <c r="G82" i="8"/>
  <c r="AF82" i="8"/>
  <c r="AH82" i="8"/>
  <c r="O82" i="8" s="1"/>
  <c r="M82" i="8"/>
  <c r="AG87" i="8"/>
  <c r="N87" i="8" s="1"/>
  <c r="AB91" i="8"/>
  <c r="G91" i="8" s="1"/>
  <c r="AD91" i="8"/>
  <c r="I91" i="8" s="1"/>
  <c r="AJ93" i="8"/>
  <c r="S93" i="8" s="1"/>
  <c r="AK93" i="8"/>
  <c r="T93" i="8" s="1"/>
  <c r="AD98" i="8"/>
  <c r="I98" i="8" s="1"/>
  <c r="AD99" i="8"/>
  <c r="I99" i="8" s="1"/>
  <c r="AB99" i="8"/>
  <c r="G99" i="8" s="1"/>
  <c r="AM99" i="8"/>
  <c r="AC99" i="8"/>
  <c r="H99" i="8" s="1"/>
  <c r="AL104" i="8"/>
  <c r="U104" i="8" s="1"/>
  <c r="AJ104" i="8"/>
  <c r="S104" i="8" s="1"/>
  <c r="AK104" i="8"/>
  <c r="T104" i="8" s="1"/>
  <c r="AM109" i="8"/>
  <c r="AP111" i="8"/>
  <c r="X111" i="8" s="1"/>
  <c r="AH98" i="8"/>
  <c r="O98" i="8" s="1"/>
  <c r="AF98" i="8"/>
  <c r="M98" i="8" s="1"/>
  <c r="AM103" i="8"/>
  <c r="AD111" i="8"/>
  <c r="I111" i="8" s="1"/>
  <c r="AB111" i="8"/>
  <c r="G111" i="8" s="1"/>
  <c r="AD104" i="8"/>
  <c r="I104" i="8" s="1"/>
  <c r="AB104" i="8"/>
  <c r="G104" i="8" s="1"/>
  <c r="AL109" i="8"/>
  <c r="U109" i="8" s="1"/>
  <c r="AJ109" i="8"/>
  <c r="S109" i="8" s="1"/>
  <c r="AH155" i="8"/>
  <c r="O155" i="8" s="1"/>
  <c r="AG155" i="8"/>
  <c r="N155" i="8" s="1"/>
  <c r="AF155" i="8"/>
  <c r="M155" i="8" s="1"/>
  <c r="AL176" i="8"/>
  <c r="U176" i="8" s="1"/>
  <c r="AK176" i="8"/>
  <c r="T176" i="8" s="1"/>
  <c r="AJ176" i="8"/>
  <c r="S176" i="8" s="1"/>
  <c r="AH192" i="8"/>
  <c r="O192" i="8" s="1"/>
  <c r="AG192" i="8"/>
  <c r="N192" i="8" s="1"/>
  <c r="AF192" i="8"/>
  <c r="M192" i="8" s="1"/>
  <c r="AM192" i="8"/>
  <c r="AK98" i="8"/>
  <c r="T98" i="8" s="1"/>
  <c r="AH103" i="8"/>
  <c r="O103" i="8" s="1"/>
  <c r="AF103" i="8"/>
  <c r="M103" i="8" s="1"/>
  <c r="AC104" i="8"/>
  <c r="H104" i="8" s="1"/>
  <c r="AM105" i="8"/>
  <c r="AK109" i="8"/>
  <c r="T109" i="8" s="1"/>
  <c r="AG111" i="8"/>
  <c r="N111" i="8" s="1"/>
  <c r="AN135" i="8"/>
  <c r="V135" i="8" s="1"/>
  <c r="AP135" i="8"/>
  <c r="X135" i="8" s="1"/>
  <c r="AM141" i="8"/>
  <c r="AM161" i="8"/>
  <c r="AD161" i="8"/>
  <c r="I161" i="8" s="1"/>
  <c r="AC161" i="8"/>
  <c r="H161" i="8" s="1"/>
  <c r="AB161" i="8"/>
  <c r="G161" i="8" s="1"/>
  <c r="AD94" i="8"/>
  <c r="I94" i="8" s="1"/>
  <c r="AB94" i="8"/>
  <c r="G94" i="8" s="1"/>
  <c r="AL98" i="8"/>
  <c r="U98" i="8" s="1"/>
  <c r="AL99" i="8"/>
  <c r="U99" i="8" s="1"/>
  <c r="AJ99" i="8"/>
  <c r="S99" i="8" s="1"/>
  <c r="AH111" i="8"/>
  <c r="O111" i="8" s="1"/>
  <c r="AH115" i="8"/>
  <c r="O115" i="8" s="1"/>
  <c r="AF115" i="8"/>
  <c r="M115" i="8" s="1"/>
  <c r="AN130" i="8"/>
  <c r="V130" i="8" s="1"/>
  <c r="AP130" i="8"/>
  <c r="X130" i="8" s="1"/>
  <c r="AD109" i="8"/>
  <c r="I109" i="8" s="1"/>
  <c r="AB109" i="8"/>
  <c r="G109" i="8" s="1"/>
  <c r="AL111" i="8"/>
  <c r="U111" i="8" s="1"/>
  <c r="AJ111" i="8"/>
  <c r="S111" i="8" s="1"/>
  <c r="AK141" i="8"/>
  <c r="T141" i="8" s="1"/>
  <c r="AJ141" i="8"/>
  <c r="S141" i="8" s="1"/>
  <c r="AO142" i="8"/>
  <c r="W142" i="8" s="1"/>
  <c r="AN142" i="8"/>
  <c r="V142" i="8"/>
  <c r="AO147" i="8"/>
  <c r="W147" i="8" s="1"/>
  <c r="AN147" i="8"/>
  <c r="V147" i="8" s="1"/>
  <c r="AP147" i="8"/>
  <c r="X147" i="8" s="1"/>
  <c r="AP187" i="8"/>
  <c r="X187" i="8" s="1"/>
  <c r="AO187" i="8"/>
  <c r="W187" i="8" s="1"/>
  <c r="AN187" i="8"/>
  <c r="V187" i="8" s="1"/>
  <c r="AH104" i="8"/>
  <c r="O104" i="8" s="1"/>
  <c r="AH105" i="8"/>
  <c r="O105" i="8" s="1"/>
  <c r="AF105" i="8"/>
  <c r="M105" i="8" s="1"/>
  <c r="AC109" i="8"/>
  <c r="H109" i="8" s="1"/>
  <c r="AM110" i="8"/>
  <c r="AK111" i="8"/>
  <c r="T111" i="8" s="1"/>
  <c r="AL116" i="8"/>
  <c r="U116" i="8" s="1"/>
  <c r="AJ116" i="8"/>
  <c r="S116" i="8" s="1"/>
  <c r="AN118" i="8"/>
  <c r="V118" i="8" s="1"/>
  <c r="AP118" i="8"/>
  <c r="X118" i="8" s="1"/>
  <c r="AL141" i="8"/>
  <c r="U141" i="8" s="1"/>
  <c r="AP142" i="8"/>
  <c r="X142" i="8" s="1"/>
  <c r="AD154" i="8"/>
  <c r="I154" i="8" s="1"/>
  <c r="AC154" i="8"/>
  <c r="H154" i="8" s="1"/>
  <c r="AB154" i="8"/>
  <c r="G154" i="8" s="1"/>
  <c r="AM154" i="8"/>
  <c r="AL159" i="8"/>
  <c r="U159" i="8" s="1"/>
  <c r="AK159" i="8"/>
  <c r="T159" i="8" s="1"/>
  <c r="AJ159" i="8"/>
  <c r="S159" i="8" s="1"/>
  <c r="AH167" i="8"/>
  <c r="O167" i="8" s="1"/>
  <c r="AG167" i="8"/>
  <c r="N167" i="8" s="1"/>
  <c r="AF167" i="8"/>
  <c r="M167" i="8" s="1"/>
  <c r="AM167" i="8"/>
  <c r="AM117" i="8"/>
  <c r="AM127" i="8"/>
  <c r="AM129" i="8"/>
  <c r="AM134" i="8"/>
  <c r="AM136" i="8"/>
  <c r="AK140" i="8"/>
  <c r="T140" i="8" s="1"/>
  <c r="AJ140" i="8"/>
  <c r="S140" i="8" s="1"/>
  <c r="AC142" i="8"/>
  <c r="H142" i="8" s="1"/>
  <c r="AB142" i="8"/>
  <c r="G142" i="8" s="1"/>
  <c r="AD153" i="8"/>
  <c r="I153" i="8" s="1"/>
  <c r="AC153" i="8"/>
  <c r="H153" i="8" s="1"/>
  <c r="AB153" i="8"/>
  <c r="G153" i="8" s="1"/>
  <c r="AH154" i="8"/>
  <c r="O154" i="8" s="1"/>
  <c r="AG154" i="8"/>
  <c r="N154" i="8" s="1"/>
  <c r="AF154" i="8"/>
  <c r="M154" i="8" s="1"/>
  <c r="AL155" i="8"/>
  <c r="U155" i="8" s="1"/>
  <c r="AK155" i="8"/>
  <c r="T155" i="8" s="1"/>
  <c r="AJ155" i="8"/>
  <c r="S155" i="8" s="1"/>
  <c r="AF117" i="8"/>
  <c r="M117" i="8" s="1"/>
  <c r="AB118" i="8"/>
  <c r="AJ118" i="8"/>
  <c r="S118" i="8" s="1"/>
  <c r="AF127" i="8"/>
  <c r="M127" i="8" s="1"/>
  <c r="AB128" i="8"/>
  <c r="AJ128" i="8"/>
  <c r="S128" i="8" s="1"/>
  <c r="AF129" i="8"/>
  <c r="AB130" i="8"/>
  <c r="AJ130" i="8"/>
  <c r="S130" i="8" s="1"/>
  <c r="AF134" i="8"/>
  <c r="M134" i="8" s="1"/>
  <c r="AB135" i="8"/>
  <c r="G135" i="8" s="1"/>
  <c r="AJ135" i="8"/>
  <c r="S135" i="8" s="1"/>
  <c r="AF136" i="8"/>
  <c r="AB140" i="8"/>
  <c r="G140" i="8" s="1"/>
  <c r="AL140" i="8"/>
  <c r="U140" i="8" s="1"/>
  <c r="AD142" i="8"/>
  <c r="I142" i="8" s="1"/>
  <c r="AD149" i="8"/>
  <c r="I149" i="8" s="1"/>
  <c r="AC149" i="8"/>
  <c r="AB149" i="8"/>
  <c r="G149" i="8" s="1"/>
  <c r="AH153" i="8"/>
  <c r="O153" i="8" s="1"/>
  <c r="AG153" i="8"/>
  <c r="N153" i="8" s="1"/>
  <c r="AF153" i="8"/>
  <c r="M153" i="8" s="1"/>
  <c r="AL154" i="8"/>
  <c r="U154" i="8" s="1"/>
  <c r="AK154" i="8"/>
  <c r="T154" i="8" s="1"/>
  <c r="AJ154" i="8"/>
  <c r="S154" i="8" s="1"/>
  <c r="AL161" i="8"/>
  <c r="U161" i="8" s="1"/>
  <c r="AK161" i="8"/>
  <c r="T161" i="8" s="1"/>
  <c r="AJ161" i="8"/>
  <c r="S161" i="8" s="1"/>
  <c r="AM166" i="8"/>
  <c r="AD166" i="8"/>
  <c r="I166" i="8" s="1"/>
  <c r="AC166" i="8"/>
  <c r="H166" i="8" s="1"/>
  <c r="AB166" i="8"/>
  <c r="G166" i="8" s="1"/>
  <c r="AH172" i="8"/>
  <c r="O172" i="8" s="1"/>
  <c r="AG172" i="8"/>
  <c r="N172" i="8" s="1"/>
  <c r="AF172" i="8"/>
  <c r="M172" i="8" s="1"/>
  <c r="AL178" i="8"/>
  <c r="U178" i="8" s="1"/>
  <c r="AK178" i="8"/>
  <c r="T178" i="8" s="1"/>
  <c r="AJ178" i="8"/>
  <c r="S178" i="8" s="1"/>
  <c r="AM188" i="8"/>
  <c r="AD188" i="8"/>
  <c r="I188" i="8" s="1"/>
  <c r="AC188" i="8"/>
  <c r="H188" i="8" s="1"/>
  <c r="AB188" i="8"/>
  <c r="G188" i="8" s="1"/>
  <c r="AN140" i="8"/>
  <c r="V140" i="8" s="1"/>
  <c r="AC141" i="8"/>
  <c r="H141" i="8" s="1"/>
  <c r="AB141" i="8"/>
  <c r="G141" i="8" s="1"/>
  <c r="AG142" i="8"/>
  <c r="N142" i="8" s="1"/>
  <c r="AF142" i="8"/>
  <c r="M142" i="8" s="1"/>
  <c r="AH149" i="8"/>
  <c r="O149" i="8" s="1"/>
  <c r="AG149" i="8"/>
  <c r="N149" i="8" s="1"/>
  <c r="AF149" i="8"/>
  <c r="M149" i="8" s="1"/>
  <c r="AL153" i="8"/>
  <c r="U153" i="8" s="1"/>
  <c r="AK153" i="8"/>
  <c r="T153" i="8" s="1"/>
  <c r="AJ153" i="8"/>
  <c r="S153" i="8" s="1"/>
  <c r="AD118" i="8"/>
  <c r="I118" i="8" s="1"/>
  <c r="AD128" i="8"/>
  <c r="I128" i="8" s="1"/>
  <c r="M129" i="8"/>
  <c r="AD130" i="8"/>
  <c r="I130" i="8" s="1"/>
  <c r="AD135" i="8"/>
  <c r="I135" i="8" s="1"/>
  <c r="M136" i="8"/>
  <c r="AD140" i="8"/>
  <c r="I140" i="8" s="1"/>
  <c r="AD141" i="8"/>
  <c r="I141" i="8" s="1"/>
  <c r="AH142" i="8"/>
  <c r="O142" i="8" s="1"/>
  <c r="AL149" i="8"/>
  <c r="U149" i="8" s="1"/>
  <c r="AK149" i="8"/>
  <c r="T149" i="8" s="1"/>
  <c r="AJ149" i="8"/>
  <c r="S149" i="8" s="1"/>
  <c r="AM153" i="8"/>
  <c r="AH160" i="8"/>
  <c r="O160" i="8" s="1"/>
  <c r="AG160" i="8"/>
  <c r="N160" i="8" s="1"/>
  <c r="AF160" i="8"/>
  <c r="M160" i="8" s="1"/>
  <c r="AL166" i="8"/>
  <c r="U166" i="8" s="1"/>
  <c r="AK166" i="8"/>
  <c r="T166" i="8" s="1"/>
  <c r="AJ166" i="8"/>
  <c r="S166" i="8" s="1"/>
  <c r="AM171" i="8"/>
  <c r="AD171" i="8"/>
  <c r="I171" i="8" s="1"/>
  <c r="AC171" i="8"/>
  <c r="H171" i="8" s="1"/>
  <c r="AB171" i="8"/>
  <c r="G171" i="8" s="1"/>
  <c r="AM172" i="8"/>
  <c r="AH177" i="8"/>
  <c r="O177" i="8" s="1"/>
  <c r="AG177" i="8"/>
  <c r="N177" i="8" s="1"/>
  <c r="AF177" i="8"/>
  <c r="M177" i="8" s="1"/>
  <c r="AL188" i="8"/>
  <c r="U188" i="8" s="1"/>
  <c r="AK188" i="8"/>
  <c r="T188" i="8" s="1"/>
  <c r="AJ188" i="8"/>
  <c r="S188" i="8" s="1"/>
  <c r="AM193" i="8"/>
  <c r="AD193" i="8"/>
  <c r="I193" i="8" s="1"/>
  <c r="AC193" i="8"/>
  <c r="H193" i="8" s="1"/>
  <c r="AB193" i="8"/>
  <c r="G193" i="8" s="1"/>
  <c r="G118" i="8"/>
  <c r="G128" i="8"/>
  <c r="G130" i="8"/>
  <c r="AG141" i="8"/>
  <c r="N141" i="8" s="1"/>
  <c r="AF141" i="8"/>
  <c r="M141" i="8" s="1"/>
  <c r="AC143" i="8"/>
  <c r="H143" i="8" s="1"/>
  <c r="AB143" i="8"/>
  <c r="G143" i="8" s="1"/>
  <c r="AM143" i="8"/>
  <c r="AM149" i="8"/>
  <c r="AH141" i="8"/>
  <c r="O141" i="8" s="1"/>
  <c r="AD143" i="8"/>
  <c r="I143" i="8" s="1"/>
  <c r="AM159" i="8"/>
  <c r="AD159" i="8"/>
  <c r="I159" i="8" s="1"/>
  <c r="AC159" i="8"/>
  <c r="H159" i="8" s="1"/>
  <c r="AB159" i="8"/>
  <c r="G159" i="8" s="1"/>
  <c r="AM160" i="8"/>
  <c r="AH165" i="8"/>
  <c r="O165" i="8" s="1"/>
  <c r="AG165" i="8"/>
  <c r="N165" i="8" s="1"/>
  <c r="AF165" i="8"/>
  <c r="M165" i="8" s="1"/>
  <c r="AL171" i="8"/>
  <c r="U171" i="8" s="1"/>
  <c r="AK171" i="8"/>
  <c r="T171" i="8" s="1"/>
  <c r="AJ171" i="8"/>
  <c r="S171" i="8" s="1"/>
  <c r="AM176" i="8"/>
  <c r="AD176" i="8"/>
  <c r="I176" i="8" s="1"/>
  <c r="AC176" i="8"/>
  <c r="H176" i="8" s="1"/>
  <c r="AB176" i="8"/>
  <c r="G176" i="8" s="1"/>
  <c r="AM177" i="8"/>
  <c r="AH187" i="8"/>
  <c r="O187" i="8" s="1"/>
  <c r="AG187" i="8"/>
  <c r="N187" i="8" s="1"/>
  <c r="AF187" i="8"/>
  <c r="M187" i="8" s="1"/>
  <c r="AL193" i="8"/>
  <c r="U193" i="8" s="1"/>
  <c r="AK193" i="8"/>
  <c r="T193" i="8" s="1"/>
  <c r="AJ193" i="8"/>
  <c r="S193" i="8" s="1"/>
  <c r="AM148" i="8"/>
  <c r="AJ142" i="8"/>
  <c r="AF143" i="8"/>
  <c r="M143" i="8" s="1"/>
  <c r="AB147" i="8"/>
  <c r="G147" i="8" s="1"/>
  <c r="AJ147" i="8"/>
  <c r="S147" i="8" s="1"/>
  <c r="AF148" i="8"/>
  <c r="M148" i="8" s="1"/>
  <c r="S142" i="8"/>
  <c r="AC147" i="8"/>
  <c r="H147" i="8" s="1"/>
  <c r="AF159" i="8"/>
  <c r="AB160" i="8"/>
  <c r="G160" i="8" s="1"/>
  <c r="AJ160" i="8"/>
  <c r="AF161" i="8"/>
  <c r="M161" i="8" s="1"/>
  <c r="AB165" i="8"/>
  <c r="G165" i="8" s="1"/>
  <c r="AJ165" i="8"/>
  <c r="S165" i="8" s="1"/>
  <c r="AF166" i="8"/>
  <c r="M166" i="8" s="1"/>
  <c r="AB167" i="8"/>
  <c r="G167" i="8" s="1"/>
  <c r="AJ167" i="8"/>
  <c r="S167" i="8" s="1"/>
  <c r="AF171" i="8"/>
  <c r="AB172" i="8"/>
  <c r="G172" i="8" s="1"/>
  <c r="AJ172" i="8"/>
  <c r="S172" i="8" s="1"/>
  <c r="AF176" i="8"/>
  <c r="AB177" i="8"/>
  <c r="G177" i="8" s="1"/>
  <c r="AJ177" i="8"/>
  <c r="S177" i="8" s="1"/>
  <c r="AF178" i="8"/>
  <c r="M178" i="8" s="1"/>
  <c r="AB187" i="8"/>
  <c r="G187" i="8" s="1"/>
  <c r="AJ187" i="8"/>
  <c r="AF188" i="8"/>
  <c r="M188" i="8" s="1"/>
  <c r="AB192" i="8"/>
  <c r="G192" i="8" s="1"/>
  <c r="AJ192" i="8"/>
  <c r="S192" i="8" s="1"/>
  <c r="AF193" i="8"/>
  <c r="M193" i="8" s="1"/>
  <c r="AJ143" i="8"/>
  <c r="AF147" i="8"/>
  <c r="M147" i="8" s="1"/>
  <c r="AB148" i="8"/>
  <c r="G148" i="8" s="1"/>
  <c r="AJ148" i="8"/>
  <c r="S148" i="8" s="1"/>
  <c r="AG159" i="8"/>
  <c r="N159" i="8" s="1"/>
  <c r="S160" i="8"/>
  <c r="AC160" i="8"/>
  <c r="H160" i="8" s="1"/>
  <c r="AK160" i="8"/>
  <c r="T160" i="8" s="1"/>
  <c r="AG161" i="8"/>
  <c r="N161" i="8" s="1"/>
  <c r="AC165" i="8"/>
  <c r="H165" i="8" s="1"/>
  <c r="AK165" i="8"/>
  <c r="T165" i="8" s="1"/>
  <c r="AG166" i="8"/>
  <c r="N166" i="8" s="1"/>
  <c r="AC167" i="8"/>
  <c r="H167" i="8" s="1"/>
  <c r="AK167" i="8"/>
  <c r="T167" i="8" s="1"/>
  <c r="AG171" i="8"/>
  <c r="N171" i="8" s="1"/>
  <c r="AC172" i="8"/>
  <c r="H172" i="8" s="1"/>
  <c r="AK172" i="8"/>
  <c r="T172" i="8" s="1"/>
  <c r="AG176" i="8"/>
  <c r="N176" i="8" s="1"/>
  <c r="AC177" i="8"/>
  <c r="H177" i="8" s="1"/>
  <c r="AK177" i="8"/>
  <c r="T177" i="8" s="1"/>
  <c r="AG178" i="8"/>
  <c r="N178" i="8" s="1"/>
  <c r="S187" i="8"/>
  <c r="AC187" i="8"/>
  <c r="H187" i="8" s="1"/>
  <c r="AK187" i="8"/>
  <c r="T187" i="8" s="1"/>
  <c r="AG188" i="8"/>
  <c r="N188" i="8" s="1"/>
  <c r="AC192" i="8"/>
  <c r="H192" i="8" s="1"/>
  <c r="AK192" i="8"/>
  <c r="T192" i="8" s="1"/>
  <c r="AG193" i="8"/>
  <c r="N193" i="8" s="1"/>
  <c r="S143" i="8"/>
  <c r="M159" i="8"/>
  <c r="M171" i="8"/>
  <c r="M176" i="8"/>
  <c r="AM204" i="8"/>
  <c r="AP204" i="8" s="1"/>
  <c r="X204" i="8" s="1"/>
  <c r="AD225" i="8"/>
  <c r="I225" i="8" s="1"/>
  <c r="AC230" i="8"/>
  <c r="H230" i="8" s="1"/>
  <c r="AH231" i="8"/>
  <c r="O231" i="8" s="1"/>
  <c r="G240" i="8"/>
  <c r="AH241" i="8"/>
  <c r="O241" i="8" s="1"/>
  <c r="AB258" i="8"/>
  <c r="G258" i="8" s="1"/>
  <c r="AB276" i="8"/>
  <c r="G276" i="8" s="1"/>
  <c r="AG282" i="8"/>
  <c r="N282" i="8" s="1"/>
  <c r="AM291" i="8"/>
  <c r="AN291" i="8" s="1"/>
  <c r="V291" i="8" s="1"/>
  <c r="M306" i="8"/>
  <c r="AC320" i="8"/>
  <c r="H320" i="8" s="1"/>
  <c r="AB340" i="8"/>
  <c r="G340" i="8" s="1"/>
  <c r="AH365" i="8"/>
  <c r="O365" i="8" s="1"/>
  <c r="AF367" i="8"/>
  <c r="M367" i="8" s="1"/>
  <c r="AD320" i="8"/>
  <c r="I320" i="8" s="1"/>
  <c r="AG225" i="8"/>
  <c r="N225" i="8" s="1"/>
  <c r="AG246" i="8"/>
  <c r="N246" i="8" s="1"/>
  <c r="AC251" i="8"/>
  <c r="H251" i="8" s="1"/>
  <c r="AG258" i="8"/>
  <c r="N258" i="8" s="1"/>
  <c r="AD276" i="8"/>
  <c r="I276" i="8" s="1"/>
  <c r="AC281" i="8"/>
  <c r="H281" i="8" s="1"/>
  <c r="AC296" i="8"/>
  <c r="H296" i="8" s="1"/>
  <c r="AF297" i="8"/>
  <c r="M297" i="8" s="1"/>
  <c r="AK301" i="8"/>
  <c r="T301" i="8" s="1"/>
  <c r="AB306" i="8"/>
  <c r="G306" i="8" s="1"/>
  <c r="AH345" i="8"/>
  <c r="O345" i="8" s="1"/>
  <c r="AF351" i="8"/>
  <c r="M351" i="8" s="1"/>
  <c r="AJ360" i="8"/>
  <c r="AJ365" i="8"/>
  <c r="S365" i="8" s="1"/>
  <c r="AH372" i="8"/>
  <c r="O372" i="8" s="1"/>
  <c r="AL376" i="8"/>
  <c r="U376" i="8" s="1"/>
  <c r="M216" i="8"/>
  <c r="AC221" i="8"/>
  <c r="H221" i="8" s="1"/>
  <c r="AH225" i="8"/>
  <c r="O225" i="8" s="1"/>
  <c r="AJ226" i="8"/>
  <c r="S226" i="8" s="1"/>
  <c r="AM264" i="8"/>
  <c r="AO264" i="8" s="1"/>
  <c r="W264" i="8" s="1"/>
  <c r="AM271" i="8"/>
  <c r="AP271" i="8" s="1"/>
  <c r="X271" i="8" s="1"/>
  <c r="AF272" i="8"/>
  <c r="M272" i="8" s="1"/>
  <c r="AC286" i="8"/>
  <c r="H286" i="8" s="1"/>
  <c r="AF292" i="8"/>
  <c r="M292" i="8" s="1"/>
  <c r="AG297" i="8"/>
  <c r="N297" i="8" s="1"/>
  <c r="AD306" i="8"/>
  <c r="I306" i="8" s="1"/>
  <c r="AD307" i="8"/>
  <c r="I307" i="8" s="1"/>
  <c r="AC311" i="8"/>
  <c r="H311" i="8" s="1"/>
  <c r="AG312" i="8"/>
  <c r="N312" i="8" s="1"/>
  <c r="AJ355" i="8"/>
  <c r="S355" i="8" s="1"/>
  <c r="AD230" i="8"/>
  <c r="I230" i="8" s="1"/>
  <c r="AH272" i="8"/>
  <c r="O272" i="8" s="1"/>
  <c r="AC276" i="8"/>
  <c r="H276" i="8" s="1"/>
  <c r="AL225" i="8"/>
  <c r="U225" i="8" s="1"/>
  <c r="G230" i="8"/>
  <c r="AF245" i="8"/>
  <c r="M245" i="8" s="1"/>
  <c r="AK251" i="8"/>
  <c r="T251" i="8" s="1"/>
  <c r="AF270" i="8"/>
  <c r="M270" i="8" s="1"/>
  <c r="AK276" i="8"/>
  <c r="T276" i="8" s="1"/>
  <c r="AM281" i="8"/>
  <c r="AP281" i="8" s="1"/>
  <c r="X281" i="8" s="1"/>
  <c r="AB291" i="8"/>
  <c r="G291" i="8" s="1"/>
  <c r="AH306" i="8"/>
  <c r="O306" i="8" s="1"/>
  <c r="AF307" i="8"/>
  <c r="M307" i="8" s="1"/>
  <c r="AF371" i="8"/>
  <c r="S215" i="8"/>
  <c r="AJ216" i="8"/>
  <c r="S216" i="8" s="1"/>
  <c r="M226" i="8"/>
  <c r="AD231" i="8"/>
  <c r="I231" i="8" s="1"/>
  <c r="AB241" i="8"/>
  <c r="G241" i="8" s="1"/>
  <c r="AM251" i="8"/>
  <c r="AN251" i="8" s="1"/>
  <c r="V251" i="8" s="1"/>
  <c r="AJ271" i="8"/>
  <c r="S271" i="8" s="1"/>
  <c r="AJ286" i="8"/>
  <c r="S286" i="8" s="1"/>
  <c r="AD291" i="8"/>
  <c r="I291" i="8" s="1"/>
  <c r="AK296" i="8"/>
  <c r="T296" i="8" s="1"/>
  <c r="AG302" i="8"/>
  <c r="N302" i="8" s="1"/>
  <c r="AK311" i="8"/>
  <c r="T311" i="8" s="1"/>
  <c r="AH350" i="8"/>
  <c r="O350" i="8" s="1"/>
  <c r="AM199" i="8"/>
  <c r="AO199" i="8" s="1"/>
  <c r="W199" i="8" s="1"/>
  <c r="AC220" i="8"/>
  <c r="H220" i="8" s="1"/>
  <c r="AD221" i="8"/>
  <c r="I221" i="8" s="1"/>
  <c r="AF230" i="8"/>
  <c r="M230" i="8" s="1"/>
  <c r="AL235" i="8"/>
  <c r="U235" i="8" s="1"/>
  <c r="S240" i="8"/>
  <c r="M241" i="8"/>
  <c r="AC245" i="8"/>
  <c r="H245" i="8" s="1"/>
  <c r="AM245" i="8"/>
  <c r="AO245" i="8" s="1"/>
  <c r="W245" i="8" s="1"/>
  <c r="AJ250" i="8"/>
  <c r="S250" i="8" s="1"/>
  <c r="AD251" i="8"/>
  <c r="I251" i="8" s="1"/>
  <c r="M258" i="8"/>
  <c r="AH258" i="8"/>
  <c r="O258" i="8" s="1"/>
  <c r="AB259" i="8"/>
  <c r="G259" i="8" s="1"/>
  <c r="AJ259" i="8"/>
  <c r="S259" i="8" s="1"/>
  <c r="AF260" i="8"/>
  <c r="M260" i="8" s="1"/>
  <c r="AC264" i="8"/>
  <c r="H264" i="8" s="1"/>
  <c r="AF265" i="8"/>
  <c r="M265" i="8" s="1"/>
  <c r="AB266" i="8"/>
  <c r="G266" i="8" s="1"/>
  <c r="AJ266" i="8"/>
  <c r="S266" i="8" s="1"/>
  <c r="AG271" i="8"/>
  <c r="N271" i="8" s="1"/>
  <c r="AL276" i="8"/>
  <c r="U276" i="8" s="1"/>
  <c r="AD281" i="8"/>
  <c r="I281" i="8" s="1"/>
  <c r="AH282" i="8"/>
  <c r="O282" i="8" s="1"/>
  <c r="AD286" i="8"/>
  <c r="I286" i="8" s="1"/>
  <c r="AJ291" i="8"/>
  <c r="S291" i="8" s="1"/>
  <c r="AL296" i="8"/>
  <c r="U296" i="8" s="1"/>
  <c r="AD301" i="8"/>
  <c r="I301" i="8" s="1"/>
  <c r="AL302" i="8"/>
  <c r="U302" i="8" s="1"/>
  <c r="AD311" i="8"/>
  <c r="I311" i="8" s="1"/>
  <c r="AL312" i="8"/>
  <c r="U312" i="8" s="1"/>
  <c r="AH320" i="8"/>
  <c r="O320" i="8" s="1"/>
  <c r="AB336" i="8"/>
  <c r="G336" i="8" s="1"/>
  <c r="AF341" i="8"/>
  <c r="M341" i="8" s="1"/>
  <c r="AM345" i="8"/>
  <c r="AF346" i="8"/>
  <c r="M346" i="8" s="1"/>
  <c r="AF361" i="8"/>
  <c r="M361" i="8" s="1"/>
  <c r="AJ366" i="8"/>
  <c r="AJ367" i="8"/>
  <c r="AL371" i="8"/>
  <c r="U371" i="8" s="1"/>
  <c r="AM377" i="8"/>
  <c r="S235" i="8"/>
  <c r="AM235" i="8"/>
  <c r="AO235" i="8" s="1"/>
  <c r="W235" i="8" s="1"/>
  <c r="G245" i="8"/>
  <c r="AD245" i="8"/>
  <c r="I245" i="8" s="1"/>
  <c r="AL250" i="8"/>
  <c r="U250" i="8" s="1"/>
  <c r="AC259" i="8"/>
  <c r="H259" i="8" s="1"/>
  <c r="AK259" i="8"/>
  <c r="T259" i="8" s="1"/>
  <c r="AG260" i="8"/>
  <c r="N260" i="8" s="1"/>
  <c r="AG265" i="8"/>
  <c r="N265" i="8" s="1"/>
  <c r="AC266" i="8"/>
  <c r="H266" i="8" s="1"/>
  <c r="AK266" i="8"/>
  <c r="T266" i="8" s="1"/>
  <c r="M271" i="8"/>
  <c r="AH271" i="8"/>
  <c r="O271" i="8" s="1"/>
  <c r="AK291" i="8"/>
  <c r="T291" i="8" s="1"/>
  <c r="AD336" i="8"/>
  <c r="I336" i="8" s="1"/>
  <c r="AL366" i="8"/>
  <c r="U366" i="8" s="1"/>
  <c r="AF215" i="8"/>
  <c r="M215" i="8" s="1"/>
  <c r="AH221" i="8"/>
  <c r="O221" i="8" s="1"/>
  <c r="AC226" i="8"/>
  <c r="H226" i="8" s="1"/>
  <c r="AC240" i="8"/>
  <c r="H240" i="8" s="1"/>
  <c r="AD259" i="8"/>
  <c r="I259" i="8" s="1"/>
  <c r="AL259" i="8"/>
  <c r="U259" i="8" s="1"/>
  <c r="AH260" i="8"/>
  <c r="O260" i="8" s="1"/>
  <c r="AD266" i="8"/>
  <c r="I266" i="8" s="1"/>
  <c r="AL266" i="8"/>
  <c r="U266" i="8" s="1"/>
  <c r="AF287" i="8"/>
  <c r="M287" i="8" s="1"/>
  <c r="AL291" i="8"/>
  <c r="U291" i="8" s="1"/>
  <c r="AD302" i="8"/>
  <c r="I302" i="8" s="1"/>
  <c r="AH311" i="8"/>
  <c r="O311" i="8" s="1"/>
  <c r="AD312" i="8"/>
  <c r="I312" i="8" s="1"/>
  <c r="AJ341" i="8"/>
  <c r="S341" i="8" s="1"/>
  <c r="AB345" i="8"/>
  <c r="G345" i="8" s="1"/>
  <c r="AB360" i="8"/>
  <c r="G360" i="8" s="1"/>
  <c r="AB371" i="8"/>
  <c r="G371" i="8" s="1"/>
  <c r="AB372" i="8"/>
  <c r="G372" i="8" s="1"/>
  <c r="AD220" i="8"/>
  <c r="I220" i="8" s="1"/>
  <c r="AM259" i="8"/>
  <c r="AM266" i="8"/>
  <c r="AP266" i="8" s="1"/>
  <c r="X266" i="8" s="1"/>
  <c r="AG287" i="8"/>
  <c r="N287" i="8" s="1"/>
  <c r="AF325" i="8"/>
  <c r="M325" i="8" s="1"/>
  <c r="AF335" i="8"/>
  <c r="M335" i="8" s="1"/>
  <c r="AJ350" i="8"/>
  <c r="AB366" i="8"/>
  <c r="AB367" i="8"/>
  <c r="G367" i="8" s="1"/>
  <c r="AD371" i="8"/>
  <c r="I371" i="8" s="1"/>
  <c r="AF377" i="8"/>
  <c r="M377" i="8" s="1"/>
  <c r="AG215" i="8"/>
  <c r="N215" i="8" s="1"/>
  <c r="AD240" i="8"/>
  <c r="I240" i="8" s="1"/>
  <c r="S225" i="8"/>
  <c r="AK225" i="8"/>
  <c r="T225" i="8" s="1"/>
  <c r="AG226" i="8"/>
  <c r="N226" i="8" s="1"/>
  <c r="AC235" i="8"/>
  <c r="H235" i="8" s="1"/>
  <c r="AG236" i="8"/>
  <c r="N236" i="8" s="1"/>
  <c r="AD241" i="8"/>
  <c r="I241" i="8" s="1"/>
  <c r="S245" i="8"/>
  <c r="AH245" i="8"/>
  <c r="O245" i="8" s="1"/>
  <c r="AH246" i="8"/>
  <c r="O246" i="8" s="1"/>
  <c r="AF250" i="8"/>
  <c r="M250" i="8" s="1"/>
  <c r="AJ251" i="8"/>
  <c r="S251" i="8" s="1"/>
  <c r="AF259" i="8"/>
  <c r="M259" i="8" s="1"/>
  <c r="AF266" i="8"/>
  <c r="M266" i="8" s="1"/>
  <c r="AB271" i="8"/>
  <c r="G271" i="8" s="1"/>
  <c r="AM276" i="8"/>
  <c r="AP276" i="8" s="1"/>
  <c r="X276" i="8" s="1"/>
  <c r="AF277" i="8"/>
  <c r="M277" i="8" s="1"/>
  <c r="AJ281" i="8"/>
  <c r="S281" i="8" s="1"/>
  <c r="AM296" i="8"/>
  <c r="AP296" i="8" s="1"/>
  <c r="X296" i="8" s="1"/>
  <c r="AJ301" i="8"/>
  <c r="S301" i="8" s="1"/>
  <c r="AF302" i="8"/>
  <c r="M302" i="8" s="1"/>
  <c r="AH325" i="8"/>
  <c r="O325" i="8" s="1"/>
  <c r="AM330" i="8"/>
  <c r="AO330" i="8" s="1"/>
  <c r="W330" i="8" s="1"/>
  <c r="AD331" i="8"/>
  <c r="I331" i="8" s="1"/>
  <c r="AJ340" i="8"/>
  <c r="S340" i="8" s="1"/>
  <c r="AF345" i="8"/>
  <c r="M345" i="8" s="1"/>
  <c r="AF356" i="8"/>
  <c r="M356" i="8" s="1"/>
  <c r="AB365" i="8"/>
  <c r="G365" i="8" s="1"/>
  <c r="AD366" i="8"/>
  <c r="I366" i="8" s="1"/>
  <c r="AF372" i="8"/>
  <c r="M372" i="8" s="1"/>
  <c r="AF376" i="8"/>
  <c r="AH377" i="8"/>
  <c r="O377" i="8" s="1"/>
  <c r="AG266" i="8"/>
  <c r="N266" i="8" s="1"/>
  <c r="AC271" i="8"/>
  <c r="H271" i="8" s="1"/>
  <c r="AG277" i="8"/>
  <c r="N277" i="8" s="1"/>
  <c r="AK281" i="8"/>
  <c r="T281" i="8" s="1"/>
  <c r="G220" i="8"/>
  <c r="AK215" i="8"/>
  <c r="T215" i="8" s="1"/>
  <c r="AM225" i="8"/>
  <c r="AP225" i="8" s="1"/>
  <c r="X225" i="8" s="1"/>
  <c r="AH235" i="8"/>
  <c r="O235" i="8" s="1"/>
  <c r="AK240" i="8"/>
  <c r="T240" i="8" s="1"/>
  <c r="AG241" i="8"/>
  <c r="N241" i="8" s="1"/>
  <c r="AK245" i="8"/>
  <c r="T245" i="8" s="1"/>
  <c r="AH259" i="8"/>
  <c r="O259" i="8" s="1"/>
  <c r="AH266" i="8"/>
  <c r="O266" i="8" s="1"/>
  <c r="AD271" i="8"/>
  <c r="I271" i="8" s="1"/>
  <c r="AF330" i="8"/>
  <c r="M330" i="8" s="1"/>
  <c r="AF365" i="8"/>
  <c r="M365" i="8" s="1"/>
  <c r="AF366" i="8"/>
  <c r="M366" i="8" s="1"/>
  <c r="AJ376" i="8"/>
  <c r="S376" i="8" s="1"/>
  <c r="AJ377" i="8"/>
  <c r="AO204" i="8"/>
  <c r="W204" i="8" s="1"/>
  <c r="AK231" i="8"/>
  <c r="T231" i="8" s="1"/>
  <c r="AL231" i="8"/>
  <c r="U231" i="8" s="1"/>
  <c r="AJ231" i="8"/>
  <c r="S231" i="8" s="1"/>
  <c r="AD197" i="8"/>
  <c r="I197" i="8" s="1"/>
  <c r="AC197" i="8"/>
  <c r="H197" i="8" s="1"/>
  <c r="AB197" i="8"/>
  <c r="G197" i="8" s="1"/>
  <c r="AH197" i="8"/>
  <c r="O197" i="8" s="1"/>
  <c r="AG197" i="8"/>
  <c r="N197" i="8" s="1"/>
  <c r="AF197" i="8"/>
  <c r="M197" i="8" s="1"/>
  <c r="AM203" i="8"/>
  <c r="AD203" i="8"/>
  <c r="I203" i="8" s="1"/>
  <c r="AC203" i="8"/>
  <c r="H203" i="8" s="1"/>
  <c r="AB203" i="8"/>
  <c r="G203" i="8" s="1"/>
  <c r="AM205" i="8"/>
  <c r="AD205" i="8"/>
  <c r="I205" i="8" s="1"/>
  <c r="AC205" i="8"/>
  <c r="H205" i="8" s="1"/>
  <c r="AB205" i="8"/>
  <c r="G205" i="8" s="1"/>
  <c r="AH211" i="8"/>
  <c r="O211" i="8" s="1"/>
  <c r="AG211" i="8"/>
  <c r="N211" i="8" s="1"/>
  <c r="AF211" i="8"/>
  <c r="M211" i="8" s="1"/>
  <c r="AJ220" i="8"/>
  <c r="S220" i="8" s="1"/>
  <c r="AL220" i="8"/>
  <c r="U220" i="8" s="1"/>
  <c r="AK220" i="8"/>
  <c r="T220" i="8" s="1"/>
  <c r="AL198" i="8"/>
  <c r="U198" i="8" s="1"/>
  <c r="AK198" i="8"/>
  <c r="T198" i="8" s="1"/>
  <c r="AJ198" i="8"/>
  <c r="S198" i="8" s="1"/>
  <c r="AH209" i="8"/>
  <c r="O209" i="8" s="1"/>
  <c r="AG209" i="8"/>
  <c r="N209" i="8" s="1"/>
  <c r="AF209" i="8"/>
  <c r="M209" i="8" s="1"/>
  <c r="AL203" i="8"/>
  <c r="U203" i="8" s="1"/>
  <c r="AK203" i="8"/>
  <c r="T203" i="8" s="1"/>
  <c r="AJ203" i="8"/>
  <c r="S203" i="8" s="1"/>
  <c r="AM209" i="8"/>
  <c r="AM197" i="8"/>
  <c r="AH199" i="8"/>
  <c r="O199" i="8" s="1"/>
  <c r="AG199" i="8"/>
  <c r="N199" i="8" s="1"/>
  <c r="AF199" i="8"/>
  <c r="M199" i="8" s="1"/>
  <c r="AL205" i="8"/>
  <c r="U205" i="8" s="1"/>
  <c r="AK205" i="8"/>
  <c r="T205" i="8" s="1"/>
  <c r="AJ205" i="8"/>
  <c r="S205" i="8" s="1"/>
  <c r="AM210" i="8"/>
  <c r="AD210" i="8"/>
  <c r="I210" i="8" s="1"/>
  <c r="AC210" i="8"/>
  <c r="H210" i="8" s="1"/>
  <c r="AB210" i="8"/>
  <c r="G210" i="8" s="1"/>
  <c r="AM211" i="8"/>
  <c r="AM221" i="8"/>
  <c r="AL221" i="8"/>
  <c r="U221" i="8" s="1"/>
  <c r="AK221" i="8"/>
  <c r="T221" i="8" s="1"/>
  <c r="AJ221" i="8"/>
  <c r="S221" i="8" s="1"/>
  <c r="AM198" i="8"/>
  <c r="AD198" i="8"/>
  <c r="I198" i="8" s="1"/>
  <c r="AC198" i="8"/>
  <c r="H198" i="8" s="1"/>
  <c r="AB198" i="8"/>
  <c r="G198" i="8" s="1"/>
  <c r="AP199" i="8"/>
  <c r="X199" i="8" s="1"/>
  <c r="AH204" i="8"/>
  <c r="O204" i="8" s="1"/>
  <c r="AG204" i="8"/>
  <c r="N204" i="8" s="1"/>
  <c r="AF204" i="8"/>
  <c r="M204" i="8" s="1"/>
  <c r="AL210" i="8"/>
  <c r="U210" i="8" s="1"/>
  <c r="AK210" i="8"/>
  <c r="T210" i="8" s="1"/>
  <c r="AJ210" i="8"/>
  <c r="S210" i="8" s="1"/>
  <c r="AB215" i="8"/>
  <c r="G215" i="8" s="1"/>
  <c r="AD215" i="8"/>
  <c r="I215" i="8" s="1"/>
  <c r="AM215" i="8"/>
  <c r="AC215" i="8"/>
  <c r="H215" i="8" s="1"/>
  <c r="AM216" i="8"/>
  <c r="AD216" i="8"/>
  <c r="I216" i="8" s="1"/>
  <c r="AC216" i="8"/>
  <c r="H216" i="8" s="1"/>
  <c r="AB216" i="8"/>
  <c r="G216" i="8" s="1"/>
  <c r="AB297" i="8"/>
  <c r="G297" i="8" s="1"/>
  <c r="AM297" i="8"/>
  <c r="AC297" i="8"/>
  <c r="H297" i="8" s="1"/>
  <c r="AD297" i="8"/>
  <c r="I297" i="8" s="1"/>
  <c r="AL215" i="8"/>
  <c r="U215" i="8" s="1"/>
  <c r="AK216" i="8"/>
  <c r="T216" i="8" s="1"/>
  <c r="M221" i="8"/>
  <c r="AH230" i="8"/>
  <c r="O230" i="8" s="1"/>
  <c r="AD235" i="8"/>
  <c r="I235" i="8" s="1"/>
  <c r="AH236" i="8"/>
  <c r="O236" i="8" s="1"/>
  <c r="AL240" i="8"/>
  <c r="U240" i="8" s="1"/>
  <c r="M246" i="8"/>
  <c r="AB246" i="8"/>
  <c r="G246" i="8" s="1"/>
  <c r="AM246" i="8"/>
  <c r="AH264" i="8"/>
  <c r="O264" i="8" s="1"/>
  <c r="AF264" i="8"/>
  <c r="M264" i="8" s="1"/>
  <c r="AB270" i="8"/>
  <c r="G270" i="8" s="1"/>
  <c r="AM270" i="8"/>
  <c r="AD270" i="8"/>
  <c r="I270" i="8" s="1"/>
  <c r="AC270" i="8"/>
  <c r="H270" i="8" s="1"/>
  <c r="AO296" i="8"/>
  <c r="W296" i="8" s="1"/>
  <c r="AK236" i="8"/>
  <c r="T236" i="8" s="1"/>
  <c r="AM240" i="8"/>
  <c r="AD246" i="8"/>
  <c r="I246" i="8" s="1"/>
  <c r="AM220" i="8"/>
  <c r="AC225" i="8"/>
  <c r="H225" i="8" s="1"/>
  <c r="AB226" i="8"/>
  <c r="G226" i="8" s="1"/>
  <c r="AK230" i="8"/>
  <c r="T230" i="8" s="1"/>
  <c r="M231" i="8"/>
  <c r="AB231" i="8"/>
  <c r="G231" i="8" s="1"/>
  <c r="AM231" i="8"/>
  <c r="AF235" i="8"/>
  <c r="M235" i="8" s="1"/>
  <c r="AJ236" i="8"/>
  <c r="S236" i="8" s="1"/>
  <c r="AK241" i="8"/>
  <c r="T241" i="8" s="1"/>
  <c r="AM250" i="8"/>
  <c r="AC250" i="8"/>
  <c r="H250" i="8" s="1"/>
  <c r="AK260" i="8"/>
  <c r="T260" i="8" s="1"/>
  <c r="AJ260" i="8"/>
  <c r="S260" i="8" s="1"/>
  <c r="AF198" i="8"/>
  <c r="M198" i="8" s="1"/>
  <c r="AJ199" i="8"/>
  <c r="S199" i="8" s="1"/>
  <c r="AF203" i="8"/>
  <c r="M203" i="8" s="1"/>
  <c r="AB204" i="8"/>
  <c r="G204" i="8" s="1"/>
  <c r="AJ204" i="8"/>
  <c r="S204" i="8" s="1"/>
  <c r="AF205" i="8"/>
  <c r="M205" i="8" s="1"/>
  <c r="AB209" i="8"/>
  <c r="G209" i="8" s="1"/>
  <c r="AJ209" i="8"/>
  <c r="S209" i="8" s="1"/>
  <c r="AF210" i="8"/>
  <c r="M210" i="8" s="1"/>
  <c r="AB211" i="8"/>
  <c r="G211" i="8" s="1"/>
  <c r="AJ211" i="8"/>
  <c r="S211" i="8" s="1"/>
  <c r="AG216" i="8"/>
  <c r="N216" i="8" s="1"/>
  <c r="AF220" i="8"/>
  <c r="M220" i="8" s="1"/>
  <c r="AD226" i="8"/>
  <c r="I226" i="8" s="1"/>
  <c r="S230" i="8"/>
  <c r="AM230" i="8"/>
  <c r="M236" i="8"/>
  <c r="AB236" i="8"/>
  <c r="G236" i="8" s="1"/>
  <c r="AM236" i="8"/>
  <c r="AF240" i="8"/>
  <c r="M240" i="8" s="1"/>
  <c r="AJ241" i="8"/>
  <c r="S241" i="8" s="1"/>
  <c r="AN245" i="8"/>
  <c r="V245" i="8" s="1"/>
  <c r="AB250" i="8"/>
  <c r="G250" i="8" s="1"/>
  <c r="AF251" i="8"/>
  <c r="M251" i="8" s="1"/>
  <c r="AO251" i="8"/>
  <c r="W251" i="8" s="1"/>
  <c r="AL258" i="8"/>
  <c r="U258" i="8" s="1"/>
  <c r="AL260" i="8"/>
  <c r="U260" i="8" s="1"/>
  <c r="AJ265" i="8"/>
  <c r="S265" i="8" s="1"/>
  <c r="AL265" i="8"/>
  <c r="U265" i="8" s="1"/>
  <c r="AJ197" i="8"/>
  <c r="S197" i="8" s="1"/>
  <c r="AB199" i="8"/>
  <c r="G199" i="8" s="1"/>
  <c r="AK197" i="8"/>
  <c r="T197" i="8" s="1"/>
  <c r="AG198" i="8"/>
  <c r="N198" i="8" s="1"/>
  <c r="AC199" i="8"/>
  <c r="H199" i="8" s="1"/>
  <c r="AK199" i="8"/>
  <c r="T199" i="8" s="1"/>
  <c r="AG203" i="8"/>
  <c r="N203" i="8" s="1"/>
  <c r="AC204" i="8"/>
  <c r="H204" i="8" s="1"/>
  <c r="AK204" i="8"/>
  <c r="T204" i="8" s="1"/>
  <c r="AG205" i="8"/>
  <c r="N205" i="8" s="1"/>
  <c r="AC209" i="8"/>
  <c r="H209" i="8" s="1"/>
  <c r="AK209" i="8"/>
  <c r="T209" i="8" s="1"/>
  <c r="AG210" i="8"/>
  <c r="N210" i="8" s="1"/>
  <c r="AC211" i="8"/>
  <c r="H211" i="8" s="1"/>
  <c r="AK211" i="8"/>
  <c r="T211" i="8" s="1"/>
  <c r="AH216" i="8"/>
  <c r="O216" i="8" s="1"/>
  <c r="AG220" i="8"/>
  <c r="N220" i="8" s="1"/>
  <c r="AG221" i="8"/>
  <c r="N221" i="8" s="1"/>
  <c r="AG231" i="8"/>
  <c r="N231" i="8" s="1"/>
  <c r="G235" i="8"/>
  <c r="AK235" i="8"/>
  <c r="T235" i="8" s="1"/>
  <c r="AD236" i="8"/>
  <c r="I236" i="8" s="1"/>
  <c r="AH240" i="8"/>
  <c r="O240" i="8" s="1"/>
  <c r="AL241" i="8"/>
  <c r="U241" i="8" s="1"/>
  <c r="AP245" i="8"/>
  <c r="X245" i="8" s="1"/>
  <c r="AK246" i="8"/>
  <c r="T246" i="8" s="1"/>
  <c r="S246" i="8"/>
  <c r="AD250" i="8"/>
  <c r="I250" i="8" s="1"/>
  <c r="AG251" i="8"/>
  <c r="N251" i="8" s="1"/>
  <c r="AP251" i="8"/>
  <c r="X251" i="8" s="1"/>
  <c r="AM258" i="8"/>
  <c r="AD258" i="8"/>
  <c r="I258" i="8" s="1"/>
  <c r="AJ258" i="8"/>
  <c r="S258" i="8" s="1"/>
  <c r="AM260" i="8"/>
  <c r="AC260" i="8"/>
  <c r="H260" i="8" s="1"/>
  <c r="AB260" i="8"/>
  <c r="G260" i="8" s="1"/>
  <c r="AK265" i="8"/>
  <c r="T265" i="8" s="1"/>
  <c r="AN286" i="8"/>
  <c r="V286" i="8" s="1"/>
  <c r="AO286" i="8"/>
  <c r="W286" i="8" s="1"/>
  <c r="AP286" i="8"/>
  <c r="X286" i="8" s="1"/>
  <c r="G225" i="8"/>
  <c r="AM241" i="8"/>
  <c r="AN259" i="8"/>
  <c r="V259" i="8" s="1"/>
  <c r="AP264" i="8"/>
  <c r="X264" i="8" s="1"/>
  <c r="AN264" i="8"/>
  <c r="V264" i="8" s="1"/>
  <c r="AM265" i="8"/>
  <c r="AB265" i="8"/>
  <c r="G265" i="8" s="1"/>
  <c r="AD265" i="8"/>
  <c r="I265" i="8" s="1"/>
  <c r="AJ277" i="8"/>
  <c r="S277" i="8" s="1"/>
  <c r="AK277" i="8"/>
  <c r="T277" i="8" s="1"/>
  <c r="AF281" i="8"/>
  <c r="M281" i="8" s="1"/>
  <c r="AG281" i="8"/>
  <c r="N281" i="8" s="1"/>
  <c r="AF291" i="8"/>
  <c r="M291" i="8" s="1"/>
  <c r="AG291" i="8"/>
  <c r="N291" i="8" s="1"/>
  <c r="AO335" i="8"/>
  <c r="W335" i="8" s="1"/>
  <c r="AP335" i="8"/>
  <c r="X335" i="8" s="1"/>
  <c r="AN335" i="8"/>
  <c r="V335" i="8" s="1"/>
  <c r="AJ272" i="8"/>
  <c r="S272" i="8" s="1"/>
  <c r="AK272" i="8"/>
  <c r="T272" i="8" s="1"/>
  <c r="AF276" i="8"/>
  <c r="M276" i="8" s="1"/>
  <c r="AG276" i="8"/>
  <c r="N276" i="8" s="1"/>
  <c r="AB277" i="8"/>
  <c r="G277" i="8" s="1"/>
  <c r="AM277" i="8"/>
  <c r="AC277" i="8"/>
  <c r="H277" i="8" s="1"/>
  <c r="AF286" i="8"/>
  <c r="M286" i="8" s="1"/>
  <c r="AG286" i="8"/>
  <c r="N286" i="8" s="1"/>
  <c r="AH291" i="8"/>
  <c r="O291" i="8" s="1"/>
  <c r="AF296" i="8"/>
  <c r="M296" i="8" s="1"/>
  <c r="AG296" i="8"/>
  <c r="N296" i="8" s="1"/>
  <c r="AM301" i="8"/>
  <c r="AL272" i="8"/>
  <c r="U272" i="8" s="1"/>
  <c r="AH276" i="8"/>
  <c r="O276" i="8" s="1"/>
  <c r="AD277" i="8"/>
  <c r="I277" i="8" s="1"/>
  <c r="AH286" i="8"/>
  <c r="O286" i="8" s="1"/>
  <c r="AJ292" i="8"/>
  <c r="S292" i="8" s="1"/>
  <c r="AK292" i="8"/>
  <c r="T292" i="8" s="1"/>
  <c r="AH296" i="8"/>
  <c r="O296" i="8" s="1"/>
  <c r="AB272" i="8"/>
  <c r="G272" i="8" s="1"/>
  <c r="AM272" i="8"/>
  <c r="AC272" i="8"/>
  <c r="H272" i="8" s="1"/>
  <c r="AJ282" i="8"/>
  <c r="S282" i="8" s="1"/>
  <c r="AK282" i="8"/>
  <c r="T282" i="8" s="1"/>
  <c r="AJ287" i="8"/>
  <c r="S287" i="8" s="1"/>
  <c r="AK287" i="8"/>
  <c r="T287" i="8" s="1"/>
  <c r="AF301" i="8"/>
  <c r="M301" i="8" s="1"/>
  <c r="AG301" i="8"/>
  <c r="N301" i="8" s="1"/>
  <c r="AB292" i="8"/>
  <c r="G292" i="8" s="1"/>
  <c r="AM292" i="8"/>
  <c r="AC292" i="8"/>
  <c r="H292" i="8" s="1"/>
  <c r="AJ297" i="8"/>
  <c r="S297" i="8" s="1"/>
  <c r="AK297" i="8"/>
  <c r="T297" i="8" s="1"/>
  <c r="AN281" i="8"/>
  <c r="V281" i="8" s="1"/>
  <c r="AO281" i="8"/>
  <c r="W281" i="8" s="1"/>
  <c r="AB282" i="8"/>
  <c r="G282" i="8" s="1"/>
  <c r="AM282" i="8"/>
  <c r="AC282" i="8"/>
  <c r="H282" i="8" s="1"/>
  <c r="AB287" i="8"/>
  <c r="G287" i="8" s="1"/>
  <c r="AM287" i="8"/>
  <c r="AC287" i="8"/>
  <c r="H287" i="8" s="1"/>
  <c r="AD292" i="8"/>
  <c r="I292" i="8" s="1"/>
  <c r="AL297" i="8"/>
  <c r="U297" i="8" s="1"/>
  <c r="S302" i="8"/>
  <c r="AC302" i="8"/>
  <c r="H302" i="8" s="1"/>
  <c r="AK302" i="8"/>
  <c r="T302" i="8" s="1"/>
  <c r="AG306" i="8"/>
  <c r="N306" i="8" s="1"/>
  <c r="S307" i="8"/>
  <c r="AC307" i="8"/>
  <c r="H307" i="8" s="1"/>
  <c r="AK307" i="8"/>
  <c r="T307" i="8" s="1"/>
  <c r="AG311" i="8"/>
  <c r="N311" i="8" s="1"/>
  <c r="S312" i="8"/>
  <c r="AC312" i="8"/>
  <c r="H312" i="8" s="1"/>
  <c r="AK312" i="8"/>
  <c r="T312" i="8" s="1"/>
  <c r="AG320" i="8"/>
  <c r="N320" i="8" s="1"/>
  <c r="AD321" i="8"/>
  <c r="I321" i="8" s="1"/>
  <c r="AD325" i="8"/>
  <c r="I325" i="8" s="1"/>
  <c r="AC325" i="8"/>
  <c r="H325" i="8" s="1"/>
  <c r="AL330" i="8"/>
  <c r="U330" i="8" s="1"/>
  <c r="AK330" i="8"/>
  <c r="T330" i="8" s="1"/>
  <c r="S330" i="8"/>
  <c r="AM340" i="8"/>
  <c r="AC341" i="8"/>
  <c r="H341" i="8" s="1"/>
  <c r="AM341" i="8"/>
  <c r="G341" i="8"/>
  <c r="AK356" i="8"/>
  <c r="T356" i="8" s="1"/>
  <c r="S356" i="8"/>
  <c r="AM360" i="8"/>
  <c r="AP377" i="8"/>
  <c r="X377" i="8" s="1"/>
  <c r="AO377" i="8"/>
  <c r="W377" i="8" s="1"/>
  <c r="AH321" i="8"/>
  <c r="O321" i="8" s="1"/>
  <c r="AG321" i="8"/>
  <c r="N321" i="8" s="1"/>
  <c r="AM326" i="8"/>
  <c r="AK331" i="8"/>
  <c r="T331" i="8" s="1"/>
  <c r="G302" i="8"/>
  <c r="AM302" i="8"/>
  <c r="G307" i="8"/>
  <c r="AM307" i="8"/>
  <c r="G312" i="8"/>
  <c r="AM312" i="8"/>
  <c r="AL320" i="8"/>
  <c r="U320" i="8" s="1"/>
  <c r="AK320" i="8"/>
  <c r="T320" i="8" s="1"/>
  <c r="AF321" i="8"/>
  <c r="M321" i="8" s="1"/>
  <c r="AB326" i="8"/>
  <c r="G326" i="8" s="1"/>
  <c r="AJ331" i="8"/>
  <c r="S331" i="8" s="1"/>
  <c r="AH335" i="8"/>
  <c r="O335" i="8" s="1"/>
  <c r="AH336" i="8"/>
  <c r="O336" i="8" s="1"/>
  <c r="M336" i="8"/>
  <c r="AG336" i="8"/>
  <c r="N336" i="8" s="1"/>
  <c r="AD341" i="8"/>
  <c r="I341" i="8" s="1"/>
  <c r="AF350" i="8"/>
  <c r="M350" i="8" s="1"/>
  <c r="AH355" i="8"/>
  <c r="O355" i="8" s="1"/>
  <c r="AL356" i="8"/>
  <c r="U356" i="8" s="1"/>
  <c r="AK321" i="8"/>
  <c r="T321" i="8" s="1"/>
  <c r="AD326" i="8"/>
  <c r="I326" i="8" s="1"/>
  <c r="AD330" i="8"/>
  <c r="I330" i="8" s="1"/>
  <c r="AC330" i="8"/>
  <c r="H330" i="8" s="1"/>
  <c r="AL331" i="8"/>
  <c r="U331" i="8" s="1"/>
  <c r="AL335" i="8"/>
  <c r="U335" i="8" s="1"/>
  <c r="AK335" i="8"/>
  <c r="T335" i="8" s="1"/>
  <c r="AK351" i="8"/>
  <c r="T351" i="8" s="1"/>
  <c r="AC356" i="8"/>
  <c r="H356" i="8" s="1"/>
  <c r="AM356" i="8"/>
  <c r="AK361" i="8"/>
  <c r="T361" i="8" s="1"/>
  <c r="AM320" i="8"/>
  <c r="AJ321" i="8"/>
  <c r="S321" i="8" s="1"/>
  <c r="AH326" i="8"/>
  <c r="O326" i="8" s="1"/>
  <c r="AG326" i="8"/>
  <c r="N326" i="8" s="1"/>
  <c r="AB330" i="8"/>
  <c r="G330" i="8" s="1"/>
  <c r="AM331" i="8"/>
  <c r="AJ335" i="8"/>
  <c r="S335" i="8" s="1"/>
  <c r="AK336" i="8"/>
  <c r="T336" i="8" s="1"/>
  <c r="AF340" i="8"/>
  <c r="M340" i="8" s="1"/>
  <c r="AK346" i="8"/>
  <c r="T346" i="8" s="1"/>
  <c r="AJ351" i="8"/>
  <c r="S351" i="8" s="1"/>
  <c r="AB356" i="8"/>
  <c r="G356" i="8" s="1"/>
  <c r="AF360" i="8"/>
  <c r="M360" i="8" s="1"/>
  <c r="AJ361" i="8"/>
  <c r="S361" i="8" s="1"/>
  <c r="AL321" i="8"/>
  <c r="U321" i="8" s="1"/>
  <c r="AL325" i="8"/>
  <c r="U325" i="8" s="1"/>
  <c r="AK325" i="8"/>
  <c r="T325" i="8" s="1"/>
  <c r="S325" i="8"/>
  <c r="AF326" i="8"/>
  <c r="M326" i="8" s="1"/>
  <c r="AB331" i="8"/>
  <c r="G331" i="8" s="1"/>
  <c r="AJ336" i="8"/>
  <c r="S336" i="8" s="1"/>
  <c r="AH340" i="8"/>
  <c r="O340" i="8" s="1"/>
  <c r="AK341" i="8"/>
  <c r="T341" i="8" s="1"/>
  <c r="AJ346" i="8"/>
  <c r="S346" i="8" s="1"/>
  <c r="AL351" i="8"/>
  <c r="U351" i="8" s="1"/>
  <c r="AM355" i="8"/>
  <c r="AD356" i="8"/>
  <c r="I356" i="8" s="1"/>
  <c r="AH360" i="8"/>
  <c r="O360" i="8" s="1"/>
  <c r="AL361" i="8"/>
  <c r="U361" i="8" s="1"/>
  <c r="AM306" i="8"/>
  <c r="AM311" i="8"/>
  <c r="AM321" i="8"/>
  <c r="AK326" i="8"/>
  <c r="T326" i="8" s="1"/>
  <c r="AD335" i="8"/>
  <c r="I335" i="8" s="1"/>
  <c r="AC335" i="8"/>
  <c r="H335" i="8" s="1"/>
  <c r="AM350" i="8"/>
  <c r="AC351" i="8"/>
  <c r="H351" i="8" s="1"/>
  <c r="AM351" i="8"/>
  <c r="AC361" i="8"/>
  <c r="H361" i="8" s="1"/>
  <c r="AM361" i="8"/>
  <c r="AB321" i="8"/>
  <c r="G321" i="8" s="1"/>
  <c r="AM325" i="8"/>
  <c r="AJ326" i="8"/>
  <c r="S326" i="8" s="1"/>
  <c r="AH331" i="8"/>
  <c r="O331" i="8" s="1"/>
  <c r="M331" i="8"/>
  <c r="AG331" i="8"/>
  <c r="N331" i="8" s="1"/>
  <c r="AB335" i="8"/>
  <c r="G335" i="8" s="1"/>
  <c r="AM336" i="8"/>
  <c r="AC346" i="8"/>
  <c r="H346" i="8" s="1"/>
  <c r="AM346" i="8"/>
  <c r="G346" i="8"/>
  <c r="AB351" i="8"/>
  <c r="G351" i="8" s="1"/>
  <c r="AB361" i="8"/>
  <c r="G361" i="8" s="1"/>
  <c r="AN377" i="8"/>
  <c r="V377" i="8" s="1"/>
  <c r="G366" i="8"/>
  <c r="AM366" i="8"/>
  <c r="AM371" i="8"/>
  <c r="G376" i="8"/>
  <c r="AM376" i="8"/>
  <c r="AC340" i="8"/>
  <c r="H340" i="8" s="1"/>
  <c r="AK340" i="8"/>
  <c r="T340" i="8" s="1"/>
  <c r="AG341" i="8"/>
  <c r="N341" i="8" s="1"/>
  <c r="AC345" i="8"/>
  <c r="H345" i="8" s="1"/>
  <c r="AK345" i="8"/>
  <c r="T345" i="8" s="1"/>
  <c r="AG346" i="8"/>
  <c r="N346" i="8" s="1"/>
  <c r="S350" i="8"/>
  <c r="AC350" i="8"/>
  <c r="H350" i="8" s="1"/>
  <c r="AK350" i="8"/>
  <c r="T350" i="8" s="1"/>
  <c r="AG351" i="8"/>
  <c r="N351" i="8" s="1"/>
  <c r="AC355" i="8"/>
  <c r="H355" i="8" s="1"/>
  <c r="AK355" i="8"/>
  <c r="T355" i="8" s="1"/>
  <c r="AG356" i="8"/>
  <c r="N356" i="8" s="1"/>
  <c r="S360" i="8"/>
  <c r="AC360" i="8"/>
  <c r="H360" i="8" s="1"/>
  <c r="AK360" i="8"/>
  <c r="T360" i="8" s="1"/>
  <c r="AG361" i="8"/>
  <c r="N361" i="8" s="1"/>
  <c r="AC365" i="8"/>
  <c r="H365" i="8" s="1"/>
  <c r="AK365" i="8"/>
  <c r="T365" i="8" s="1"/>
  <c r="AG366" i="8"/>
  <c r="N366" i="8" s="1"/>
  <c r="S367" i="8"/>
  <c r="AC367" i="8"/>
  <c r="H367" i="8" s="1"/>
  <c r="AK367" i="8"/>
  <c r="T367" i="8" s="1"/>
  <c r="AG371" i="8"/>
  <c r="N371" i="8" s="1"/>
  <c r="S372" i="8"/>
  <c r="AC372" i="8"/>
  <c r="H372" i="8" s="1"/>
  <c r="AK372" i="8"/>
  <c r="T372" i="8" s="1"/>
  <c r="AG376" i="8"/>
  <c r="N376" i="8" s="1"/>
  <c r="S377" i="8"/>
  <c r="AC377" i="8"/>
  <c r="H377" i="8" s="1"/>
  <c r="AK377" i="8"/>
  <c r="T377" i="8" s="1"/>
  <c r="M371" i="8"/>
  <c r="M376" i="8"/>
  <c r="AD377" i="8"/>
  <c r="I377" i="8" s="1"/>
  <c r="AM365" i="8"/>
  <c r="AM367" i="8"/>
  <c r="AM372" i="8"/>
  <c r="S366" i="8"/>
  <c r="S371" i="8"/>
  <c r="R19" i="13" l="1"/>
  <c r="P21" i="13"/>
  <c r="AN225" i="8"/>
  <c r="V225" i="8" s="1"/>
  <c r="AO140" i="8"/>
  <c r="W140" i="8" s="1"/>
  <c r="AO52" i="8"/>
  <c r="W52" i="8" s="1"/>
  <c r="AO24" i="8"/>
  <c r="W24" i="8" s="1"/>
  <c r="AP24" i="8"/>
  <c r="X24" i="8" s="1"/>
  <c r="AO19" i="8"/>
  <c r="W19" i="8" s="1"/>
  <c r="AP19" i="8"/>
  <c r="X19" i="8" s="1"/>
  <c r="AN204" i="8"/>
  <c r="V204" i="8" s="1"/>
  <c r="AP52" i="8"/>
  <c r="X52" i="8" s="1"/>
  <c r="AN43" i="8"/>
  <c r="V43" i="8" s="1"/>
  <c r="AN6" i="8"/>
  <c r="V6" i="8" s="1"/>
  <c r="AP291" i="8"/>
  <c r="X291" i="8" s="1"/>
  <c r="AO43" i="8"/>
  <c r="W43" i="8" s="1"/>
  <c r="AO225" i="8"/>
  <c r="W225" i="8" s="1"/>
  <c r="AO291" i="8"/>
  <c r="W291" i="8" s="1"/>
  <c r="AO98" i="8"/>
  <c r="W98" i="8" s="1"/>
  <c r="AO50" i="8"/>
  <c r="W50" i="8" s="1"/>
  <c r="AO115" i="8"/>
  <c r="W115" i="8" s="1"/>
  <c r="V115" i="8"/>
  <c r="AN66" i="8"/>
  <c r="V66" i="8" s="1"/>
  <c r="AO66" i="8"/>
  <c r="W66" i="8" s="1"/>
  <c r="AN38" i="8"/>
  <c r="V38" i="8" s="1"/>
  <c r="AN50" i="8"/>
  <c r="V50" i="8" s="1"/>
  <c r="AO38" i="8"/>
  <c r="W38" i="8" s="1"/>
  <c r="AP160" i="8"/>
  <c r="X160" i="8" s="1"/>
  <c r="AO160" i="8"/>
  <c r="W160" i="8" s="1"/>
  <c r="AN160" i="8"/>
  <c r="V160" i="8" s="1"/>
  <c r="AP58" i="8"/>
  <c r="X58" i="8" s="1"/>
  <c r="AO58" i="8"/>
  <c r="W58" i="8" s="1"/>
  <c r="AN58" i="8"/>
  <c r="V58" i="8" s="1"/>
  <c r="AP154" i="8"/>
  <c r="X154" i="8" s="1"/>
  <c r="AO154" i="8"/>
  <c r="W154" i="8" s="1"/>
  <c r="AN154" i="8"/>
  <c r="V154" i="8" s="1"/>
  <c r="AN94" i="8"/>
  <c r="V94" i="8"/>
  <c r="AO94" i="8"/>
  <c r="W94" i="8" s="1"/>
  <c r="AP94" i="8"/>
  <c r="X94" i="8" s="1"/>
  <c r="AP56" i="8"/>
  <c r="X56" i="8" s="1"/>
  <c r="AO56" i="8"/>
  <c r="W56" i="8" s="1"/>
  <c r="AN56" i="8"/>
  <c r="V56" i="8"/>
  <c r="AP226" i="8"/>
  <c r="X226" i="8" s="1"/>
  <c r="AN199" i="8"/>
  <c r="V199" i="8" s="1"/>
  <c r="AP177" i="8"/>
  <c r="X177" i="8" s="1"/>
  <c r="AO177" i="8"/>
  <c r="W177" i="8" s="1"/>
  <c r="AN177" i="8"/>
  <c r="V177" i="8" s="1"/>
  <c r="AP149" i="8"/>
  <c r="X149" i="8" s="1"/>
  <c r="AO149" i="8"/>
  <c r="W149" i="8" s="1"/>
  <c r="AN149" i="8"/>
  <c r="V149" i="8"/>
  <c r="AP193" i="8"/>
  <c r="X193" i="8" s="1"/>
  <c r="AO193" i="8"/>
  <c r="W193" i="8" s="1"/>
  <c r="AN193" i="8"/>
  <c r="V193" i="8" s="1"/>
  <c r="AP51" i="8"/>
  <c r="X51" i="8" s="1"/>
  <c r="AO51" i="8"/>
  <c r="W51" i="8" s="1"/>
  <c r="AN51" i="8"/>
  <c r="V51" i="8" s="1"/>
  <c r="AP23" i="8"/>
  <c r="X23" i="8" s="1"/>
  <c r="AO23" i="8"/>
  <c r="W23" i="8" s="1"/>
  <c r="AN23" i="8"/>
  <c r="V23" i="8" s="1"/>
  <c r="AO5" i="8"/>
  <c r="W5" i="8" s="1"/>
  <c r="AP5" i="8"/>
  <c r="X5" i="8" s="1"/>
  <c r="AN5" i="8"/>
  <c r="V5" i="8"/>
  <c r="AP171" i="8"/>
  <c r="X171" i="8" s="1"/>
  <c r="AO171" i="8"/>
  <c r="W171" i="8" s="1"/>
  <c r="AN171" i="8"/>
  <c r="V171" i="8" s="1"/>
  <c r="AP25" i="8"/>
  <c r="X25" i="8" s="1"/>
  <c r="AN25" i="8"/>
  <c r="V25" i="8" s="1"/>
  <c r="AO25" i="8"/>
  <c r="W25" i="8" s="1"/>
  <c r="AN226" i="8"/>
  <c r="V226" i="8" s="1"/>
  <c r="AP172" i="8"/>
  <c r="X172" i="8" s="1"/>
  <c r="AO172" i="8"/>
  <c r="W172" i="8" s="1"/>
  <c r="AN172" i="8"/>
  <c r="V172" i="8" s="1"/>
  <c r="AP166" i="8"/>
  <c r="X166" i="8" s="1"/>
  <c r="AO166" i="8"/>
  <c r="W166" i="8" s="1"/>
  <c r="AN166" i="8"/>
  <c r="V166" i="8" s="1"/>
  <c r="AP136" i="8"/>
  <c r="X136" i="8" s="1"/>
  <c r="AO136" i="8"/>
  <c r="W136" i="8" s="1"/>
  <c r="AN136" i="8"/>
  <c r="V136" i="8" s="1"/>
  <c r="AN99" i="8"/>
  <c r="V99" i="8" s="1"/>
  <c r="AP99" i="8"/>
  <c r="X99" i="8" s="1"/>
  <c r="AO99" i="8"/>
  <c r="W99" i="8" s="1"/>
  <c r="AO74" i="8"/>
  <c r="W74" i="8" s="1"/>
  <c r="AP74" i="8"/>
  <c r="X74" i="8" s="1"/>
  <c r="AN74" i="8"/>
  <c r="V74" i="8"/>
  <c r="AP49" i="8"/>
  <c r="X49" i="8" s="1"/>
  <c r="AO49" i="8"/>
  <c r="W49" i="8" s="1"/>
  <c r="AN49" i="8"/>
  <c r="V49" i="8" s="1"/>
  <c r="AP18" i="8"/>
  <c r="X18" i="8" s="1"/>
  <c r="AO18" i="8"/>
  <c r="W18" i="8" s="1"/>
  <c r="AN18" i="8"/>
  <c r="V18" i="8"/>
  <c r="AP178" i="8"/>
  <c r="X178" i="8" s="1"/>
  <c r="AO178" i="8"/>
  <c r="W178" i="8" s="1"/>
  <c r="AN178" i="8"/>
  <c r="V178" i="8" s="1"/>
  <c r="AP86" i="8"/>
  <c r="X86" i="8" s="1"/>
  <c r="AO86" i="8"/>
  <c r="W86" i="8" s="1"/>
  <c r="AN86" i="8"/>
  <c r="V86" i="8" s="1"/>
  <c r="AP103" i="8"/>
  <c r="X103" i="8" s="1"/>
  <c r="AN103" i="8"/>
  <c r="V103" i="8" s="1"/>
  <c r="AO103" i="8"/>
  <c r="W103" i="8" s="1"/>
  <c r="AP159" i="8"/>
  <c r="X159" i="8" s="1"/>
  <c r="AO159" i="8"/>
  <c r="W159" i="8" s="1"/>
  <c r="AN159" i="8"/>
  <c r="V159" i="8" s="1"/>
  <c r="AO143" i="8"/>
  <c r="W143" i="8" s="1"/>
  <c r="AN143" i="8"/>
  <c r="V143" i="8"/>
  <c r="AP143" i="8"/>
  <c r="X143" i="8" s="1"/>
  <c r="AP134" i="8"/>
  <c r="X134" i="8" s="1"/>
  <c r="AO134" i="8"/>
  <c r="W134" i="8" s="1"/>
  <c r="AN134" i="8"/>
  <c r="V134" i="8" s="1"/>
  <c r="AP192" i="8"/>
  <c r="X192" i="8" s="1"/>
  <c r="AO192" i="8"/>
  <c r="W192" i="8" s="1"/>
  <c r="AN192" i="8"/>
  <c r="V192" i="8" s="1"/>
  <c r="AP44" i="8"/>
  <c r="X44" i="8" s="1"/>
  <c r="AO44" i="8"/>
  <c r="W44" i="8" s="1"/>
  <c r="AN44" i="8"/>
  <c r="V44" i="8" s="1"/>
  <c r="AP13" i="8"/>
  <c r="X13" i="8" s="1"/>
  <c r="AN13" i="8"/>
  <c r="V13" i="8" s="1"/>
  <c r="AO13" i="8"/>
  <c r="W13" i="8" s="1"/>
  <c r="AN87" i="8"/>
  <c r="V87" i="8" s="1"/>
  <c r="AP87" i="8"/>
  <c r="X87" i="8" s="1"/>
  <c r="AO87" i="8"/>
  <c r="W87" i="8" s="1"/>
  <c r="AP155" i="8"/>
  <c r="X155" i="8" s="1"/>
  <c r="AO155" i="8"/>
  <c r="W155" i="8" s="1"/>
  <c r="AN155" i="8"/>
  <c r="V155" i="8" s="1"/>
  <c r="AP30" i="8"/>
  <c r="X30" i="8" s="1"/>
  <c r="AO30" i="8"/>
  <c r="W30" i="8" s="1"/>
  <c r="AN30" i="8"/>
  <c r="V30" i="8" s="1"/>
  <c r="AP153" i="8"/>
  <c r="X153" i="8" s="1"/>
  <c r="AO153" i="8"/>
  <c r="W153" i="8" s="1"/>
  <c r="AN153" i="8"/>
  <c r="V153" i="8" s="1"/>
  <c r="AP129" i="8"/>
  <c r="X129" i="8" s="1"/>
  <c r="AN129" i="8"/>
  <c r="V129" i="8" s="1"/>
  <c r="AO129" i="8"/>
  <c r="W129" i="8" s="1"/>
  <c r="AP105" i="8"/>
  <c r="X105" i="8" s="1"/>
  <c r="AN105" i="8"/>
  <c r="V105" i="8"/>
  <c r="AO105" i="8"/>
  <c r="W105" i="8" s="1"/>
  <c r="AN109" i="8"/>
  <c r="V109" i="8" s="1"/>
  <c r="AP109" i="8"/>
  <c r="X109" i="8" s="1"/>
  <c r="AO109" i="8"/>
  <c r="W109" i="8" s="1"/>
  <c r="AP81" i="8"/>
  <c r="X81" i="8" s="1"/>
  <c r="AO81" i="8"/>
  <c r="W81" i="8" s="1"/>
  <c r="AN81" i="8"/>
  <c r="V81" i="8" s="1"/>
  <c r="AN116" i="8"/>
  <c r="V116" i="8" s="1"/>
  <c r="AO116" i="8"/>
  <c r="W116" i="8" s="1"/>
  <c r="AP116" i="8"/>
  <c r="X116" i="8" s="1"/>
  <c r="AP42" i="8"/>
  <c r="X42" i="8" s="1"/>
  <c r="AO42" i="8"/>
  <c r="W42" i="8" s="1"/>
  <c r="AN42" i="8"/>
  <c r="V42" i="8" s="1"/>
  <c r="AO79" i="8"/>
  <c r="W79" i="8" s="1"/>
  <c r="AN79" i="8"/>
  <c r="V79" i="8" s="1"/>
  <c r="AP79" i="8"/>
  <c r="X79" i="8" s="1"/>
  <c r="AN75" i="8"/>
  <c r="V75" i="8" s="1"/>
  <c r="AP75" i="8"/>
  <c r="X75" i="8" s="1"/>
  <c r="AO75" i="8"/>
  <c r="W75" i="8" s="1"/>
  <c r="AO148" i="8"/>
  <c r="W148" i="8" s="1"/>
  <c r="AN148" i="8"/>
  <c r="V148" i="8"/>
  <c r="AP148" i="8"/>
  <c r="X148" i="8" s="1"/>
  <c r="AN296" i="8"/>
  <c r="V296" i="8" s="1"/>
  <c r="AP188" i="8"/>
  <c r="X188" i="8" s="1"/>
  <c r="AO188" i="8"/>
  <c r="W188" i="8" s="1"/>
  <c r="AN188" i="8"/>
  <c r="V188" i="8" s="1"/>
  <c r="AP127" i="8"/>
  <c r="X127" i="8" s="1"/>
  <c r="AN127" i="8"/>
  <c r="V127" i="8" s="1"/>
  <c r="AO127" i="8"/>
  <c r="W127" i="8" s="1"/>
  <c r="AP110" i="8"/>
  <c r="X110" i="8" s="1"/>
  <c r="AN110" i="8"/>
  <c r="V110" i="8" s="1"/>
  <c r="AO110" i="8"/>
  <c r="W110" i="8" s="1"/>
  <c r="AP161" i="8"/>
  <c r="X161" i="8" s="1"/>
  <c r="AO161" i="8"/>
  <c r="W161" i="8" s="1"/>
  <c r="AN161" i="8"/>
  <c r="V161" i="8" s="1"/>
  <c r="AN73" i="8"/>
  <c r="V73" i="8"/>
  <c r="AP73" i="8"/>
  <c r="X73" i="8" s="1"/>
  <c r="AO73" i="8"/>
  <c r="W73" i="8" s="1"/>
  <c r="AP37" i="8"/>
  <c r="X37" i="8" s="1"/>
  <c r="AO37" i="8"/>
  <c r="W37" i="8" s="1"/>
  <c r="AN37" i="8"/>
  <c r="V37" i="8" s="1"/>
  <c r="AN92" i="8"/>
  <c r="V92" i="8" s="1"/>
  <c r="AP92" i="8"/>
  <c r="X92" i="8" s="1"/>
  <c r="AO92" i="8"/>
  <c r="W92" i="8" s="1"/>
  <c r="AO7" i="8"/>
  <c r="W7" i="8" s="1"/>
  <c r="AP7" i="8"/>
  <c r="X7" i="8" s="1"/>
  <c r="AN7" i="8"/>
  <c r="V7" i="8" s="1"/>
  <c r="AN68" i="8"/>
  <c r="V68" i="8"/>
  <c r="AP68" i="8"/>
  <c r="X68" i="8" s="1"/>
  <c r="AO68" i="8"/>
  <c r="W68" i="8" s="1"/>
  <c r="AP167" i="8"/>
  <c r="X167" i="8" s="1"/>
  <c r="AO167" i="8"/>
  <c r="W167" i="8" s="1"/>
  <c r="AN167" i="8"/>
  <c r="V167" i="8" s="1"/>
  <c r="AP176" i="8"/>
  <c r="X176" i="8" s="1"/>
  <c r="AO176" i="8"/>
  <c r="W176" i="8" s="1"/>
  <c r="AN176" i="8"/>
  <c r="V176" i="8" s="1"/>
  <c r="AP117" i="8"/>
  <c r="X117" i="8" s="1"/>
  <c r="AN117" i="8"/>
  <c r="V117" i="8" s="1"/>
  <c r="AO117" i="8"/>
  <c r="W117" i="8" s="1"/>
  <c r="AO141" i="8"/>
  <c r="W141" i="8" s="1"/>
  <c r="AN141" i="8"/>
  <c r="V141" i="8" s="1"/>
  <c r="AP141" i="8"/>
  <c r="X141" i="8" s="1"/>
  <c r="AN93" i="8"/>
  <c r="V93" i="8" s="1"/>
  <c r="AP93" i="8"/>
  <c r="X93" i="8" s="1"/>
  <c r="AO93" i="8"/>
  <c r="W93" i="8" s="1"/>
  <c r="AP35" i="8"/>
  <c r="X35" i="8" s="1"/>
  <c r="AO35" i="8"/>
  <c r="W35" i="8" s="1"/>
  <c r="AN35" i="8"/>
  <c r="V35" i="8" s="1"/>
  <c r="AN80" i="8"/>
  <c r="V80" i="8" s="1"/>
  <c r="AP80" i="8"/>
  <c r="X80" i="8" s="1"/>
  <c r="AO80" i="8"/>
  <c r="W80" i="8" s="1"/>
  <c r="AO67" i="8"/>
  <c r="W67" i="8" s="1"/>
  <c r="AP67" i="8"/>
  <c r="X67" i="8" s="1"/>
  <c r="AN67" i="8"/>
  <c r="V67" i="8" s="1"/>
  <c r="AO276" i="8"/>
  <c r="W276" i="8" s="1"/>
  <c r="AN330" i="8"/>
  <c r="V330" i="8" s="1"/>
  <c r="AN276" i="8"/>
  <c r="V276" i="8" s="1"/>
  <c r="AP330" i="8"/>
  <c r="X330" i="8" s="1"/>
  <c r="AO271" i="8"/>
  <c r="W271" i="8" s="1"/>
  <c r="AN271" i="8"/>
  <c r="V271" i="8" s="1"/>
  <c r="AN235" i="8"/>
  <c r="V235" i="8" s="1"/>
  <c r="AP235" i="8"/>
  <c r="X235" i="8" s="1"/>
  <c r="AP259" i="8"/>
  <c r="X259" i="8" s="1"/>
  <c r="AO259" i="8"/>
  <c r="W259" i="8" s="1"/>
  <c r="AO266" i="8"/>
  <c r="W266" i="8" s="1"/>
  <c r="AO345" i="8"/>
  <c r="W345" i="8" s="1"/>
  <c r="AP345" i="8"/>
  <c r="X345" i="8" s="1"/>
  <c r="AN345" i="8"/>
  <c r="V345" i="8" s="1"/>
  <c r="AN266" i="8"/>
  <c r="V266" i="8" s="1"/>
  <c r="AN311" i="8"/>
  <c r="V311" i="8" s="1"/>
  <c r="AO311" i="8"/>
  <c r="W311" i="8" s="1"/>
  <c r="AP311" i="8"/>
  <c r="X311" i="8" s="1"/>
  <c r="AP356" i="8"/>
  <c r="X356" i="8" s="1"/>
  <c r="AO356" i="8"/>
  <c r="W356" i="8" s="1"/>
  <c r="AN356" i="8"/>
  <c r="V356" i="8" s="1"/>
  <c r="AP302" i="8"/>
  <c r="X302" i="8" s="1"/>
  <c r="AO302" i="8"/>
  <c r="W302" i="8" s="1"/>
  <c r="AN302" i="8"/>
  <c r="V302" i="8" s="1"/>
  <c r="AN301" i="8"/>
  <c r="V301" i="8" s="1"/>
  <c r="AO301" i="8"/>
  <c r="W301" i="8" s="1"/>
  <c r="AP301" i="8"/>
  <c r="X301" i="8" s="1"/>
  <c r="AO365" i="8"/>
  <c r="W365" i="8" s="1"/>
  <c r="AP365" i="8"/>
  <c r="X365" i="8" s="1"/>
  <c r="AN365" i="8"/>
  <c r="V365" i="8" s="1"/>
  <c r="AP346" i="8"/>
  <c r="X346" i="8" s="1"/>
  <c r="AO346" i="8"/>
  <c r="W346" i="8" s="1"/>
  <c r="AN346" i="8"/>
  <c r="V346" i="8" s="1"/>
  <c r="AO325" i="8"/>
  <c r="W325" i="8" s="1"/>
  <c r="AP325" i="8"/>
  <c r="X325" i="8" s="1"/>
  <c r="AN325" i="8"/>
  <c r="V325" i="8" s="1"/>
  <c r="AN306" i="8"/>
  <c r="V306" i="8" s="1"/>
  <c r="AO306" i="8"/>
  <c r="W306" i="8" s="1"/>
  <c r="AP306" i="8"/>
  <c r="X306" i="8" s="1"/>
  <c r="AP265" i="8"/>
  <c r="X265" i="8" s="1"/>
  <c r="AO265" i="8"/>
  <c r="W265" i="8" s="1"/>
  <c r="AN265" i="8"/>
  <c r="V265" i="8" s="1"/>
  <c r="AO250" i="8"/>
  <c r="W250" i="8" s="1"/>
  <c r="AN250" i="8"/>
  <c r="V250" i="8" s="1"/>
  <c r="AP250" i="8"/>
  <c r="X250" i="8" s="1"/>
  <c r="AP366" i="8"/>
  <c r="X366" i="8" s="1"/>
  <c r="AO366" i="8"/>
  <c r="W366" i="8" s="1"/>
  <c r="AN366" i="8"/>
  <c r="V366" i="8" s="1"/>
  <c r="AO350" i="8"/>
  <c r="W350" i="8" s="1"/>
  <c r="AN350" i="8"/>
  <c r="V350" i="8"/>
  <c r="AP350" i="8"/>
  <c r="X350" i="8" s="1"/>
  <c r="AO360" i="8"/>
  <c r="W360" i="8" s="1"/>
  <c r="AP360" i="8"/>
  <c r="X360" i="8" s="1"/>
  <c r="AN360" i="8"/>
  <c r="V360" i="8" s="1"/>
  <c r="AP258" i="8"/>
  <c r="X258" i="8" s="1"/>
  <c r="AO258" i="8"/>
  <c r="W258" i="8" s="1"/>
  <c r="AN258" i="8"/>
  <c r="V258" i="8" s="1"/>
  <c r="AO230" i="8"/>
  <c r="W230" i="8" s="1"/>
  <c r="AN230" i="8"/>
  <c r="V230" i="8" s="1"/>
  <c r="AP230" i="8"/>
  <c r="X230" i="8" s="1"/>
  <c r="AN246" i="8"/>
  <c r="V246" i="8" s="1"/>
  <c r="AP246" i="8"/>
  <c r="X246" i="8" s="1"/>
  <c r="AO246" i="8"/>
  <c r="W246" i="8" s="1"/>
  <c r="AP210" i="8"/>
  <c r="X210" i="8" s="1"/>
  <c r="AO210" i="8"/>
  <c r="W210" i="8" s="1"/>
  <c r="AN210" i="8"/>
  <c r="V210" i="8" s="1"/>
  <c r="AP351" i="8"/>
  <c r="X351" i="8" s="1"/>
  <c r="AO351" i="8"/>
  <c r="W351" i="8" s="1"/>
  <c r="AN351" i="8"/>
  <c r="V351" i="8" s="1"/>
  <c r="AP336" i="8"/>
  <c r="X336" i="8" s="1"/>
  <c r="AO336" i="8"/>
  <c r="W336" i="8" s="1"/>
  <c r="AN336" i="8"/>
  <c r="V336" i="8" s="1"/>
  <c r="AO240" i="8"/>
  <c r="W240" i="8" s="1"/>
  <c r="AP240" i="8"/>
  <c r="X240" i="8" s="1"/>
  <c r="AN240" i="8"/>
  <c r="V240" i="8" s="1"/>
  <c r="AP297" i="8"/>
  <c r="X297" i="8" s="1"/>
  <c r="AO297" i="8"/>
  <c r="W297" i="8" s="1"/>
  <c r="AN297" i="8"/>
  <c r="V297" i="8" s="1"/>
  <c r="AP203" i="8"/>
  <c r="X203" i="8" s="1"/>
  <c r="AO203" i="8"/>
  <c r="W203" i="8" s="1"/>
  <c r="AN203" i="8"/>
  <c r="V203" i="8" s="1"/>
  <c r="AP367" i="8"/>
  <c r="X367" i="8" s="1"/>
  <c r="AO367" i="8"/>
  <c r="W367" i="8" s="1"/>
  <c r="AN367" i="8"/>
  <c r="V367" i="8" s="1"/>
  <c r="AO340" i="8"/>
  <c r="W340" i="8" s="1"/>
  <c r="AP340" i="8"/>
  <c r="X340" i="8" s="1"/>
  <c r="AN340" i="8"/>
  <c r="V340" i="8" s="1"/>
  <c r="AO320" i="8"/>
  <c r="W320" i="8" s="1"/>
  <c r="AP320" i="8"/>
  <c r="X320" i="8" s="1"/>
  <c r="AN320" i="8"/>
  <c r="V320" i="8" s="1"/>
  <c r="AP312" i="8"/>
  <c r="X312" i="8" s="1"/>
  <c r="AO312" i="8"/>
  <c r="W312" i="8" s="1"/>
  <c r="AN312" i="8"/>
  <c r="V312" i="8" s="1"/>
  <c r="AP326" i="8"/>
  <c r="X326" i="8" s="1"/>
  <c r="AO326" i="8"/>
  <c r="W326" i="8" s="1"/>
  <c r="AN326" i="8"/>
  <c r="V326" i="8"/>
  <c r="AN216" i="8"/>
  <c r="V216" i="8" s="1"/>
  <c r="AO216" i="8"/>
  <c r="W216" i="8" s="1"/>
  <c r="AP216" i="8"/>
  <c r="X216" i="8" s="1"/>
  <c r="AP197" i="8"/>
  <c r="X197" i="8" s="1"/>
  <c r="AO197" i="8"/>
  <c r="W197" i="8" s="1"/>
  <c r="AN197" i="8"/>
  <c r="V197" i="8" s="1"/>
  <c r="AP361" i="8"/>
  <c r="X361" i="8" s="1"/>
  <c r="AO361" i="8"/>
  <c r="W361" i="8" s="1"/>
  <c r="AN361" i="8"/>
  <c r="V361" i="8" s="1"/>
  <c r="AP292" i="8"/>
  <c r="X292" i="8" s="1"/>
  <c r="AO292" i="8"/>
  <c r="W292" i="8" s="1"/>
  <c r="AN292" i="8"/>
  <c r="V292" i="8" s="1"/>
  <c r="AP272" i="8"/>
  <c r="X272" i="8" s="1"/>
  <c r="AN272" i="8"/>
  <c r="V272" i="8" s="1"/>
  <c r="AO272" i="8"/>
  <c r="W272" i="8" s="1"/>
  <c r="AP220" i="8"/>
  <c r="X220" i="8" s="1"/>
  <c r="AN220" i="8"/>
  <c r="V220" i="8" s="1"/>
  <c r="AO220" i="8"/>
  <c r="W220" i="8" s="1"/>
  <c r="AO270" i="8"/>
  <c r="W270" i="8" s="1"/>
  <c r="AN270" i="8"/>
  <c r="V270" i="8" s="1"/>
  <c r="AP270" i="8"/>
  <c r="X270" i="8" s="1"/>
  <c r="AN221" i="8"/>
  <c r="V221" i="8" s="1"/>
  <c r="AP221" i="8"/>
  <c r="X221" i="8" s="1"/>
  <c r="AO221" i="8"/>
  <c r="W221" i="8" s="1"/>
  <c r="AP209" i="8"/>
  <c r="X209" i="8" s="1"/>
  <c r="AO209" i="8"/>
  <c r="W209" i="8" s="1"/>
  <c r="AN209" i="8"/>
  <c r="V209" i="8" s="1"/>
  <c r="AP371" i="8"/>
  <c r="X371" i="8" s="1"/>
  <c r="AO371" i="8"/>
  <c r="W371" i="8" s="1"/>
  <c r="AN371" i="8"/>
  <c r="V371" i="8" s="1"/>
  <c r="AO282" i="8"/>
  <c r="W282" i="8" s="1"/>
  <c r="AN282" i="8"/>
  <c r="V282" i="8" s="1"/>
  <c r="AP282" i="8"/>
  <c r="X282" i="8" s="1"/>
  <c r="AP376" i="8"/>
  <c r="X376" i="8" s="1"/>
  <c r="AO376" i="8"/>
  <c r="W376" i="8" s="1"/>
  <c r="AN376" i="8"/>
  <c r="V376" i="8" s="1"/>
  <c r="AO355" i="8"/>
  <c r="W355" i="8" s="1"/>
  <c r="AP355" i="8"/>
  <c r="X355" i="8" s="1"/>
  <c r="AN355" i="8"/>
  <c r="V355" i="8" s="1"/>
  <c r="AP331" i="8"/>
  <c r="X331" i="8" s="1"/>
  <c r="AO331" i="8"/>
  <c r="W331" i="8" s="1"/>
  <c r="AN331" i="8"/>
  <c r="V331" i="8" s="1"/>
  <c r="AP307" i="8"/>
  <c r="X307" i="8" s="1"/>
  <c r="AO307" i="8"/>
  <c r="W307" i="8" s="1"/>
  <c r="AN307" i="8"/>
  <c r="V307" i="8" s="1"/>
  <c r="AP341" i="8"/>
  <c r="X341" i="8" s="1"/>
  <c r="AO341" i="8"/>
  <c r="W341" i="8" s="1"/>
  <c r="AN341" i="8"/>
  <c r="V341" i="8" s="1"/>
  <c r="AO260" i="8"/>
  <c r="W260" i="8" s="1"/>
  <c r="AP260" i="8"/>
  <c r="X260" i="8" s="1"/>
  <c r="AN260" i="8"/>
  <c r="V260" i="8" s="1"/>
  <c r="AP198" i="8"/>
  <c r="X198" i="8" s="1"/>
  <c r="AO198" i="8"/>
  <c r="W198" i="8" s="1"/>
  <c r="AN198" i="8"/>
  <c r="V198" i="8" s="1"/>
  <c r="AP211" i="8"/>
  <c r="X211" i="8" s="1"/>
  <c r="AO211" i="8"/>
  <c r="W211" i="8" s="1"/>
  <c r="AN211" i="8"/>
  <c r="V211" i="8" s="1"/>
  <c r="AP205" i="8"/>
  <c r="X205" i="8" s="1"/>
  <c r="AO205" i="8"/>
  <c r="W205" i="8" s="1"/>
  <c r="AN205" i="8"/>
  <c r="V205" i="8" s="1"/>
  <c r="AP277" i="8"/>
  <c r="X277" i="8" s="1"/>
  <c r="AO277" i="8"/>
  <c r="W277" i="8" s="1"/>
  <c r="AN277" i="8"/>
  <c r="V277" i="8" s="1"/>
  <c r="AP372" i="8"/>
  <c r="X372" i="8" s="1"/>
  <c r="AO372" i="8"/>
  <c r="W372" i="8" s="1"/>
  <c r="AN372" i="8"/>
  <c r="V372" i="8" s="1"/>
  <c r="AP321" i="8"/>
  <c r="X321" i="8" s="1"/>
  <c r="AO321" i="8"/>
  <c r="W321" i="8" s="1"/>
  <c r="AN321" i="8"/>
  <c r="V321" i="8" s="1"/>
  <c r="AP287" i="8"/>
  <c r="X287" i="8" s="1"/>
  <c r="AO287" i="8"/>
  <c r="W287" i="8" s="1"/>
  <c r="AN287" i="8"/>
  <c r="V287" i="8" s="1"/>
  <c r="AN241" i="8"/>
  <c r="V241" i="8" s="1"/>
  <c r="AO241" i="8"/>
  <c r="W241" i="8" s="1"/>
  <c r="AP241" i="8"/>
  <c r="X241" i="8" s="1"/>
  <c r="AN236" i="8"/>
  <c r="V236" i="8" s="1"/>
  <c r="AP236" i="8"/>
  <c r="X236" i="8" s="1"/>
  <c r="AO236" i="8"/>
  <c r="W236" i="8" s="1"/>
  <c r="AN231" i="8"/>
  <c r="V231" i="8" s="1"/>
  <c r="AP231" i="8"/>
  <c r="X231" i="8" s="1"/>
  <c r="AO231" i="8"/>
  <c r="W231" i="8" s="1"/>
  <c r="AO215" i="8"/>
  <c r="W215" i="8" s="1"/>
  <c r="AP215" i="8"/>
  <c r="X215" i="8" s="1"/>
  <c r="AN215" i="8"/>
  <c r="V215" i="8" s="1"/>
  <c r="R21" i="13" l="1"/>
  <c r="R77" i="13" s="1"/>
  <c r="P77" i="13" s="1"/>
  <c r="P79" i="13" s="1"/>
  <c r="R79" i="13" s="1"/>
  <c r="P23" i="13"/>
  <c r="V6" i="6"/>
  <c r="U6" i="6"/>
  <c r="T6" i="6"/>
  <c r="V5" i="6"/>
  <c r="U5" i="6"/>
  <c r="T5" i="6"/>
  <c r="V4" i="6"/>
  <c r="U4" i="6"/>
  <c r="T4" i="6"/>
  <c r="V12" i="6"/>
  <c r="U12" i="6"/>
  <c r="T12" i="6"/>
  <c r="V11" i="6"/>
  <c r="U11" i="6"/>
  <c r="T11" i="6"/>
  <c r="V10" i="6"/>
  <c r="U10" i="6"/>
  <c r="T10" i="6"/>
  <c r="V18" i="6"/>
  <c r="U18" i="6"/>
  <c r="T18" i="6"/>
  <c r="V17" i="6"/>
  <c r="U17" i="6"/>
  <c r="T17" i="6"/>
  <c r="V16" i="6"/>
  <c r="U16" i="6"/>
  <c r="T16" i="6"/>
  <c r="V24" i="6"/>
  <c r="U24" i="6"/>
  <c r="T24" i="6"/>
  <c r="V23" i="6"/>
  <c r="U23" i="6"/>
  <c r="T23" i="6"/>
  <c r="V22" i="6"/>
  <c r="U22" i="6"/>
  <c r="T22" i="6"/>
  <c r="V30" i="6"/>
  <c r="U30" i="6"/>
  <c r="T30" i="6"/>
  <c r="V29" i="6"/>
  <c r="U29" i="6"/>
  <c r="T29" i="6"/>
  <c r="V28" i="6"/>
  <c r="U28" i="6"/>
  <c r="T28" i="6"/>
  <c r="V36" i="6"/>
  <c r="U36" i="6"/>
  <c r="T36" i="6"/>
  <c r="V35" i="6"/>
  <c r="U35" i="6"/>
  <c r="T35" i="6"/>
  <c r="V34" i="6"/>
  <c r="U34" i="6"/>
  <c r="T34" i="6"/>
  <c r="V43" i="6"/>
  <c r="U43" i="6"/>
  <c r="T43" i="6"/>
  <c r="V42" i="6"/>
  <c r="U42" i="6"/>
  <c r="T42" i="6"/>
  <c r="V41" i="6"/>
  <c r="U41" i="6"/>
  <c r="T41" i="6"/>
  <c r="V51" i="6"/>
  <c r="U51" i="6"/>
  <c r="T51" i="6"/>
  <c r="V50" i="6"/>
  <c r="U50" i="6"/>
  <c r="T50" i="6"/>
  <c r="V49" i="6"/>
  <c r="U49" i="6"/>
  <c r="T49" i="6"/>
  <c r="V57" i="6"/>
  <c r="U57" i="6"/>
  <c r="T57" i="6"/>
  <c r="V56" i="6"/>
  <c r="U56" i="6"/>
  <c r="T56" i="6"/>
  <c r="V55" i="6"/>
  <c r="U55" i="6"/>
  <c r="T55" i="6"/>
  <c r="V65" i="6"/>
  <c r="U65" i="6"/>
  <c r="T65" i="6"/>
  <c r="V74" i="6"/>
  <c r="U74" i="6"/>
  <c r="T74" i="6"/>
  <c r="V73" i="6"/>
  <c r="U73" i="6"/>
  <c r="T73" i="6"/>
  <c r="V72" i="6"/>
  <c r="U72" i="6"/>
  <c r="T72" i="6"/>
  <c r="V71" i="6"/>
  <c r="U71" i="6"/>
  <c r="T71" i="6"/>
  <c r="V81" i="6"/>
  <c r="U81" i="6"/>
  <c r="T81" i="6"/>
  <c r="V80" i="6"/>
  <c r="U80" i="6"/>
  <c r="T80" i="6"/>
  <c r="V79" i="6"/>
  <c r="U79" i="6"/>
  <c r="T79" i="6"/>
  <c r="V78" i="6"/>
  <c r="U78" i="6"/>
  <c r="T78" i="6"/>
  <c r="V86" i="6"/>
  <c r="U86" i="6"/>
  <c r="T86" i="6"/>
  <c r="V85" i="6"/>
  <c r="U85" i="6"/>
  <c r="T85" i="6"/>
  <c r="V93" i="6"/>
  <c r="U93" i="6"/>
  <c r="T93" i="6"/>
  <c r="V92" i="6"/>
  <c r="U92" i="6"/>
  <c r="T92" i="6"/>
  <c r="V91" i="6"/>
  <c r="U91" i="6"/>
  <c r="T91" i="6"/>
  <c r="V90" i="6"/>
  <c r="U90" i="6"/>
  <c r="T90" i="6"/>
  <c r="V98" i="6"/>
  <c r="U98" i="6"/>
  <c r="T98" i="6"/>
  <c r="V97" i="6"/>
  <c r="U97" i="6"/>
  <c r="T97" i="6"/>
  <c r="V104" i="6"/>
  <c r="U104" i="6"/>
  <c r="T104" i="6"/>
  <c r="V103" i="6"/>
  <c r="U103" i="6"/>
  <c r="T103" i="6"/>
  <c r="V102" i="6"/>
  <c r="U102" i="6"/>
  <c r="T102" i="6"/>
  <c r="V110" i="6"/>
  <c r="U110" i="6"/>
  <c r="T110" i="6"/>
  <c r="V109" i="6"/>
  <c r="U109" i="6"/>
  <c r="T109" i="6"/>
  <c r="V108" i="6"/>
  <c r="U108" i="6"/>
  <c r="T108" i="6"/>
  <c r="V117" i="6"/>
  <c r="U117" i="6"/>
  <c r="T117" i="6"/>
  <c r="V116" i="6"/>
  <c r="U116" i="6"/>
  <c r="T116" i="6"/>
  <c r="V115" i="6"/>
  <c r="U115" i="6"/>
  <c r="T115" i="6"/>
  <c r="V129" i="6"/>
  <c r="U129" i="6"/>
  <c r="T129" i="6"/>
  <c r="V128" i="6"/>
  <c r="U128" i="6"/>
  <c r="T128" i="6"/>
  <c r="V127" i="6"/>
  <c r="U127" i="6"/>
  <c r="T127" i="6"/>
  <c r="V135" i="6"/>
  <c r="U135" i="6"/>
  <c r="T135" i="6"/>
  <c r="V134" i="6"/>
  <c r="U134" i="6"/>
  <c r="T134" i="6"/>
  <c r="V133" i="6"/>
  <c r="U133" i="6"/>
  <c r="T133" i="6"/>
  <c r="R23" i="13" l="1"/>
  <c r="P25" i="13"/>
  <c r="R85" i="13"/>
  <c r="P85" i="13" s="1"/>
  <c r="P87" i="13" s="1"/>
  <c r="R87" i="13" s="1"/>
  <c r="R101" i="13"/>
  <c r="P101" i="13" s="1"/>
  <c r="P103" i="13" s="1"/>
  <c r="R103" i="13" s="1"/>
  <c r="V114" i="6"/>
  <c r="U114" i="6"/>
  <c r="V142" i="6"/>
  <c r="U142" i="6"/>
  <c r="T142" i="6"/>
  <c r="V141" i="6"/>
  <c r="U141" i="6"/>
  <c r="T141" i="6"/>
  <c r="V140" i="6"/>
  <c r="U140" i="6"/>
  <c r="T140" i="6"/>
  <c r="V148" i="6"/>
  <c r="U148" i="6"/>
  <c r="T148" i="6"/>
  <c r="V147" i="6"/>
  <c r="U147" i="6"/>
  <c r="T147" i="6"/>
  <c r="V154" i="6"/>
  <c r="U154" i="6"/>
  <c r="T154" i="6"/>
  <c r="V153" i="6"/>
  <c r="U153" i="6"/>
  <c r="T153" i="6"/>
  <c r="V160" i="6"/>
  <c r="U160" i="6"/>
  <c r="T160" i="6"/>
  <c r="V159" i="6"/>
  <c r="U159" i="6"/>
  <c r="T159" i="6"/>
  <c r="V165" i="6"/>
  <c r="U165" i="6"/>
  <c r="T165" i="6"/>
  <c r="V166" i="6"/>
  <c r="U166" i="6"/>
  <c r="T166" i="6"/>
  <c r="V171" i="6"/>
  <c r="U171" i="6"/>
  <c r="T171" i="6"/>
  <c r="V177" i="6"/>
  <c r="U177" i="6"/>
  <c r="T177" i="6"/>
  <c r="V176" i="6"/>
  <c r="U176" i="6"/>
  <c r="T176" i="6"/>
  <c r="V188" i="6"/>
  <c r="U188" i="6"/>
  <c r="T188" i="6"/>
  <c r="V193" i="6"/>
  <c r="U193" i="6"/>
  <c r="T193" i="6"/>
  <c r="O193" i="6"/>
  <c r="N193" i="6"/>
  <c r="M193" i="6"/>
  <c r="O192" i="6"/>
  <c r="N192" i="6"/>
  <c r="O188" i="6"/>
  <c r="N188" i="6"/>
  <c r="M188" i="6"/>
  <c r="O187" i="6"/>
  <c r="N187" i="6"/>
  <c r="O177" i="6"/>
  <c r="N177" i="6"/>
  <c r="M177" i="6"/>
  <c r="O176" i="6"/>
  <c r="N176" i="6"/>
  <c r="M176" i="6"/>
  <c r="O175" i="6"/>
  <c r="N175" i="6"/>
  <c r="O171" i="6"/>
  <c r="N171" i="6"/>
  <c r="M171" i="6"/>
  <c r="O170" i="6"/>
  <c r="N170" i="6"/>
  <c r="O166" i="6"/>
  <c r="N166" i="6"/>
  <c r="M166" i="6"/>
  <c r="O165" i="6"/>
  <c r="N165" i="6"/>
  <c r="M165" i="6"/>
  <c r="O164" i="6"/>
  <c r="N164" i="6"/>
  <c r="O160" i="6"/>
  <c r="N160" i="6"/>
  <c r="M160" i="6"/>
  <c r="O159" i="6"/>
  <c r="N159" i="6"/>
  <c r="M159" i="6"/>
  <c r="O158" i="6"/>
  <c r="N158" i="6"/>
  <c r="O154" i="6"/>
  <c r="N154" i="6"/>
  <c r="M154" i="6"/>
  <c r="O153" i="6"/>
  <c r="N153" i="6"/>
  <c r="M153" i="6"/>
  <c r="O152" i="6"/>
  <c r="N152" i="6"/>
  <c r="O148" i="6"/>
  <c r="N148" i="6"/>
  <c r="M148" i="6"/>
  <c r="O147" i="6"/>
  <c r="N147" i="6"/>
  <c r="M147" i="6"/>
  <c r="O146" i="6"/>
  <c r="N146" i="6"/>
  <c r="O142" i="6"/>
  <c r="N142" i="6"/>
  <c r="M142" i="6"/>
  <c r="O141" i="6"/>
  <c r="N141" i="6"/>
  <c r="M141" i="6"/>
  <c r="O140" i="6"/>
  <c r="N140" i="6"/>
  <c r="M140" i="6"/>
  <c r="O139" i="6"/>
  <c r="N139" i="6"/>
  <c r="O135" i="6"/>
  <c r="N135" i="6"/>
  <c r="M135" i="6"/>
  <c r="O134" i="6"/>
  <c r="N134" i="6"/>
  <c r="M134" i="6"/>
  <c r="O133" i="6"/>
  <c r="N133" i="6"/>
  <c r="O129" i="6"/>
  <c r="N129" i="6"/>
  <c r="M129" i="6"/>
  <c r="O128" i="6"/>
  <c r="N128" i="6"/>
  <c r="M128" i="6"/>
  <c r="O127" i="6"/>
  <c r="N127" i="6"/>
  <c r="M127" i="6"/>
  <c r="O126" i="6"/>
  <c r="N126" i="6"/>
  <c r="O117" i="6"/>
  <c r="N117" i="6"/>
  <c r="M117" i="6"/>
  <c r="O116" i="6"/>
  <c r="N116" i="6"/>
  <c r="M116" i="6"/>
  <c r="O115" i="6"/>
  <c r="N115" i="6"/>
  <c r="M115" i="6"/>
  <c r="O114" i="6"/>
  <c r="N114" i="6"/>
  <c r="O110" i="6"/>
  <c r="N110" i="6"/>
  <c r="M110" i="6"/>
  <c r="O109" i="6"/>
  <c r="N109" i="6"/>
  <c r="M109" i="6"/>
  <c r="O108" i="6"/>
  <c r="N108" i="6"/>
  <c r="O104" i="6"/>
  <c r="N104" i="6"/>
  <c r="M104" i="6"/>
  <c r="O103" i="6"/>
  <c r="N103" i="6"/>
  <c r="M103" i="6"/>
  <c r="O102" i="6"/>
  <c r="N102" i="6"/>
  <c r="O98" i="6"/>
  <c r="N98" i="6"/>
  <c r="M98" i="6"/>
  <c r="O97" i="6"/>
  <c r="N97" i="6"/>
  <c r="O93" i="6"/>
  <c r="N93" i="6"/>
  <c r="M93" i="6"/>
  <c r="O92" i="6"/>
  <c r="N92" i="6"/>
  <c r="M92" i="6"/>
  <c r="O91" i="6"/>
  <c r="N91" i="6"/>
  <c r="M91" i="6"/>
  <c r="O90" i="6"/>
  <c r="N90" i="6"/>
  <c r="O86" i="6"/>
  <c r="N86" i="6"/>
  <c r="M86" i="6"/>
  <c r="O85" i="6"/>
  <c r="N85" i="6"/>
  <c r="O81" i="6"/>
  <c r="N81" i="6"/>
  <c r="M81" i="6"/>
  <c r="O80" i="6"/>
  <c r="N80" i="6"/>
  <c r="M80" i="6"/>
  <c r="O79" i="6"/>
  <c r="N79" i="6"/>
  <c r="M79" i="6"/>
  <c r="O78" i="6"/>
  <c r="N78" i="6"/>
  <c r="O74" i="6"/>
  <c r="N74" i="6"/>
  <c r="M74" i="6"/>
  <c r="O73" i="6"/>
  <c r="N73" i="6"/>
  <c r="M73" i="6"/>
  <c r="O72" i="6"/>
  <c r="N72" i="6"/>
  <c r="M72" i="6"/>
  <c r="O71" i="6"/>
  <c r="N71" i="6"/>
  <c r="O67" i="6"/>
  <c r="N67" i="6"/>
  <c r="M67" i="6"/>
  <c r="O66" i="6"/>
  <c r="N66" i="6"/>
  <c r="M66" i="6"/>
  <c r="O65" i="6"/>
  <c r="N65" i="6"/>
  <c r="O58" i="6"/>
  <c r="N58" i="6"/>
  <c r="M58" i="6"/>
  <c r="O57" i="6"/>
  <c r="N57" i="6"/>
  <c r="M57" i="6"/>
  <c r="O56" i="6"/>
  <c r="N56" i="6"/>
  <c r="M56" i="6"/>
  <c r="O55" i="6"/>
  <c r="N55" i="6"/>
  <c r="O51" i="6"/>
  <c r="N51" i="6"/>
  <c r="M51" i="6"/>
  <c r="O50" i="6"/>
  <c r="N50" i="6"/>
  <c r="M50" i="6"/>
  <c r="O49" i="6"/>
  <c r="N49" i="6"/>
  <c r="M49" i="6"/>
  <c r="O48" i="6"/>
  <c r="N48" i="6"/>
  <c r="O44" i="6"/>
  <c r="N44" i="6"/>
  <c r="M44" i="6"/>
  <c r="O43" i="6"/>
  <c r="N43" i="6"/>
  <c r="M43" i="6"/>
  <c r="O42" i="6"/>
  <c r="N42" i="6"/>
  <c r="M42" i="6"/>
  <c r="O41" i="6"/>
  <c r="N41" i="6"/>
  <c r="O37" i="6"/>
  <c r="N37" i="6"/>
  <c r="M37" i="6"/>
  <c r="O36" i="6"/>
  <c r="N36" i="6"/>
  <c r="M36" i="6"/>
  <c r="O35" i="6"/>
  <c r="N35" i="6"/>
  <c r="M35" i="6"/>
  <c r="O34" i="6"/>
  <c r="N34" i="6"/>
  <c r="O30" i="6"/>
  <c r="N30" i="6"/>
  <c r="M30" i="6"/>
  <c r="O29" i="6"/>
  <c r="N29" i="6"/>
  <c r="M29" i="6"/>
  <c r="O28" i="6"/>
  <c r="N28" i="6"/>
  <c r="O24" i="6"/>
  <c r="N24" i="6"/>
  <c r="M24" i="6"/>
  <c r="O23" i="6"/>
  <c r="N23" i="6"/>
  <c r="M23" i="6"/>
  <c r="O22" i="6"/>
  <c r="N22" i="6"/>
  <c r="O18" i="6"/>
  <c r="N18" i="6"/>
  <c r="M18" i="6"/>
  <c r="O17" i="6"/>
  <c r="N17" i="6"/>
  <c r="M17" i="6"/>
  <c r="O16" i="6"/>
  <c r="N16" i="6"/>
  <c r="O12" i="6"/>
  <c r="N12" i="6"/>
  <c r="M12" i="6"/>
  <c r="O11" i="6"/>
  <c r="N11" i="6"/>
  <c r="M11" i="6"/>
  <c r="O10" i="6"/>
  <c r="N10" i="6"/>
  <c r="O6" i="6"/>
  <c r="N6" i="6"/>
  <c r="M6" i="6"/>
  <c r="O5" i="6"/>
  <c r="N5" i="6"/>
  <c r="M5" i="6"/>
  <c r="O4" i="6"/>
  <c r="N4" i="6"/>
  <c r="R109" i="13" l="1"/>
  <c r="P109" i="13" s="1"/>
  <c r="P111" i="13" s="1"/>
  <c r="R111" i="13" s="1"/>
  <c r="R117" i="13"/>
  <c r="P117" i="13" s="1"/>
  <c r="P119" i="13" s="1"/>
  <c r="R119" i="13" s="1"/>
  <c r="R25" i="13"/>
  <c r="P27" i="13"/>
  <c r="V371" i="6"/>
  <c r="U371" i="6"/>
  <c r="T371" i="6"/>
  <c r="V366" i="6"/>
  <c r="U366" i="6"/>
  <c r="T366" i="6"/>
  <c r="V361" i="6"/>
  <c r="U361" i="6"/>
  <c r="T361" i="6"/>
  <c r="V360" i="6"/>
  <c r="U360" i="6"/>
  <c r="T360" i="6"/>
  <c r="V355" i="6"/>
  <c r="U355" i="6"/>
  <c r="T355" i="6"/>
  <c r="V350" i="6"/>
  <c r="U350" i="6"/>
  <c r="T350" i="6"/>
  <c r="V345" i="6"/>
  <c r="U345" i="6"/>
  <c r="T345" i="6"/>
  <c r="V340" i="6"/>
  <c r="U340" i="6"/>
  <c r="T340" i="6"/>
  <c r="V335" i="6"/>
  <c r="U335" i="6"/>
  <c r="T335" i="6"/>
  <c r="V330" i="6"/>
  <c r="U330" i="6"/>
  <c r="T330" i="6"/>
  <c r="V325" i="6"/>
  <c r="U325" i="6"/>
  <c r="T325" i="6"/>
  <c r="V320" i="6"/>
  <c r="U320" i="6"/>
  <c r="T320" i="6"/>
  <c r="V315" i="6"/>
  <c r="U315" i="6"/>
  <c r="T315" i="6"/>
  <c r="V308" i="6"/>
  <c r="U308" i="6"/>
  <c r="T308" i="6"/>
  <c r="V303" i="6"/>
  <c r="U303" i="6"/>
  <c r="T303" i="6"/>
  <c r="V298" i="6"/>
  <c r="U298" i="6"/>
  <c r="T298" i="6"/>
  <c r="V293" i="6"/>
  <c r="U293" i="6"/>
  <c r="T293" i="6"/>
  <c r="V288" i="6"/>
  <c r="U288" i="6"/>
  <c r="T288" i="6"/>
  <c r="V283" i="6"/>
  <c r="U283" i="6"/>
  <c r="T283" i="6"/>
  <c r="V278" i="6"/>
  <c r="U278" i="6"/>
  <c r="T278" i="6"/>
  <c r="V273" i="6"/>
  <c r="U273" i="6"/>
  <c r="T273" i="6"/>
  <c r="V269" i="6"/>
  <c r="U269" i="6"/>
  <c r="T269" i="6"/>
  <c r="V268" i="6"/>
  <c r="U268" i="6"/>
  <c r="T268" i="6"/>
  <c r="V263" i="6"/>
  <c r="U263" i="6"/>
  <c r="T263" i="6"/>
  <c r="V262" i="6"/>
  <c r="U262" i="6"/>
  <c r="T262" i="6"/>
  <c r="V257" i="6"/>
  <c r="U257" i="6"/>
  <c r="T257" i="6"/>
  <c r="V256" i="6"/>
  <c r="U256" i="6"/>
  <c r="T256" i="6"/>
  <c r="V251" i="6"/>
  <c r="U251" i="6"/>
  <c r="T251" i="6"/>
  <c r="V246" i="6"/>
  <c r="U246" i="6"/>
  <c r="T246" i="6"/>
  <c r="V241" i="6"/>
  <c r="U241" i="6"/>
  <c r="T241" i="6"/>
  <c r="V236" i="6"/>
  <c r="U236" i="6"/>
  <c r="T236" i="6"/>
  <c r="V231" i="6"/>
  <c r="U231" i="6"/>
  <c r="T231" i="6"/>
  <c r="V226" i="6"/>
  <c r="U226" i="6"/>
  <c r="T226" i="6"/>
  <c r="V221" i="6"/>
  <c r="U221" i="6"/>
  <c r="T221" i="6"/>
  <c r="V216" i="6"/>
  <c r="U216" i="6"/>
  <c r="T216" i="6"/>
  <c r="V215" i="6"/>
  <c r="U215" i="6"/>
  <c r="T215" i="6"/>
  <c r="V211" i="6"/>
  <c r="U211" i="6"/>
  <c r="T211" i="6"/>
  <c r="V210" i="6"/>
  <c r="U210" i="6"/>
  <c r="T210" i="6"/>
  <c r="AC198" i="6"/>
  <c r="V205" i="6"/>
  <c r="U205" i="6"/>
  <c r="T205" i="6"/>
  <c r="V204" i="6"/>
  <c r="U204" i="6"/>
  <c r="T204" i="6"/>
  <c r="V199" i="6"/>
  <c r="U199" i="6"/>
  <c r="T199" i="6"/>
  <c r="V198" i="6"/>
  <c r="U198" i="6"/>
  <c r="T198" i="6"/>
  <c r="R371" i="6"/>
  <c r="O371" i="6" s="1"/>
  <c r="R370" i="6"/>
  <c r="N370" i="6" s="1"/>
  <c r="R366" i="6"/>
  <c r="O366" i="6" s="1"/>
  <c r="R365" i="6"/>
  <c r="N365" i="6" s="1"/>
  <c r="R361" i="6"/>
  <c r="O361" i="6" s="1"/>
  <c r="R360" i="6"/>
  <c r="N360" i="6" s="1"/>
  <c r="O360" i="6"/>
  <c r="R359" i="6"/>
  <c r="O359" i="6" s="1"/>
  <c r="R355" i="6"/>
  <c r="N355" i="6" s="1"/>
  <c r="R354" i="6"/>
  <c r="O354" i="6" s="1"/>
  <c r="R350" i="6"/>
  <c r="N350" i="6" s="1"/>
  <c r="R349" i="6"/>
  <c r="O349" i="6" s="1"/>
  <c r="R345" i="6"/>
  <c r="N345" i="6" s="1"/>
  <c r="O345" i="6"/>
  <c r="R344" i="6"/>
  <c r="O344" i="6" s="1"/>
  <c r="R340" i="6"/>
  <c r="N340" i="6" s="1"/>
  <c r="R339" i="6"/>
  <c r="O339" i="6" s="1"/>
  <c r="R335" i="6"/>
  <c r="N335" i="6" s="1"/>
  <c r="O335" i="6"/>
  <c r="R334" i="6"/>
  <c r="O334" i="6" s="1"/>
  <c r="R330" i="6"/>
  <c r="N330" i="6" s="1"/>
  <c r="O330" i="6"/>
  <c r="R329" i="6"/>
  <c r="O329" i="6" s="1"/>
  <c r="R325" i="6"/>
  <c r="N325" i="6" s="1"/>
  <c r="R324" i="6"/>
  <c r="O324" i="6" s="1"/>
  <c r="R320" i="6"/>
  <c r="N320" i="6" s="1"/>
  <c r="O320" i="6"/>
  <c r="R319" i="6"/>
  <c r="O319" i="6" s="1"/>
  <c r="R315" i="6"/>
  <c r="N315" i="6" s="1"/>
  <c r="R314" i="6"/>
  <c r="O314" i="6" s="1"/>
  <c r="R308" i="6"/>
  <c r="N308" i="6" s="1"/>
  <c r="R307" i="6"/>
  <c r="O307" i="6" s="1"/>
  <c r="R303" i="6"/>
  <c r="N303" i="6" s="1"/>
  <c r="O303" i="6"/>
  <c r="R302" i="6"/>
  <c r="O302" i="6" s="1"/>
  <c r="R298" i="6"/>
  <c r="N298" i="6" s="1"/>
  <c r="R297" i="6"/>
  <c r="O297" i="6" s="1"/>
  <c r="R293" i="6"/>
  <c r="N293" i="6" s="1"/>
  <c r="O293" i="6"/>
  <c r="R292" i="6"/>
  <c r="O292" i="6" s="1"/>
  <c r="R288" i="6"/>
  <c r="N288" i="6" s="1"/>
  <c r="O288" i="6"/>
  <c r="R287" i="6"/>
  <c r="O287" i="6" s="1"/>
  <c r="R283" i="6"/>
  <c r="N283" i="6" s="1"/>
  <c r="R282" i="6"/>
  <c r="O282" i="6" s="1"/>
  <c r="R278" i="6"/>
  <c r="N278" i="6" s="1"/>
  <c r="O278" i="6"/>
  <c r="R277" i="6"/>
  <c r="O277" i="6" s="1"/>
  <c r="R273" i="6"/>
  <c r="N273" i="6" s="1"/>
  <c r="R272" i="6"/>
  <c r="O272" i="6" s="1"/>
  <c r="R269" i="6"/>
  <c r="N269" i="6" s="1"/>
  <c r="R268" i="6"/>
  <c r="O268" i="6" s="1"/>
  <c r="R267" i="6"/>
  <c r="N267" i="6" s="1"/>
  <c r="O267" i="6"/>
  <c r="R263" i="6"/>
  <c r="O263" i="6" s="1"/>
  <c r="R262" i="6"/>
  <c r="N262" i="6" s="1"/>
  <c r="R261" i="6"/>
  <c r="O261" i="6" s="1"/>
  <c r="R257" i="6"/>
  <c r="N257" i="6" s="1"/>
  <c r="R256" i="6"/>
  <c r="O256" i="6" s="1"/>
  <c r="R255" i="6"/>
  <c r="N255" i="6" s="1"/>
  <c r="O255" i="6"/>
  <c r="R251" i="6"/>
  <c r="O251" i="6" s="1"/>
  <c r="R250" i="6"/>
  <c r="N250" i="6" s="1"/>
  <c r="R246" i="6"/>
  <c r="O246" i="6" s="1"/>
  <c r="R245" i="6"/>
  <c r="N245" i="6" s="1"/>
  <c r="R241" i="6"/>
  <c r="O241" i="6" s="1"/>
  <c r="R240" i="6"/>
  <c r="N240" i="6" s="1"/>
  <c r="R236" i="6"/>
  <c r="O236" i="6" s="1"/>
  <c r="R235" i="6"/>
  <c r="N235" i="6" s="1"/>
  <c r="R231" i="6"/>
  <c r="O231" i="6" s="1"/>
  <c r="R230" i="6"/>
  <c r="N230" i="6" s="1"/>
  <c r="R226" i="6"/>
  <c r="O226" i="6" s="1"/>
  <c r="R225" i="6"/>
  <c r="N225" i="6" s="1"/>
  <c r="R221" i="6"/>
  <c r="O221" i="6" s="1"/>
  <c r="R220" i="6"/>
  <c r="N220" i="6" s="1"/>
  <c r="R216" i="6"/>
  <c r="O216" i="6" s="1"/>
  <c r="R215" i="6"/>
  <c r="N215" i="6" s="1"/>
  <c r="R211" i="6"/>
  <c r="O211" i="6" s="1"/>
  <c r="R210" i="6"/>
  <c r="N210" i="6" s="1"/>
  <c r="R209" i="6"/>
  <c r="O209" i="6" s="1"/>
  <c r="R205" i="6"/>
  <c r="N205" i="6" s="1"/>
  <c r="R204" i="6"/>
  <c r="O204" i="6" s="1"/>
  <c r="R203" i="6"/>
  <c r="N203" i="6" s="1"/>
  <c r="R199" i="6"/>
  <c r="O199" i="6" s="1"/>
  <c r="R198" i="6"/>
  <c r="N198" i="6" s="1"/>
  <c r="R197" i="6"/>
  <c r="O197" i="6" s="1"/>
  <c r="S92" i="2"/>
  <c r="AL78" i="2"/>
  <c r="AI78" i="2"/>
  <c r="AK78" i="2" s="1"/>
  <c r="AF78" i="2"/>
  <c r="AE78" i="2"/>
  <c r="AH78" i="2" s="1"/>
  <c r="O78" i="2" s="1"/>
  <c r="AB78" i="2"/>
  <c r="AA78" i="2"/>
  <c r="AD78" i="2" s="1"/>
  <c r="AI77" i="2"/>
  <c r="AL77" i="2" s="1"/>
  <c r="U77" i="2" s="1"/>
  <c r="AF77" i="2"/>
  <c r="AE77" i="2"/>
  <c r="AH77" i="2" s="1"/>
  <c r="O77" i="2" s="1"/>
  <c r="AD77" i="2"/>
  <c r="I77" i="2" s="1"/>
  <c r="AA77" i="2"/>
  <c r="AC77" i="2" s="1"/>
  <c r="AJ76" i="2"/>
  <c r="AI76" i="2"/>
  <c r="AL76" i="2" s="1"/>
  <c r="AE76" i="2"/>
  <c r="AG76" i="2" s="1"/>
  <c r="AB76" i="2"/>
  <c r="AA76" i="2"/>
  <c r="AD76" i="2" s="1"/>
  <c r="AI72" i="2"/>
  <c r="AL72" i="2" s="1"/>
  <c r="AE72" i="2"/>
  <c r="AH72" i="2" s="1"/>
  <c r="O72" i="2" s="1"/>
  <c r="AB72" i="2"/>
  <c r="AA72" i="2"/>
  <c r="AC72" i="2" s="1"/>
  <c r="AK71" i="2"/>
  <c r="AJ71" i="2"/>
  <c r="AI71" i="2"/>
  <c r="AL71" i="2" s="1"/>
  <c r="AF71" i="2"/>
  <c r="AE71" i="2"/>
  <c r="AH71" i="2" s="1"/>
  <c r="AA71" i="2"/>
  <c r="AD71" i="2" s="1"/>
  <c r="G37" i="4"/>
  <c r="G36" i="4"/>
  <c r="G32" i="4"/>
  <c r="G31" i="4"/>
  <c r="G27" i="4"/>
  <c r="G26" i="4"/>
  <c r="G22" i="4"/>
  <c r="G21" i="4"/>
  <c r="G42" i="4"/>
  <c r="G41" i="4"/>
  <c r="G52" i="4"/>
  <c r="G67" i="4"/>
  <c r="G66" i="4"/>
  <c r="G65" i="4"/>
  <c r="G73" i="4"/>
  <c r="G79" i="4"/>
  <c r="G108" i="4"/>
  <c r="G109" i="4"/>
  <c r="G113" i="4"/>
  <c r="G114" i="4"/>
  <c r="G153" i="4"/>
  <c r="G152" i="4"/>
  <c r="AI66" i="2"/>
  <c r="AL66" i="2" s="1"/>
  <c r="AE66" i="2"/>
  <c r="AH66" i="2" s="1"/>
  <c r="AI3" i="2"/>
  <c r="AL3" i="2" s="1"/>
  <c r="AE3" i="2"/>
  <c r="AH3" i="2" s="1"/>
  <c r="AI183" i="2"/>
  <c r="AL183" i="2" s="1"/>
  <c r="U183" i="2" s="1"/>
  <c r="AE183" i="2"/>
  <c r="AF183" i="2" s="1"/>
  <c r="AA183" i="2"/>
  <c r="AD183" i="2" s="1"/>
  <c r="I183" i="2" s="1"/>
  <c r="AI182" i="2"/>
  <c r="AJ182" i="2" s="1"/>
  <c r="AE182" i="2"/>
  <c r="AH182" i="2" s="1"/>
  <c r="O182" i="2" s="1"/>
  <c r="AA182" i="2"/>
  <c r="AD182" i="2" s="1"/>
  <c r="I182" i="2" s="1"/>
  <c r="AI178" i="2"/>
  <c r="AL178" i="2" s="1"/>
  <c r="U178" i="2" s="1"/>
  <c r="AE178" i="2"/>
  <c r="AH178" i="2" s="1"/>
  <c r="O178" i="2" s="1"/>
  <c r="AA178" i="2"/>
  <c r="AD178" i="2" s="1"/>
  <c r="I178" i="2" s="1"/>
  <c r="AI177" i="2"/>
  <c r="AL177" i="2" s="1"/>
  <c r="U177" i="2" s="1"/>
  <c r="AE177" i="2"/>
  <c r="AH177" i="2" s="1"/>
  <c r="O177" i="2" s="1"/>
  <c r="AA177" i="2"/>
  <c r="AD177" i="2" s="1"/>
  <c r="I177" i="2" s="1"/>
  <c r="AI173" i="2"/>
  <c r="AL173" i="2" s="1"/>
  <c r="U173" i="2" s="1"/>
  <c r="AE173" i="2"/>
  <c r="AF173" i="2" s="1"/>
  <c r="AA173" i="2"/>
  <c r="AD173" i="2" s="1"/>
  <c r="I173" i="2" s="1"/>
  <c r="AI172" i="2"/>
  <c r="AJ172" i="2" s="1"/>
  <c r="AE172" i="2"/>
  <c r="AH172" i="2" s="1"/>
  <c r="O172" i="2" s="1"/>
  <c r="AA172" i="2"/>
  <c r="AD172" i="2" s="1"/>
  <c r="I172" i="2" s="1"/>
  <c r="AI171" i="2"/>
  <c r="AJ171" i="2" s="1"/>
  <c r="S171" i="2" s="1"/>
  <c r="AE171" i="2"/>
  <c r="AH171" i="2" s="1"/>
  <c r="O171" i="2" s="1"/>
  <c r="AA171" i="2"/>
  <c r="AD171" i="2" s="1"/>
  <c r="I171" i="2" s="1"/>
  <c r="AI167" i="2"/>
  <c r="AL167" i="2" s="1"/>
  <c r="U167" i="2" s="1"/>
  <c r="AE167" i="2"/>
  <c r="AF167" i="2" s="1"/>
  <c r="M167" i="2" s="1"/>
  <c r="AA167" i="2"/>
  <c r="AD167" i="2" s="1"/>
  <c r="I167" i="2" s="1"/>
  <c r="AI166" i="2"/>
  <c r="AL166" i="2" s="1"/>
  <c r="U166" i="2" s="1"/>
  <c r="AE166" i="2"/>
  <c r="AH166" i="2" s="1"/>
  <c r="O166" i="2" s="1"/>
  <c r="AA166" i="2"/>
  <c r="AD166" i="2" s="1"/>
  <c r="I166" i="2" s="1"/>
  <c r="AI162" i="2"/>
  <c r="AL162" i="2" s="1"/>
  <c r="U162" i="2" s="1"/>
  <c r="AE162" i="2"/>
  <c r="AF162" i="2" s="1"/>
  <c r="AA162" i="2"/>
  <c r="AD162" i="2" s="1"/>
  <c r="I162" i="2" s="1"/>
  <c r="AI161" i="2"/>
  <c r="AJ161" i="2" s="1"/>
  <c r="AE161" i="2"/>
  <c r="AH161" i="2" s="1"/>
  <c r="O161" i="2" s="1"/>
  <c r="AA161" i="2"/>
  <c r="AD161" i="2" s="1"/>
  <c r="I161" i="2" s="1"/>
  <c r="AI157" i="2"/>
  <c r="AL157" i="2" s="1"/>
  <c r="U157" i="2" s="1"/>
  <c r="AE157" i="2"/>
  <c r="AF157" i="2" s="1"/>
  <c r="AA157" i="2"/>
  <c r="AD157" i="2" s="1"/>
  <c r="I157" i="2" s="1"/>
  <c r="AI156" i="2"/>
  <c r="AJ156" i="2" s="1"/>
  <c r="AE156" i="2"/>
  <c r="AH156" i="2" s="1"/>
  <c r="O156" i="2" s="1"/>
  <c r="AA156" i="2"/>
  <c r="AD156" i="2" s="1"/>
  <c r="I156" i="2" s="1"/>
  <c r="AI152" i="2"/>
  <c r="AL152" i="2" s="1"/>
  <c r="U152" i="2" s="1"/>
  <c r="AE152" i="2"/>
  <c r="AH152" i="2" s="1"/>
  <c r="O152" i="2" s="1"/>
  <c r="AA152" i="2"/>
  <c r="AD152" i="2" s="1"/>
  <c r="I152" i="2" s="1"/>
  <c r="AI151" i="2"/>
  <c r="AL151" i="2" s="1"/>
  <c r="U151" i="2" s="1"/>
  <c r="AE151" i="2"/>
  <c r="AH151" i="2" s="1"/>
  <c r="O151" i="2" s="1"/>
  <c r="AA151" i="2"/>
  <c r="AD151" i="2" s="1"/>
  <c r="I151" i="2" s="1"/>
  <c r="AI147" i="2"/>
  <c r="AL147" i="2" s="1"/>
  <c r="U147" i="2" s="1"/>
  <c r="AE147" i="2"/>
  <c r="AH147" i="2" s="1"/>
  <c r="O147" i="2" s="1"/>
  <c r="AA147" i="2"/>
  <c r="AD147" i="2" s="1"/>
  <c r="I147" i="2" s="1"/>
  <c r="AI146" i="2"/>
  <c r="AL146" i="2" s="1"/>
  <c r="U146" i="2" s="1"/>
  <c r="AE146" i="2"/>
  <c r="AH146" i="2" s="1"/>
  <c r="O146" i="2" s="1"/>
  <c r="AA146" i="2"/>
  <c r="AD146" i="2" s="1"/>
  <c r="I146" i="2" s="1"/>
  <c r="AI142" i="2"/>
  <c r="AL142" i="2" s="1"/>
  <c r="U142" i="2" s="1"/>
  <c r="AE142" i="2"/>
  <c r="AG142" i="2" s="1"/>
  <c r="N142" i="2" s="1"/>
  <c r="AA142" i="2"/>
  <c r="AD142" i="2" s="1"/>
  <c r="I142" i="2" s="1"/>
  <c r="AI141" i="2"/>
  <c r="AK141" i="2" s="1"/>
  <c r="T141" i="2" s="1"/>
  <c r="AE141" i="2"/>
  <c r="AH141" i="2" s="1"/>
  <c r="O141" i="2" s="1"/>
  <c r="AA141" i="2"/>
  <c r="AD141" i="2" s="1"/>
  <c r="I141" i="2" s="1"/>
  <c r="AI137" i="2"/>
  <c r="AL137" i="2" s="1"/>
  <c r="U137" i="2" s="1"/>
  <c r="AE137" i="2"/>
  <c r="AH137" i="2" s="1"/>
  <c r="O137" i="2" s="1"/>
  <c r="AA137" i="2"/>
  <c r="AD137" i="2" s="1"/>
  <c r="I137" i="2" s="1"/>
  <c r="AI136" i="2"/>
  <c r="AL136" i="2" s="1"/>
  <c r="U136" i="2" s="1"/>
  <c r="AE136" i="2"/>
  <c r="AH136" i="2" s="1"/>
  <c r="O136" i="2" s="1"/>
  <c r="AA136" i="2"/>
  <c r="AD136" i="2" s="1"/>
  <c r="I136" i="2" s="1"/>
  <c r="AI132" i="2"/>
  <c r="AL132" i="2" s="1"/>
  <c r="U132" i="2" s="1"/>
  <c r="AE132" i="2"/>
  <c r="AF132" i="2" s="1"/>
  <c r="AA132" i="2"/>
  <c r="AD132" i="2" s="1"/>
  <c r="I132" i="2" s="1"/>
  <c r="AI131" i="2"/>
  <c r="AJ131" i="2" s="1"/>
  <c r="AE131" i="2"/>
  <c r="AH131" i="2" s="1"/>
  <c r="O131" i="2" s="1"/>
  <c r="AA131" i="2"/>
  <c r="AD131" i="2" s="1"/>
  <c r="I131" i="2" s="1"/>
  <c r="AI127" i="2"/>
  <c r="AK127" i="2" s="1"/>
  <c r="T127" i="2" s="1"/>
  <c r="AE127" i="2"/>
  <c r="AH127" i="2" s="1"/>
  <c r="O127" i="2" s="1"/>
  <c r="AA127" i="2"/>
  <c r="AD127" i="2" s="1"/>
  <c r="I127" i="2" s="1"/>
  <c r="AI126" i="2"/>
  <c r="AL126" i="2" s="1"/>
  <c r="U126" i="2" s="1"/>
  <c r="AE126" i="2"/>
  <c r="AF126" i="2" s="1"/>
  <c r="AA126" i="2"/>
  <c r="AC126" i="2" s="1"/>
  <c r="H126" i="2" s="1"/>
  <c r="AI118" i="2"/>
  <c r="AL118" i="2" s="1"/>
  <c r="U118" i="2" s="1"/>
  <c r="AE118" i="2"/>
  <c r="AH118" i="2" s="1"/>
  <c r="O118" i="2" s="1"/>
  <c r="AA118" i="2"/>
  <c r="AD118" i="2" s="1"/>
  <c r="I118" i="2" s="1"/>
  <c r="AI117" i="2"/>
  <c r="AE117" i="2"/>
  <c r="AH117" i="2" s="1"/>
  <c r="O117" i="2" s="1"/>
  <c r="AA117" i="2"/>
  <c r="AD117" i="2" s="1"/>
  <c r="I117" i="2" s="1"/>
  <c r="AI113" i="2"/>
  <c r="AL113" i="2" s="1"/>
  <c r="U113" i="2" s="1"/>
  <c r="AE113" i="2"/>
  <c r="AF113" i="2" s="1"/>
  <c r="AA113" i="2"/>
  <c r="AD113" i="2" s="1"/>
  <c r="I113" i="2" s="1"/>
  <c r="AI112" i="2"/>
  <c r="AL112" i="2" s="1"/>
  <c r="U112" i="2" s="1"/>
  <c r="AE112" i="2"/>
  <c r="AH112" i="2" s="1"/>
  <c r="O112" i="2" s="1"/>
  <c r="AA112" i="2"/>
  <c r="AD112" i="2" s="1"/>
  <c r="I112" i="2" s="1"/>
  <c r="AI108" i="2"/>
  <c r="AK108" i="2" s="1"/>
  <c r="T108" i="2" s="1"/>
  <c r="AE108" i="2"/>
  <c r="AH108" i="2" s="1"/>
  <c r="O108" i="2" s="1"/>
  <c r="AA108" i="2"/>
  <c r="AD108" i="2" s="1"/>
  <c r="I108" i="2" s="1"/>
  <c r="AI107" i="2"/>
  <c r="AL107" i="2" s="1"/>
  <c r="U107" i="2" s="1"/>
  <c r="AE107" i="2"/>
  <c r="AH107" i="2" s="1"/>
  <c r="O107" i="2" s="1"/>
  <c r="AA107" i="2"/>
  <c r="AC107" i="2" s="1"/>
  <c r="H107" i="2" s="1"/>
  <c r="AI103" i="2"/>
  <c r="AL103" i="2" s="1"/>
  <c r="U103" i="2" s="1"/>
  <c r="AE103" i="2"/>
  <c r="AG103" i="2" s="1"/>
  <c r="N103" i="2" s="1"/>
  <c r="AA103" i="2"/>
  <c r="AD103" i="2" s="1"/>
  <c r="I103" i="2" s="1"/>
  <c r="AI102" i="2"/>
  <c r="AK102" i="2" s="1"/>
  <c r="T102" i="2" s="1"/>
  <c r="AE102" i="2"/>
  <c r="AH102" i="2" s="1"/>
  <c r="O102" i="2" s="1"/>
  <c r="AA102" i="2"/>
  <c r="AD102" i="2" s="1"/>
  <c r="I102" i="2" s="1"/>
  <c r="AI98" i="2"/>
  <c r="AK98" i="2" s="1"/>
  <c r="T98" i="2" s="1"/>
  <c r="AE98" i="2"/>
  <c r="AH98" i="2" s="1"/>
  <c r="O98" i="2" s="1"/>
  <c r="AA98" i="2"/>
  <c r="AD98" i="2" s="1"/>
  <c r="I98" i="2" s="1"/>
  <c r="AI97" i="2"/>
  <c r="AL97" i="2" s="1"/>
  <c r="U97" i="2" s="1"/>
  <c r="AE97" i="2"/>
  <c r="AH97" i="2" s="1"/>
  <c r="O97" i="2" s="1"/>
  <c r="AA97" i="2"/>
  <c r="AC97" i="2" s="1"/>
  <c r="H97" i="2" s="1"/>
  <c r="AI93" i="2"/>
  <c r="AL93" i="2" s="1"/>
  <c r="U93" i="2" s="1"/>
  <c r="AE93" i="2"/>
  <c r="AH93" i="2" s="1"/>
  <c r="O93" i="2" s="1"/>
  <c r="AA93" i="2"/>
  <c r="AD93" i="2" s="1"/>
  <c r="I93" i="2" s="1"/>
  <c r="AI92" i="2"/>
  <c r="AJ92" i="2" s="1"/>
  <c r="AE92" i="2"/>
  <c r="AH92" i="2" s="1"/>
  <c r="O92" i="2" s="1"/>
  <c r="AA92" i="2"/>
  <c r="AD92" i="2" s="1"/>
  <c r="I92" i="2" s="1"/>
  <c r="AI88" i="2"/>
  <c r="AK88" i="2" s="1"/>
  <c r="T88" i="2" s="1"/>
  <c r="AE88" i="2"/>
  <c r="AH88" i="2" s="1"/>
  <c r="AA88" i="2"/>
  <c r="AD88" i="2" s="1"/>
  <c r="I88" i="2" s="1"/>
  <c r="AI87" i="2"/>
  <c r="AL87" i="2" s="1"/>
  <c r="AE87" i="2"/>
  <c r="AH87" i="2" s="1"/>
  <c r="AA87" i="2"/>
  <c r="AC87" i="2" s="1"/>
  <c r="H87" i="2" s="1"/>
  <c r="AI83" i="2"/>
  <c r="AK83" i="2" s="1"/>
  <c r="T83" i="2" s="1"/>
  <c r="AE83" i="2"/>
  <c r="AH83" i="2" s="1"/>
  <c r="AA83" i="2"/>
  <c r="AD83" i="2" s="1"/>
  <c r="I83" i="2" s="1"/>
  <c r="AI82" i="2"/>
  <c r="AL82" i="2" s="1"/>
  <c r="AE82" i="2"/>
  <c r="AF82" i="2" s="1"/>
  <c r="AA82" i="2"/>
  <c r="AC82" i="2" s="1"/>
  <c r="H82" i="2" s="1"/>
  <c r="AA66" i="2"/>
  <c r="AD66" i="2" s="1"/>
  <c r="I66" i="2" s="1"/>
  <c r="AI65" i="2"/>
  <c r="AE65" i="2"/>
  <c r="AH65" i="2" s="1"/>
  <c r="O65" i="2" s="1"/>
  <c r="AA65" i="2"/>
  <c r="AD65" i="2" s="1"/>
  <c r="AI64" i="2"/>
  <c r="AL64" i="2" s="1"/>
  <c r="AE64" i="2"/>
  <c r="AH64" i="2" s="1"/>
  <c r="AA64" i="2"/>
  <c r="AD64" i="2" s="1"/>
  <c r="I64" i="2" s="1"/>
  <c r="AI70" i="2"/>
  <c r="AL70" i="2" s="1"/>
  <c r="AE70" i="2"/>
  <c r="AG70" i="2" s="1"/>
  <c r="N70" i="2" s="1"/>
  <c r="AA70" i="2"/>
  <c r="AD70" i="2" s="1"/>
  <c r="AI57" i="2"/>
  <c r="AK57" i="2" s="1"/>
  <c r="T57" i="2" s="1"/>
  <c r="AE57" i="2"/>
  <c r="AF57" i="2" s="1"/>
  <c r="AA57" i="2"/>
  <c r="AD57" i="2" s="1"/>
  <c r="I57" i="2" s="1"/>
  <c r="AI56" i="2"/>
  <c r="AE56" i="2"/>
  <c r="AH56" i="2" s="1"/>
  <c r="O56" i="2" s="1"/>
  <c r="AA56" i="2"/>
  <c r="AC56" i="2" s="1"/>
  <c r="H56" i="2" s="1"/>
  <c r="AI52" i="2"/>
  <c r="AK52" i="2" s="1"/>
  <c r="T52" i="2" s="1"/>
  <c r="AE52" i="2"/>
  <c r="AH52" i="2" s="1"/>
  <c r="AA52" i="2"/>
  <c r="AC52" i="2" s="1"/>
  <c r="H52" i="2" s="1"/>
  <c r="AI51" i="2"/>
  <c r="AL51" i="2" s="1"/>
  <c r="U51" i="2" s="1"/>
  <c r="AE51" i="2"/>
  <c r="AG51" i="2" s="1"/>
  <c r="N51" i="2" s="1"/>
  <c r="AA51" i="2"/>
  <c r="AC51" i="2" s="1"/>
  <c r="AI47" i="2"/>
  <c r="AK47" i="2" s="1"/>
  <c r="T47" i="2" s="1"/>
  <c r="AE47" i="2"/>
  <c r="AH47" i="2" s="1"/>
  <c r="O47" i="2" s="1"/>
  <c r="AA47" i="2"/>
  <c r="AB47" i="2" s="1"/>
  <c r="AI46" i="2"/>
  <c r="AL46" i="2" s="1"/>
  <c r="U46" i="2" s="1"/>
  <c r="AE46" i="2"/>
  <c r="AF46" i="2" s="1"/>
  <c r="AA46" i="2"/>
  <c r="AI42" i="2"/>
  <c r="AE42" i="2"/>
  <c r="AF42" i="2" s="1"/>
  <c r="AA42" i="2"/>
  <c r="AD42" i="2" s="1"/>
  <c r="I42" i="2" s="1"/>
  <c r="AI41" i="2"/>
  <c r="AE41" i="2"/>
  <c r="AH41" i="2" s="1"/>
  <c r="O41" i="2" s="1"/>
  <c r="AA41" i="2"/>
  <c r="AD41" i="2" s="1"/>
  <c r="I41" i="2" s="1"/>
  <c r="AI37" i="2"/>
  <c r="AL37" i="2" s="1"/>
  <c r="U37" i="2" s="1"/>
  <c r="AE37" i="2"/>
  <c r="AH37" i="2" s="1"/>
  <c r="O37" i="2" s="1"/>
  <c r="AA37" i="2"/>
  <c r="AD37" i="2" s="1"/>
  <c r="I37" i="2" s="1"/>
  <c r="AI36" i="2"/>
  <c r="AL36" i="2" s="1"/>
  <c r="U36" i="2" s="1"/>
  <c r="AE36" i="2"/>
  <c r="AH36" i="2" s="1"/>
  <c r="O36" i="2" s="1"/>
  <c r="AA36" i="2"/>
  <c r="AD36" i="2" s="1"/>
  <c r="I36" i="2" s="1"/>
  <c r="AI32" i="2"/>
  <c r="AL32" i="2" s="1"/>
  <c r="U32" i="2" s="1"/>
  <c r="AE32" i="2"/>
  <c r="AH32" i="2" s="1"/>
  <c r="O32" i="2" s="1"/>
  <c r="AA32" i="2"/>
  <c r="AD32" i="2" s="1"/>
  <c r="I32" i="2" s="1"/>
  <c r="AI31" i="2"/>
  <c r="AK31" i="2" s="1"/>
  <c r="T31" i="2" s="1"/>
  <c r="AE31" i="2"/>
  <c r="AH31" i="2" s="1"/>
  <c r="O31" i="2" s="1"/>
  <c r="AA31" i="2"/>
  <c r="AI27" i="2"/>
  <c r="AK27" i="2" s="1"/>
  <c r="AE27" i="2"/>
  <c r="AH27" i="2" s="1"/>
  <c r="AA27" i="2"/>
  <c r="AD27" i="2" s="1"/>
  <c r="AI26" i="2"/>
  <c r="AE26" i="2"/>
  <c r="AH26" i="2" s="1"/>
  <c r="AA26" i="2"/>
  <c r="AC26" i="2" s="1"/>
  <c r="AI22" i="2"/>
  <c r="AL22" i="2" s="1"/>
  <c r="U22" i="2" s="1"/>
  <c r="AE22" i="2"/>
  <c r="AA22" i="2"/>
  <c r="AD22" i="2" s="1"/>
  <c r="I22" i="2" s="1"/>
  <c r="AI21" i="2"/>
  <c r="AL21" i="2" s="1"/>
  <c r="U21" i="2" s="1"/>
  <c r="AE21" i="2"/>
  <c r="AH21" i="2" s="1"/>
  <c r="O21" i="2" s="1"/>
  <c r="AA21" i="2"/>
  <c r="AD21" i="2" s="1"/>
  <c r="I21" i="2" s="1"/>
  <c r="R58" i="1"/>
  <c r="N58" i="1" s="1"/>
  <c r="R57" i="1"/>
  <c r="O57" i="1" s="1"/>
  <c r="R53" i="1"/>
  <c r="O53" i="1" s="1"/>
  <c r="R52" i="1"/>
  <c r="O52" i="1" s="1"/>
  <c r="R48" i="1"/>
  <c r="O48" i="1" s="1"/>
  <c r="R47" i="1"/>
  <c r="M47" i="1" s="1"/>
  <c r="R43" i="1"/>
  <c r="O43" i="1" s="1"/>
  <c r="R42" i="1"/>
  <c r="O42" i="1" s="1"/>
  <c r="R76" i="1"/>
  <c r="N76" i="1" s="1"/>
  <c r="R75" i="1"/>
  <c r="O75" i="1" s="1"/>
  <c r="R74" i="1"/>
  <c r="O74" i="1" s="1"/>
  <c r="R70" i="1"/>
  <c r="O70" i="1" s="1"/>
  <c r="R69" i="1"/>
  <c r="O69" i="1" s="1"/>
  <c r="R68" i="1"/>
  <c r="O68" i="1" s="1"/>
  <c r="R64" i="1"/>
  <c r="O64" i="1" s="1"/>
  <c r="R63" i="1"/>
  <c r="N63" i="1" s="1"/>
  <c r="R62" i="1"/>
  <c r="N62" i="1" s="1"/>
  <c r="AI17" i="2"/>
  <c r="AK17" i="2" s="1"/>
  <c r="T17" i="2" s="1"/>
  <c r="AE17" i="2"/>
  <c r="AF17" i="2" s="1"/>
  <c r="AA17" i="2"/>
  <c r="AD17" i="2" s="1"/>
  <c r="I17" i="2" s="1"/>
  <c r="AI11" i="2"/>
  <c r="AL11" i="2" s="1"/>
  <c r="U11" i="2" s="1"/>
  <c r="AE11" i="2"/>
  <c r="AA11" i="2"/>
  <c r="AD11" i="2" s="1"/>
  <c r="I11" i="2" s="1"/>
  <c r="G16" i="4"/>
  <c r="G10" i="4"/>
  <c r="G5" i="4"/>
  <c r="G78" i="4"/>
  <c r="G77" i="4"/>
  <c r="G72" i="4"/>
  <c r="G71" i="4"/>
  <c r="G57" i="4"/>
  <c r="G56" i="4"/>
  <c r="G51" i="4"/>
  <c r="G47" i="4"/>
  <c r="G46" i="4"/>
  <c r="G17" i="4"/>
  <c r="G15" i="4"/>
  <c r="G11" i="4"/>
  <c r="G9" i="4"/>
  <c r="G4" i="4"/>
  <c r="G3" i="4"/>
  <c r="AI4" i="2"/>
  <c r="AL4" i="2" s="1"/>
  <c r="U4" i="2" s="1"/>
  <c r="AE4" i="2"/>
  <c r="AF4" i="2" s="1"/>
  <c r="AA4" i="2"/>
  <c r="AI16" i="2"/>
  <c r="AK16" i="2" s="1"/>
  <c r="T16" i="2" s="1"/>
  <c r="AE16" i="2"/>
  <c r="AH16" i="2" s="1"/>
  <c r="O16" i="2" s="1"/>
  <c r="AA16" i="2"/>
  <c r="AC16" i="2" s="1"/>
  <c r="H16" i="2" s="1"/>
  <c r="AI15" i="2"/>
  <c r="AL15" i="2" s="1"/>
  <c r="U15" i="2" s="1"/>
  <c r="AE15" i="2"/>
  <c r="AG15" i="2" s="1"/>
  <c r="N15" i="2" s="1"/>
  <c r="AA15" i="2"/>
  <c r="AD15" i="2" s="1"/>
  <c r="I15" i="2" s="1"/>
  <c r="AI10" i="2"/>
  <c r="AK10" i="2" s="1"/>
  <c r="T10" i="2" s="1"/>
  <c r="AE10" i="2"/>
  <c r="AH10" i="2" s="1"/>
  <c r="O10" i="2" s="1"/>
  <c r="AA10" i="2"/>
  <c r="AD10" i="2" s="1"/>
  <c r="I10" i="2" s="1"/>
  <c r="AI9" i="2"/>
  <c r="AE9" i="2"/>
  <c r="AH9" i="2" s="1"/>
  <c r="O9" i="2" s="1"/>
  <c r="AA9" i="2"/>
  <c r="AC9" i="2" s="1"/>
  <c r="H9" i="2" s="1"/>
  <c r="AI5" i="2"/>
  <c r="AL5" i="2" s="1"/>
  <c r="U5" i="2" s="1"/>
  <c r="AE5" i="2"/>
  <c r="AG5" i="2" s="1"/>
  <c r="N5" i="2" s="1"/>
  <c r="AA5" i="2"/>
  <c r="AA3" i="2"/>
  <c r="AD3" i="2" s="1"/>
  <c r="R18" i="1"/>
  <c r="N18" i="1" s="1"/>
  <c r="R17" i="1"/>
  <c r="O17" i="1" s="1"/>
  <c r="R16" i="1"/>
  <c r="O16" i="1" s="1"/>
  <c r="R12" i="1"/>
  <c r="N12" i="1" s="1"/>
  <c r="R11" i="1"/>
  <c r="O11" i="1" s="1"/>
  <c r="R10" i="1"/>
  <c r="M10" i="1" s="1"/>
  <c r="R6" i="1"/>
  <c r="O6" i="1" s="1"/>
  <c r="R38" i="1"/>
  <c r="N38" i="1" s="1"/>
  <c r="R37" i="1"/>
  <c r="N37" i="1" s="1"/>
  <c r="R33" i="1"/>
  <c r="O33" i="1" s="1"/>
  <c r="R32" i="1"/>
  <c r="O32" i="1" s="1"/>
  <c r="R28" i="1"/>
  <c r="N28" i="1" s="1"/>
  <c r="R27" i="1"/>
  <c r="O27" i="1" s="1"/>
  <c r="R23" i="1"/>
  <c r="O23" i="1" s="1"/>
  <c r="R22" i="1"/>
  <c r="N22" i="1" s="1"/>
  <c r="R5" i="1"/>
  <c r="O5" i="1" s="1"/>
  <c r="R4" i="1"/>
  <c r="N4" i="1" s="1"/>
  <c r="G174" i="4"/>
  <c r="R168" i="1"/>
  <c r="O168" i="1" s="1"/>
  <c r="G184" i="4"/>
  <c r="G183" i="4"/>
  <c r="G179" i="4"/>
  <c r="G178" i="4"/>
  <c r="G173" i="4"/>
  <c r="G172" i="4"/>
  <c r="G168" i="4"/>
  <c r="G167" i="4"/>
  <c r="G163" i="4"/>
  <c r="G162" i="4"/>
  <c r="G158" i="4"/>
  <c r="G157" i="4"/>
  <c r="R178" i="1"/>
  <c r="N178" i="1" s="1"/>
  <c r="R177" i="1"/>
  <c r="N177" i="1" s="1"/>
  <c r="R173" i="1"/>
  <c r="O173" i="1" s="1"/>
  <c r="R172" i="1"/>
  <c r="O172" i="1" s="1"/>
  <c r="R167" i="1"/>
  <c r="N167" i="1" s="1"/>
  <c r="R166" i="1"/>
  <c r="N166" i="1" s="1"/>
  <c r="R162" i="1"/>
  <c r="O162" i="1" s="1"/>
  <c r="R161" i="1"/>
  <c r="O161" i="1" s="1"/>
  <c r="R157" i="1"/>
  <c r="O157" i="1" s="1"/>
  <c r="R156" i="1"/>
  <c r="O156" i="1" s="1"/>
  <c r="R152" i="1"/>
  <c r="M152" i="1" s="1"/>
  <c r="R151" i="1"/>
  <c r="O151" i="1" s="1"/>
  <c r="R147" i="1"/>
  <c r="N147" i="1" s="1"/>
  <c r="R146" i="1"/>
  <c r="N146" i="1" s="1"/>
  <c r="G148" i="4"/>
  <c r="G147" i="4"/>
  <c r="R142" i="1"/>
  <c r="M142" i="1" s="1"/>
  <c r="R141" i="1"/>
  <c r="M141" i="1" s="1"/>
  <c r="G143" i="4"/>
  <c r="G142" i="4"/>
  <c r="R137" i="1"/>
  <c r="O137" i="1" s="1"/>
  <c r="R136" i="1"/>
  <c r="O136" i="1" s="1"/>
  <c r="G138" i="4"/>
  <c r="G137" i="4"/>
  <c r="R132" i="1"/>
  <c r="O132" i="1" s="1"/>
  <c r="R131" i="1"/>
  <c r="O131" i="1" s="1"/>
  <c r="G133" i="4"/>
  <c r="G132" i="4"/>
  <c r="R127" i="1"/>
  <c r="O127" i="1" s="1"/>
  <c r="R126" i="1"/>
  <c r="O126" i="1" s="1"/>
  <c r="G128" i="4"/>
  <c r="G127" i="4"/>
  <c r="R122" i="1"/>
  <c r="O122" i="1" s="1"/>
  <c r="R121" i="1"/>
  <c r="O121" i="1" s="1"/>
  <c r="G119" i="4"/>
  <c r="G118" i="4"/>
  <c r="R115" i="1"/>
  <c r="O115" i="1" s="1"/>
  <c r="R114" i="1"/>
  <c r="O114" i="1" s="1"/>
  <c r="R110" i="1"/>
  <c r="O110" i="1" s="1"/>
  <c r="R109" i="1"/>
  <c r="N109" i="1" s="1"/>
  <c r="R105" i="1"/>
  <c r="O105" i="1" s="1"/>
  <c r="R104" i="1"/>
  <c r="N104" i="1" s="1"/>
  <c r="R100" i="1"/>
  <c r="O100" i="1" s="1"/>
  <c r="R99" i="1"/>
  <c r="O99" i="1" s="1"/>
  <c r="R95" i="1"/>
  <c r="N95" i="1" s="1"/>
  <c r="R94" i="1"/>
  <c r="M94" i="1" s="1"/>
  <c r="R90" i="1"/>
  <c r="O90" i="1" s="1"/>
  <c r="R89" i="1"/>
  <c r="N89" i="1" s="1"/>
  <c r="R85" i="1"/>
  <c r="M85" i="1" s="1"/>
  <c r="R84" i="1"/>
  <c r="O84" i="1" s="1"/>
  <c r="G89" i="4"/>
  <c r="R79" i="1"/>
  <c r="M79" i="1" s="1"/>
  <c r="R80" i="1"/>
  <c r="O80" i="1" s="1"/>
  <c r="G104" i="4"/>
  <c r="G103" i="4"/>
  <c r="G99" i="4"/>
  <c r="G98" i="4"/>
  <c r="G94" i="4"/>
  <c r="G93" i="4"/>
  <c r="G88" i="4"/>
  <c r="G84" i="4"/>
  <c r="G83" i="4"/>
  <c r="R27" i="13" l="1"/>
  <c r="P29" i="13"/>
  <c r="O215" i="6"/>
  <c r="O230" i="6"/>
  <c r="O245" i="6"/>
  <c r="O257" i="6"/>
  <c r="O269" i="6"/>
  <c r="O350" i="6"/>
  <c r="O205" i="6"/>
  <c r="O220" i="6"/>
  <c r="O235" i="6"/>
  <c r="O370" i="6"/>
  <c r="O308" i="6"/>
  <c r="O198" i="6"/>
  <c r="O225" i="6"/>
  <c r="O262" i="6"/>
  <c r="O298" i="6"/>
  <c r="O340" i="6"/>
  <c r="O203" i="6"/>
  <c r="O240" i="6"/>
  <c r="O273" i="6"/>
  <c r="O315" i="6"/>
  <c r="O355" i="6"/>
  <c r="O210" i="6"/>
  <c r="O250" i="6"/>
  <c r="O283" i="6"/>
  <c r="O325" i="6"/>
  <c r="O365" i="6"/>
  <c r="M198" i="6"/>
  <c r="M203" i="6"/>
  <c r="M205" i="6"/>
  <c r="M210" i="6"/>
  <c r="M215" i="6"/>
  <c r="M220" i="6"/>
  <c r="M225" i="6"/>
  <c r="M230" i="6"/>
  <c r="M235" i="6"/>
  <c r="M240" i="6"/>
  <c r="M245" i="6"/>
  <c r="M250" i="6"/>
  <c r="M255" i="6"/>
  <c r="M257" i="6"/>
  <c r="M262" i="6"/>
  <c r="M267" i="6"/>
  <c r="M269" i="6"/>
  <c r="M273" i="6"/>
  <c r="M278" i="6"/>
  <c r="M283" i="6"/>
  <c r="M288" i="6"/>
  <c r="M293" i="6"/>
  <c r="M298" i="6"/>
  <c r="M303" i="6"/>
  <c r="M308" i="6"/>
  <c r="M315" i="6"/>
  <c r="M320" i="6"/>
  <c r="M325" i="6"/>
  <c r="M330" i="6"/>
  <c r="M335" i="6"/>
  <c r="M340" i="6"/>
  <c r="M345" i="6"/>
  <c r="M350" i="6"/>
  <c r="M355" i="6"/>
  <c r="M360" i="6"/>
  <c r="M365" i="6"/>
  <c r="M370" i="6"/>
  <c r="M197" i="6"/>
  <c r="M199" i="6"/>
  <c r="M204" i="6"/>
  <c r="M209" i="6"/>
  <c r="M211" i="6"/>
  <c r="M216" i="6"/>
  <c r="M221" i="6"/>
  <c r="M226" i="6"/>
  <c r="M231" i="6"/>
  <c r="M236" i="6"/>
  <c r="M241" i="6"/>
  <c r="M246" i="6"/>
  <c r="M251" i="6"/>
  <c r="M256" i="6"/>
  <c r="M261" i="6"/>
  <c r="M263" i="6"/>
  <c r="M268" i="6"/>
  <c r="M272" i="6"/>
  <c r="M277" i="6"/>
  <c r="M282" i="6"/>
  <c r="M287" i="6"/>
  <c r="M292" i="6"/>
  <c r="M297" i="6"/>
  <c r="M302" i="6"/>
  <c r="M307" i="6"/>
  <c r="M314" i="6"/>
  <c r="M319" i="6"/>
  <c r="M324" i="6"/>
  <c r="M329" i="6"/>
  <c r="M334" i="6"/>
  <c r="M339" i="6"/>
  <c r="M344" i="6"/>
  <c r="M349" i="6"/>
  <c r="M354" i="6"/>
  <c r="M359" i="6"/>
  <c r="M361" i="6"/>
  <c r="M366" i="6"/>
  <c r="M371" i="6"/>
  <c r="N197" i="6"/>
  <c r="N199" i="6"/>
  <c r="N204" i="6"/>
  <c r="N209" i="6"/>
  <c r="N211" i="6"/>
  <c r="N216" i="6"/>
  <c r="N221" i="6"/>
  <c r="N226" i="6"/>
  <c r="N231" i="6"/>
  <c r="N236" i="6"/>
  <c r="N241" i="6"/>
  <c r="N246" i="6"/>
  <c r="N251" i="6"/>
  <c r="N256" i="6"/>
  <c r="N261" i="6"/>
  <c r="N263" i="6"/>
  <c r="N268" i="6"/>
  <c r="N272" i="6"/>
  <c r="N277" i="6"/>
  <c r="N282" i="6"/>
  <c r="N287" i="6"/>
  <c r="N292" i="6"/>
  <c r="N297" i="6"/>
  <c r="N302" i="6"/>
  <c r="N307" i="6"/>
  <c r="N314" i="6"/>
  <c r="N319" i="6"/>
  <c r="N324" i="6"/>
  <c r="N329" i="6"/>
  <c r="N334" i="6"/>
  <c r="N339" i="6"/>
  <c r="N344" i="6"/>
  <c r="N349" i="6"/>
  <c r="N354" i="6"/>
  <c r="N359" i="6"/>
  <c r="N361" i="6"/>
  <c r="N366" i="6"/>
  <c r="N371" i="6"/>
  <c r="AH76" i="2"/>
  <c r="AJ77" i="2"/>
  <c r="AM76" i="2"/>
  <c r="AC76" i="2"/>
  <c r="AK77" i="2"/>
  <c r="AG78" i="2"/>
  <c r="AM77" i="2"/>
  <c r="AF76" i="2"/>
  <c r="AB77" i="2"/>
  <c r="AJ78" i="2"/>
  <c r="AM78" i="2"/>
  <c r="AK76" i="2"/>
  <c r="T76" i="2" s="1"/>
  <c r="AG77" i="2"/>
  <c r="N77" i="2" s="1"/>
  <c r="AC78" i="2"/>
  <c r="H78" i="2" s="1"/>
  <c r="AD72" i="2"/>
  <c r="I72" i="2" s="1"/>
  <c r="AF72" i="2"/>
  <c r="AG72" i="2"/>
  <c r="AM71" i="2"/>
  <c r="AB71" i="2"/>
  <c r="AJ72" i="2"/>
  <c r="AC71" i="2"/>
  <c r="H71" i="2" s="1"/>
  <c r="AK72" i="2"/>
  <c r="T72" i="2" s="1"/>
  <c r="AM72" i="2"/>
  <c r="AG71" i="2"/>
  <c r="N71" i="2" s="1"/>
  <c r="AH113" i="2"/>
  <c r="O113" i="2" s="1"/>
  <c r="AB167" i="2"/>
  <c r="AG173" i="2"/>
  <c r="N173" i="2" s="1"/>
  <c r="AC167" i="2"/>
  <c r="H167" i="2" s="1"/>
  <c r="M157" i="2"/>
  <c r="AM66" i="2"/>
  <c r="AP66" i="2" s="1"/>
  <c r="AG113" i="2"/>
  <c r="N113" i="2" s="1"/>
  <c r="AC146" i="2"/>
  <c r="H146" i="2" s="1"/>
  <c r="AC127" i="2"/>
  <c r="H127" i="2" s="1"/>
  <c r="AK112" i="2"/>
  <c r="T112" i="2" s="1"/>
  <c r="AG3" i="2"/>
  <c r="N3" i="2" s="1"/>
  <c r="M113" i="2"/>
  <c r="AG171" i="2"/>
  <c r="N171" i="2" s="1"/>
  <c r="AF3" i="2"/>
  <c r="AK66" i="2"/>
  <c r="AK171" i="2"/>
  <c r="T171" i="2" s="1"/>
  <c r="AL171" i="2"/>
  <c r="U171" i="2" s="1"/>
  <c r="AM3" i="2"/>
  <c r="AP3" i="2" s="1"/>
  <c r="S131" i="2"/>
  <c r="AC66" i="2"/>
  <c r="H66" i="2" s="1"/>
  <c r="S156" i="2"/>
  <c r="S161" i="2"/>
  <c r="AC83" i="2"/>
  <c r="H83" i="2" s="1"/>
  <c r="AJ112" i="2"/>
  <c r="S112" i="2" s="1"/>
  <c r="AG167" i="2"/>
  <c r="N167" i="2" s="1"/>
  <c r="S182" i="2"/>
  <c r="AF66" i="2"/>
  <c r="AC3" i="2"/>
  <c r="H3" i="2" s="1"/>
  <c r="AG66" i="2"/>
  <c r="N66" i="2" s="1"/>
  <c r="AH183" i="2"/>
  <c r="O183" i="2" s="1"/>
  <c r="AJ66" i="2"/>
  <c r="S66" i="2" s="1"/>
  <c r="AO66" i="2"/>
  <c r="AK3" i="2"/>
  <c r="T3" i="2" s="1"/>
  <c r="AJ3" i="2"/>
  <c r="S3" i="2" s="1"/>
  <c r="AD87" i="2"/>
  <c r="I87" i="2" s="1"/>
  <c r="AF166" i="2"/>
  <c r="M166" i="2" s="1"/>
  <c r="AH167" i="2"/>
  <c r="O167" i="2" s="1"/>
  <c r="AK172" i="2"/>
  <c r="T172" i="2" s="1"/>
  <c r="AF103" i="2"/>
  <c r="M103" i="2" s="1"/>
  <c r="AG166" i="2"/>
  <c r="N166" i="2" s="1"/>
  <c r="AL172" i="2"/>
  <c r="U172" i="2" s="1"/>
  <c r="AF178" i="2"/>
  <c r="M178" i="2" s="1"/>
  <c r="G167" i="2"/>
  <c r="AH103" i="2"/>
  <c r="O103" i="2" s="1"/>
  <c r="AJ166" i="2"/>
  <c r="S166" i="2" s="1"/>
  <c r="H76" i="2"/>
  <c r="AD82" i="2"/>
  <c r="I82" i="2" s="1"/>
  <c r="AB88" i="2"/>
  <c r="G88" i="2" s="1"/>
  <c r="AK166" i="2"/>
  <c r="T166" i="2" s="1"/>
  <c r="U66" i="2"/>
  <c r="AC98" i="2"/>
  <c r="H98" i="2" s="1"/>
  <c r="AD107" i="2"/>
  <c r="I107" i="2" s="1"/>
  <c r="AH173" i="2"/>
  <c r="O173" i="2" s="1"/>
  <c r="M132" i="2"/>
  <c r="M162" i="2"/>
  <c r="S172" i="2"/>
  <c r="AK182" i="2"/>
  <c r="T182" i="2" s="1"/>
  <c r="O76" i="2"/>
  <c r="AD126" i="2"/>
  <c r="I126" i="2" s="1"/>
  <c r="AB152" i="2"/>
  <c r="G152" i="2" s="1"/>
  <c r="AL182" i="2"/>
  <c r="U182" i="2" s="1"/>
  <c r="M126" i="2"/>
  <c r="M173" i="2"/>
  <c r="M183" i="2"/>
  <c r="AC108" i="2"/>
  <c r="H108" i="2" s="1"/>
  <c r="AJ177" i="2"/>
  <c r="S177" i="2" s="1"/>
  <c r="AG183" i="2"/>
  <c r="N183" i="2" s="1"/>
  <c r="U76" i="2"/>
  <c r="AD97" i="2"/>
  <c r="I97" i="2" s="1"/>
  <c r="AF98" i="2"/>
  <c r="M98" i="2" s="1"/>
  <c r="AL102" i="2"/>
  <c r="U102" i="2" s="1"/>
  <c r="AL108" i="2"/>
  <c r="U108" i="2" s="1"/>
  <c r="AL127" i="2"/>
  <c r="U127" i="2" s="1"/>
  <c r="AL131" i="2"/>
  <c r="U131" i="2" s="1"/>
  <c r="AK136" i="2"/>
  <c r="T136" i="2" s="1"/>
  <c r="AJ136" i="2"/>
  <c r="S136" i="2" s="1"/>
  <c r="AH142" i="2"/>
  <c r="O142" i="2" s="1"/>
  <c r="AL156" i="2"/>
  <c r="U156" i="2" s="1"/>
  <c r="AL161" i="2"/>
  <c r="U161" i="2" s="1"/>
  <c r="AG162" i="2"/>
  <c r="N162" i="2" s="1"/>
  <c r="AH162" i="2"/>
  <c r="O162" i="2" s="1"/>
  <c r="AK161" i="2"/>
  <c r="T161" i="2" s="1"/>
  <c r="AH157" i="2"/>
  <c r="O157" i="2" s="1"/>
  <c r="AK156" i="2"/>
  <c r="T156" i="2" s="1"/>
  <c r="AG157" i="2"/>
  <c r="N157" i="2" s="1"/>
  <c r="AF151" i="2"/>
  <c r="M151" i="2" s="1"/>
  <c r="AK147" i="2"/>
  <c r="T147" i="2" s="1"/>
  <c r="AJ141" i="2"/>
  <c r="S141" i="2" s="1"/>
  <c r="AL141" i="2"/>
  <c r="U141" i="2" s="1"/>
  <c r="AF142" i="2"/>
  <c r="M142" i="2" s="1"/>
  <c r="AF137" i="2"/>
  <c r="M137" i="2" s="1"/>
  <c r="AG137" i="2"/>
  <c r="N137" i="2" s="1"/>
  <c r="AK131" i="2"/>
  <c r="T131" i="2" s="1"/>
  <c r="AG132" i="2"/>
  <c r="N132" i="2" s="1"/>
  <c r="AH132" i="2"/>
  <c r="O132" i="2" s="1"/>
  <c r="AG126" i="2"/>
  <c r="N126" i="2" s="1"/>
  <c r="AJ126" i="2"/>
  <c r="S126" i="2" s="1"/>
  <c r="AF127" i="2"/>
  <c r="M127" i="2" s="1"/>
  <c r="AF108" i="2"/>
  <c r="M108" i="2" s="1"/>
  <c r="AG107" i="2"/>
  <c r="N107" i="2" s="1"/>
  <c r="AJ107" i="2"/>
  <c r="S107" i="2" s="1"/>
  <c r="AJ102" i="2"/>
  <c r="S102" i="2" s="1"/>
  <c r="AL98" i="2"/>
  <c r="U98" i="2" s="1"/>
  <c r="AG97" i="2"/>
  <c r="N97" i="2" s="1"/>
  <c r="AJ97" i="2"/>
  <c r="S97" i="2" s="1"/>
  <c r="O87" i="2"/>
  <c r="O88" i="2"/>
  <c r="AL88" i="2"/>
  <c r="U87" i="2"/>
  <c r="AG82" i="2"/>
  <c r="N82" i="2" s="1"/>
  <c r="M82" i="2"/>
  <c r="AJ82" i="2"/>
  <c r="S82" i="2" s="1"/>
  <c r="O83" i="2"/>
  <c r="U82" i="2"/>
  <c r="AF83" i="2"/>
  <c r="M83" i="2" s="1"/>
  <c r="AL83" i="2"/>
  <c r="AF87" i="2"/>
  <c r="M87" i="2" s="1"/>
  <c r="AJ87" i="2"/>
  <c r="AF88" i="2"/>
  <c r="M88" i="2" s="1"/>
  <c r="AM182" i="2"/>
  <c r="AB182" i="2"/>
  <c r="G182" i="2" s="1"/>
  <c r="AJ183" i="2"/>
  <c r="S183" i="2" s="1"/>
  <c r="AC182" i="2"/>
  <c r="H182" i="2" s="1"/>
  <c r="AK183" i="2"/>
  <c r="T183" i="2" s="1"/>
  <c r="AM183" i="2"/>
  <c r="AB183" i="2"/>
  <c r="G183" i="2" s="1"/>
  <c r="AF182" i="2"/>
  <c r="M182" i="2" s="1"/>
  <c r="AG182" i="2"/>
  <c r="N182" i="2" s="1"/>
  <c r="AC183" i="2"/>
  <c r="H183" i="2" s="1"/>
  <c r="AK177" i="2"/>
  <c r="T177" i="2" s="1"/>
  <c r="AG178" i="2"/>
  <c r="N178" i="2" s="1"/>
  <c r="AM177" i="2"/>
  <c r="AB177" i="2"/>
  <c r="G177" i="2" s="1"/>
  <c r="AJ178" i="2"/>
  <c r="S178" i="2" s="1"/>
  <c r="AC177" i="2"/>
  <c r="H177" i="2" s="1"/>
  <c r="AK178" i="2"/>
  <c r="T178" i="2" s="1"/>
  <c r="AM178" i="2"/>
  <c r="AF177" i="2"/>
  <c r="M177" i="2" s="1"/>
  <c r="AB178" i="2"/>
  <c r="G178" i="2" s="1"/>
  <c r="AG177" i="2"/>
  <c r="N177" i="2" s="1"/>
  <c r="AC178" i="2"/>
  <c r="H178" i="2" s="1"/>
  <c r="AF172" i="2"/>
  <c r="M172" i="2" s="1"/>
  <c r="AB172" i="2"/>
  <c r="G172" i="2" s="1"/>
  <c r="AJ173" i="2"/>
  <c r="S173" i="2" s="1"/>
  <c r="AM172" i="2"/>
  <c r="AC172" i="2"/>
  <c r="H172" i="2" s="1"/>
  <c r="AK173" i="2"/>
  <c r="T173" i="2" s="1"/>
  <c r="AM173" i="2"/>
  <c r="AB173" i="2"/>
  <c r="G173" i="2" s="1"/>
  <c r="AG172" i="2"/>
  <c r="N172" i="2" s="1"/>
  <c r="AC173" i="2"/>
  <c r="H173" i="2" s="1"/>
  <c r="AM171" i="2"/>
  <c r="AB171" i="2"/>
  <c r="G171" i="2" s="1"/>
  <c r="AC171" i="2"/>
  <c r="H171" i="2" s="1"/>
  <c r="AF171" i="2"/>
  <c r="M171" i="2" s="1"/>
  <c r="AM166" i="2"/>
  <c r="AB166" i="2"/>
  <c r="G166" i="2" s="1"/>
  <c r="AJ167" i="2"/>
  <c r="S167" i="2" s="1"/>
  <c r="AC166" i="2"/>
  <c r="H166" i="2" s="1"/>
  <c r="AK167" i="2"/>
  <c r="T167" i="2" s="1"/>
  <c r="AM167" i="2"/>
  <c r="AB161" i="2"/>
  <c r="G161" i="2" s="1"/>
  <c r="AJ162" i="2"/>
  <c r="S162" i="2" s="1"/>
  <c r="AM161" i="2"/>
  <c r="AC161" i="2"/>
  <c r="H161" i="2" s="1"/>
  <c r="AK162" i="2"/>
  <c r="T162" i="2" s="1"/>
  <c r="AM162" i="2"/>
  <c r="AF161" i="2"/>
  <c r="M161" i="2" s="1"/>
  <c r="AB162" i="2"/>
  <c r="G162" i="2" s="1"/>
  <c r="AG161" i="2"/>
  <c r="N161" i="2" s="1"/>
  <c r="AC162" i="2"/>
  <c r="H162" i="2" s="1"/>
  <c r="AB156" i="2"/>
  <c r="G156" i="2" s="1"/>
  <c r="AJ157" i="2"/>
  <c r="S157" i="2" s="1"/>
  <c r="AM156" i="2"/>
  <c r="AC156" i="2"/>
  <c r="H156" i="2" s="1"/>
  <c r="AK157" i="2"/>
  <c r="T157" i="2" s="1"/>
  <c r="AM157" i="2"/>
  <c r="AF156" i="2"/>
  <c r="M156" i="2" s="1"/>
  <c r="AB157" i="2"/>
  <c r="G157" i="2" s="1"/>
  <c r="AG156" i="2"/>
  <c r="N156" i="2" s="1"/>
  <c r="AC157" i="2"/>
  <c r="H157" i="2" s="1"/>
  <c r="AJ151" i="2"/>
  <c r="S151" i="2" s="1"/>
  <c r="AF152" i="2"/>
  <c r="M152" i="2" s="1"/>
  <c r="AK151" i="2"/>
  <c r="T151" i="2" s="1"/>
  <c r="AG152" i="2"/>
  <c r="N152" i="2" s="1"/>
  <c r="AM151" i="2"/>
  <c r="AB151" i="2"/>
  <c r="G151" i="2" s="1"/>
  <c r="AJ152" i="2"/>
  <c r="S152" i="2" s="1"/>
  <c r="AC151" i="2"/>
  <c r="H151" i="2" s="1"/>
  <c r="AK152" i="2"/>
  <c r="T152" i="2" s="1"/>
  <c r="AM152" i="2"/>
  <c r="AG151" i="2"/>
  <c r="N151" i="2" s="1"/>
  <c r="AC152" i="2"/>
  <c r="H152" i="2" s="1"/>
  <c r="AJ146" i="2"/>
  <c r="S146" i="2" s="1"/>
  <c r="AF147" i="2"/>
  <c r="M147" i="2" s="1"/>
  <c r="AK146" i="2"/>
  <c r="T146" i="2" s="1"/>
  <c r="AG147" i="2"/>
  <c r="N147" i="2" s="1"/>
  <c r="AM146" i="2"/>
  <c r="AB146" i="2"/>
  <c r="G146" i="2" s="1"/>
  <c r="AJ147" i="2"/>
  <c r="S147" i="2" s="1"/>
  <c r="AM147" i="2"/>
  <c r="AF146" i="2"/>
  <c r="M146" i="2" s="1"/>
  <c r="AB147" i="2"/>
  <c r="G147" i="2" s="1"/>
  <c r="AG146" i="2"/>
  <c r="N146" i="2" s="1"/>
  <c r="AC147" i="2"/>
  <c r="H147" i="2" s="1"/>
  <c r="AM142" i="2"/>
  <c r="AB142" i="2"/>
  <c r="G142" i="2" s="1"/>
  <c r="AB141" i="2"/>
  <c r="G141" i="2" s="1"/>
  <c r="AJ142" i="2"/>
  <c r="S142" i="2" s="1"/>
  <c r="AM141" i="2"/>
  <c r="AC141" i="2"/>
  <c r="H141" i="2" s="1"/>
  <c r="AK142" i="2"/>
  <c r="T142" i="2" s="1"/>
  <c r="AF141" i="2"/>
  <c r="M141" i="2" s="1"/>
  <c r="AG141" i="2"/>
  <c r="N141" i="2" s="1"/>
  <c r="AC142" i="2"/>
  <c r="H142" i="2" s="1"/>
  <c r="AF136" i="2"/>
  <c r="M136" i="2" s="1"/>
  <c r="AC137" i="2"/>
  <c r="H137" i="2" s="1"/>
  <c r="AB136" i="2"/>
  <c r="G136" i="2" s="1"/>
  <c r="AJ137" i="2"/>
  <c r="S137" i="2" s="1"/>
  <c r="AM136" i="2"/>
  <c r="AC136" i="2"/>
  <c r="H136" i="2" s="1"/>
  <c r="AK137" i="2"/>
  <c r="T137" i="2" s="1"/>
  <c r="AM137" i="2"/>
  <c r="AB137" i="2"/>
  <c r="G137" i="2" s="1"/>
  <c r="AG136" i="2"/>
  <c r="N136" i="2" s="1"/>
  <c r="AM131" i="2"/>
  <c r="AB131" i="2"/>
  <c r="G131" i="2" s="1"/>
  <c r="AJ132" i="2"/>
  <c r="S132" i="2" s="1"/>
  <c r="AC131" i="2"/>
  <c r="H131" i="2" s="1"/>
  <c r="AK132" i="2"/>
  <c r="T132" i="2" s="1"/>
  <c r="AM132" i="2"/>
  <c r="AF131" i="2"/>
  <c r="M131" i="2" s="1"/>
  <c r="AB132" i="2"/>
  <c r="G132" i="2" s="1"/>
  <c r="AG131" i="2"/>
  <c r="N131" i="2" s="1"/>
  <c r="AC132" i="2"/>
  <c r="H132" i="2" s="1"/>
  <c r="AH126" i="2"/>
  <c r="O126" i="2" s="1"/>
  <c r="AK126" i="2"/>
  <c r="T126" i="2" s="1"/>
  <c r="AG127" i="2"/>
  <c r="N127" i="2" s="1"/>
  <c r="AM126" i="2"/>
  <c r="AB126" i="2"/>
  <c r="G126" i="2" s="1"/>
  <c r="AJ127" i="2"/>
  <c r="S127" i="2" s="1"/>
  <c r="AM127" i="2"/>
  <c r="AB127" i="2"/>
  <c r="G127" i="2" s="1"/>
  <c r="AJ117" i="2"/>
  <c r="S117" i="2" s="1"/>
  <c r="AF118" i="2"/>
  <c r="M118" i="2" s="1"/>
  <c r="AK117" i="2"/>
  <c r="T117" i="2" s="1"/>
  <c r="AG118" i="2"/>
  <c r="N118" i="2" s="1"/>
  <c r="AL117" i="2"/>
  <c r="U117" i="2" s="1"/>
  <c r="AM117" i="2"/>
  <c r="AB117" i="2"/>
  <c r="G117" i="2" s="1"/>
  <c r="AJ118" i="2"/>
  <c r="S118" i="2" s="1"/>
  <c r="AC117" i="2"/>
  <c r="H117" i="2" s="1"/>
  <c r="AK118" i="2"/>
  <c r="T118" i="2" s="1"/>
  <c r="AM118" i="2"/>
  <c r="AF117" i="2"/>
  <c r="M117" i="2" s="1"/>
  <c r="AB118" i="2"/>
  <c r="G118" i="2" s="1"/>
  <c r="AG117" i="2"/>
  <c r="N117" i="2" s="1"/>
  <c r="AC118" i="2"/>
  <c r="H118" i="2" s="1"/>
  <c r="AM112" i="2"/>
  <c r="AB112" i="2"/>
  <c r="G112" i="2" s="1"/>
  <c r="AJ113" i="2"/>
  <c r="S113" i="2" s="1"/>
  <c r="AC112" i="2"/>
  <c r="H112" i="2" s="1"/>
  <c r="AK113" i="2"/>
  <c r="T113" i="2" s="1"/>
  <c r="AM113" i="2"/>
  <c r="AF112" i="2"/>
  <c r="M112" i="2" s="1"/>
  <c r="AB113" i="2"/>
  <c r="G113" i="2" s="1"/>
  <c r="AG112" i="2"/>
  <c r="N112" i="2" s="1"/>
  <c r="AC113" i="2"/>
  <c r="H113" i="2" s="1"/>
  <c r="AK107" i="2"/>
  <c r="T107" i="2" s="1"/>
  <c r="AG108" i="2"/>
  <c r="N108" i="2" s="1"/>
  <c r="AM107" i="2"/>
  <c r="AB107" i="2"/>
  <c r="G107" i="2" s="1"/>
  <c r="AJ108" i="2"/>
  <c r="S108" i="2" s="1"/>
  <c r="AM108" i="2"/>
  <c r="AF107" i="2"/>
  <c r="M107" i="2" s="1"/>
  <c r="AB108" i="2"/>
  <c r="G108" i="2" s="1"/>
  <c r="AM102" i="2"/>
  <c r="AB102" i="2"/>
  <c r="G102" i="2" s="1"/>
  <c r="AJ103" i="2"/>
  <c r="S103" i="2" s="1"/>
  <c r="AC102" i="2"/>
  <c r="H102" i="2" s="1"/>
  <c r="AK103" i="2"/>
  <c r="T103" i="2" s="1"/>
  <c r="AM103" i="2"/>
  <c r="AF102" i="2"/>
  <c r="M102" i="2" s="1"/>
  <c r="AB103" i="2"/>
  <c r="G103" i="2" s="1"/>
  <c r="AG102" i="2"/>
  <c r="N102" i="2" s="1"/>
  <c r="AC103" i="2"/>
  <c r="H103" i="2" s="1"/>
  <c r="AK97" i="2"/>
  <c r="T97" i="2" s="1"/>
  <c r="AG98" i="2"/>
  <c r="N98" i="2" s="1"/>
  <c r="AM97" i="2"/>
  <c r="AB97" i="2"/>
  <c r="G97" i="2" s="1"/>
  <c r="AJ98" i="2"/>
  <c r="S98" i="2" s="1"/>
  <c r="AM98" i="2"/>
  <c r="AF97" i="2"/>
  <c r="M97" i="2" s="1"/>
  <c r="AB98" i="2"/>
  <c r="G98" i="2" s="1"/>
  <c r="AK92" i="2"/>
  <c r="T92" i="2" s="1"/>
  <c r="AG93" i="2"/>
  <c r="N93" i="2" s="1"/>
  <c r="AF93" i="2"/>
  <c r="M93" i="2" s="1"/>
  <c r="AL92" i="2"/>
  <c r="U92" i="2" s="1"/>
  <c r="AM92" i="2"/>
  <c r="AB92" i="2"/>
  <c r="G92" i="2" s="1"/>
  <c r="AJ93" i="2"/>
  <c r="S93" i="2" s="1"/>
  <c r="AC92" i="2"/>
  <c r="H92" i="2" s="1"/>
  <c r="AK93" i="2"/>
  <c r="T93" i="2" s="1"/>
  <c r="AM93" i="2"/>
  <c r="AF92" i="2"/>
  <c r="M92" i="2" s="1"/>
  <c r="AB93" i="2"/>
  <c r="G93" i="2" s="1"/>
  <c r="AG92" i="2"/>
  <c r="N92" i="2" s="1"/>
  <c r="AC93" i="2"/>
  <c r="H93" i="2" s="1"/>
  <c r="AG87" i="2"/>
  <c r="N87" i="2" s="1"/>
  <c r="AK87" i="2"/>
  <c r="AG88" i="2"/>
  <c r="N88" i="2" s="1"/>
  <c r="AM87" i="2"/>
  <c r="AB87" i="2"/>
  <c r="G87" i="2" s="1"/>
  <c r="AJ88" i="2"/>
  <c r="AM88" i="2"/>
  <c r="AC88" i="2"/>
  <c r="H88" i="2" s="1"/>
  <c r="AH82" i="2"/>
  <c r="AK82" i="2"/>
  <c r="T82" i="2" s="1"/>
  <c r="AG83" i="2"/>
  <c r="N83" i="2" s="1"/>
  <c r="AM82" i="2"/>
  <c r="AB82" i="2"/>
  <c r="G82" i="2" s="1"/>
  <c r="AJ83" i="2"/>
  <c r="S83" i="2" s="1"/>
  <c r="AM83" i="2"/>
  <c r="AB83" i="2"/>
  <c r="G83" i="2" s="1"/>
  <c r="T77" i="2"/>
  <c r="S77" i="2"/>
  <c r="N78" i="2"/>
  <c r="M78" i="2"/>
  <c r="G76" i="2"/>
  <c r="I78" i="2"/>
  <c r="U78" i="2"/>
  <c r="I76" i="2"/>
  <c r="M76" i="2"/>
  <c r="G77" i="2"/>
  <c r="N76" i="2"/>
  <c r="H77" i="2"/>
  <c r="T78" i="2"/>
  <c r="M77" i="2"/>
  <c r="G78" i="2"/>
  <c r="AF37" i="2"/>
  <c r="M37" i="2" s="1"/>
  <c r="H72" i="2"/>
  <c r="AB70" i="2"/>
  <c r="G70" i="2" s="1"/>
  <c r="M72" i="2"/>
  <c r="AK70" i="2"/>
  <c r="AJ64" i="2"/>
  <c r="S64" i="2" s="1"/>
  <c r="AF32" i="2"/>
  <c r="M32" i="2" s="1"/>
  <c r="S71" i="2"/>
  <c r="AG32" i="2"/>
  <c r="N32" i="2" s="1"/>
  <c r="AD26" i="2"/>
  <c r="I26" i="2" s="1"/>
  <c r="AD52" i="2"/>
  <c r="I52" i="2" s="1"/>
  <c r="AH70" i="2"/>
  <c r="O70" i="2" s="1"/>
  <c r="M46" i="2"/>
  <c r="AB21" i="2"/>
  <c r="G21" i="2" s="1"/>
  <c r="AG46" i="2"/>
  <c r="N46" i="2" s="1"/>
  <c r="O52" i="2"/>
  <c r="U72" i="2"/>
  <c r="H51" i="2"/>
  <c r="I71" i="2"/>
  <c r="AF65" i="2"/>
  <c r="M65" i="2" s="1"/>
  <c r="AJ36" i="2"/>
  <c r="S36" i="2" s="1"/>
  <c r="AJ22" i="2"/>
  <c r="S22" i="2" s="1"/>
  <c r="AD51" i="2"/>
  <c r="I51" i="2" s="1"/>
  <c r="AB66" i="2"/>
  <c r="G66" i="2" s="1"/>
  <c r="AJ31" i="2"/>
  <c r="S31" i="2" s="1"/>
  <c r="G47" i="2"/>
  <c r="O64" i="2"/>
  <c r="U64" i="2"/>
  <c r="I65" i="2"/>
  <c r="M66" i="2"/>
  <c r="AC64" i="2"/>
  <c r="H64" i="2" s="1"/>
  <c r="AK65" i="2"/>
  <c r="AM64" i="2"/>
  <c r="AL65" i="2"/>
  <c r="AM65" i="2"/>
  <c r="AF64" i="2"/>
  <c r="M64" i="2" s="1"/>
  <c r="AB65" i="2"/>
  <c r="G65" i="2" s="1"/>
  <c r="AG64" i="2"/>
  <c r="N64" i="2" s="1"/>
  <c r="AC65" i="2"/>
  <c r="H65" i="2" s="1"/>
  <c r="T66" i="2"/>
  <c r="AB64" i="2"/>
  <c r="AJ65" i="2"/>
  <c r="S65" i="2" s="1"/>
  <c r="O66" i="2"/>
  <c r="AK64" i="2"/>
  <c r="AG65" i="2"/>
  <c r="N65" i="2" s="1"/>
  <c r="S76" i="2"/>
  <c r="O71" i="2"/>
  <c r="U71" i="2"/>
  <c r="I70" i="2"/>
  <c r="U70" i="2"/>
  <c r="AM70" i="2"/>
  <c r="AC70" i="2"/>
  <c r="H70" i="2" s="1"/>
  <c r="N72" i="2"/>
  <c r="AF70" i="2"/>
  <c r="M70" i="2" s="1"/>
  <c r="G71" i="2"/>
  <c r="S72" i="2"/>
  <c r="AJ70" i="2"/>
  <c r="M71" i="2"/>
  <c r="G72" i="2"/>
  <c r="AL57" i="2"/>
  <c r="AJ56" i="2"/>
  <c r="S56" i="2" s="1"/>
  <c r="M57" i="2"/>
  <c r="AF56" i="2"/>
  <c r="M56" i="2" s="1"/>
  <c r="AB57" i="2"/>
  <c r="G57" i="2" s="1"/>
  <c r="AD56" i="2"/>
  <c r="I56" i="2" s="1"/>
  <c r="AK56" i="2"/>
  <c r="AG57" i="2"/>
  <c r="N57" i="2" s="1"/>
  <c r="AL56" i="2"/>
  <c r="AH57" i="2"/>
  <c r="O57" i="2" s="1"/>
  <c r="AM56" i="2"/>
  <c r="AB56" i="2"/>
  <c r="G56" i="2" s="1"/>
  <c r="AJ57" i="2"/>
  <c r="S57" i="2" s="1"/>
  <c r="AM57" i="2"/>
  <c r="AG56" i="2"/>
  <c r="N56" i="2" s="1"/>
  <c r="AC57" i="2"/>
  <c r="H57" i="2" s="1"/>
  <c r="AL52" i="2"/>
  <c r="AJ51" i="2"/>
  <c r="AF52" i="2"/>
  <c r="M52" i="2" s="1"/>
  <c r="AH51" i="2"/>
  <c r="O51" i="2" s="1"/>
  <c r="AK51" i="2"/>
  <c r="T51" i="2" s="1"/>
  <c r="AG52" i="2"/>
  <c r="N52" i="2" s="1"/>
  <c r="AM51" i="2"/>
  <c r="AB51" i="2"/>
  <c r="G51" i="2" s="1"/>
  <c r="AJ52" i="2"/>
  <c r="AM52" i="2"/>
  <c r="AF51" i="2"/>
  <c r="AB52" i="2"/>
  <c r="AF22" i="2"/>
  <c r="M22" i="2" s="1"/>
  <c r="AF27" i="2"/>
  <c r="M27" i="2" s="1"/>
  <c r="AH46" i="2"/>
  <c r="O46" i="2" s="1"/>
  <c r="AG22" i="2"/>
  <c r="N22" i="2" s="1"/>
  <c r="AH22" i="2"/>
  <c r="O22" i="2" s="1"/>
  <c r="AL27" i="2"/>
  <c r="U27" i="2" s="1"/>
  <c r="AJ41" i="2"/>
  <c r="S41" i="2" s="1"/>
  <c r="AJ46" i="2"/>
  <c r="S46" i="2" s="1"/>
  <c r="AK41" i="2"/>
  <c r="T41" i="2" s="1"/>
  <c r="AC47" i="2"/>
  <c r="H47" i="2" s="1"/>
  <c r="AK36" i="2"/>
  <c r="T36" i="2" s="1"/>
  <c r="M42" i="2"/>
  <c r="AD47" i="2"/>
  <c r="I47" i="2" s="1"/>
  <c r="AJ21" i="2"/>
  <c r="S21" i="2" s="1"/>
  <c r="AG42" i="2"/>
  <c r="N42" i="2" s="1"/>
  <c r="AF47" i="2"/>
  <c r="M47" i="2" s="1"/>
  <c r="AK21" i="2"/>
  <c r="T21" i="2" s="1"/>
  <c r="AJ26" i="2"/>
  <c r="S26" i="2" s="1"/>
  <c r="AG37" i="2"/>
  <c r="N37" i="2" s="1"/>
  <c r="AL47" i="2"/>
  <c r="U47" i="2" s="1"/>
  <c r="AK46" i="2"/>
  <c r="T46" i="2" s="1"/>
  <c r="AG47" i="2"/>
  <c r="N47" i="2" s="1"/>
  <c r="AM46" i="2"/>
  <c r="AB46" i="2"/>
  <c r="AJ47" i="2"/>
  <c r="S47" i="2" s="1"/>
  <c r="AC46" i="2"/>
  <c r="H46" i="2" s="1"/>
  <c r="AM47" i="2"/>
  <c r="AD46" i="2"/>
  <c r="I46" i="2" s="1"/>
  <c r="AL41" i="2"/>
  <c r="U41" i="2" s="1"/>
  <c r="AH42" i="2"/>
  <c r="O42" i="2" s="1"/>
  <c r="AM41" i="2"/>
  <c r="AB41" i="2"/>
  <c r="G41" i="2" s="1"/>
  <c r="AJ42" i="2"/>
  <c r="AC41" i="2"/>
  <c r="H41" i="2" s="1"/>
  <c r="AK42" i="2"/>
  <c r="T42" i="2" s="1"/>
  <c r="AL42" i="2"/>
  <c r="U42" i="2" s="1"/>
  <c r="AM42" i="2"/>
  <c r="AF41" i="2"/>
  <c r="M41" i="2" s="1"/>
  <c r="AB42" i="2"/>
  <c r="G42" i="2" s="1"/>
  <c r="AG41" i="2"/>
  <c r="N41" i="2" s="1"/>
  <c r="AC42" i="2"/>
  <c r="H42" i="2" s="1"/>
  <c r="AM36" i="2"/>
  <c r="AB36" i="2"/>
  <c r="G36" i="2" s="1"/>
  <c r="AJ37" i="2"/>
  <c r="S37" i="2" s="1"/>
  <c r="AC36" i="2"/>
  <c r="H36" i="2" s="1"/>
  <c r="AK37" i="2"/>
  <c r="T37" i="2" s="1"/>
  <c r="AM37" i="2"/>
  <c r="AF36" i="2"/>
  <c r="M36" i="2" s="1"/>
  <c r="AB37" i="2"/>
  <c r="G37" i="2" s="1"/>
  <c r="AG36" i="2"/>
  <c r="N36" i="2" s="1"/>
  <c r="AC37" i="2"/>
  <c r="H37" i="2" s="1"/>
  <c r="AL31" i="2"/>
  <c r="U31" i="2" s="1"/>
  <c r="AM31" i="2"/>
  <c r="AB31" i="2"/>
  <c r="G31" i="2" s="1"/>
  <c r="AJ32" i="2"/>
  <c r="S32" i="2" s="1"/>
  <c r="AC31" i="2"/>
  <c r="H31" i="2" s="1"/>
  <c r="AK32" i="2"/>
  <c r="T32" i="2" s="1"/>
  <c r="AD31" i="2"/>
  <c r="I31" i="2" s="1"/>
  <c r="AM32" i="2"/>
  <c r="AF31" i="2"/>
  <c r="M31" i="2" s="1"/>
  <c r="AB32" i="2"/>
  <c r="G32" i="2" s="1"/>
  <c r="AG31" i="2"/>
  <c r="N31" i="2" s="1"/>
  <c r="AC32" i="2"/>
  <c r="H32" i="2" s="1"/>
  <c r="O26" i="2"/>
  <c r="I27" i="2"/>
  <c r="O27" i="2"/>
  <c r="T27" i="2"/>
  <c r="H26" i="2"/>
  <c r="AM27" i="2"/>
  <c r="AG26" i="2"/>
  <c r="AK26" i="2"/>
  <c r="AG27" i="2"/>
  <c r="AL26" i="2"/>
  <c r="AB27" i="2"/>
  <c r="G27" i="2" s="1"/>
  <c r="AM26" i="2"/>
  <c r="AB26" i="2"/>
  <c r="AJ27" i="2"/>
  <c r="AF26" i="2"/>
  <c r="M26" i="2" s="1"/>
  <c r="AC27" i="2"/>
  <c r="AM22" i="2"/>
  <c r="AF21" i="2"/>
  <c r="M21" i="2" s="1"/>
  <c r="AG21" i="2"/>
  <c r="N21" i="2" s="1"/>
  <c r="AM21" i="2"/>
  <c r="AC21" i="2"/>
  <c r="H21" i="2" s="1"/>
  <c r="AK22" i="2"/>
  <c r="T22" i="2" s="1"/>
  <c r="AB22" i="2"/>
  <c r="G22" i="2" s="1"/>
  <c r="AC22" i="2"/>
  <c r="H22" i="2" s="1"/>
  <c r="AJ15" i="2"/>
  <c r="S15" i="2" s="1"/>
  <c r="AH17" i="2"/>
  <c r="M52" i="1"/>
  <c r="N52" i="1"/>
  <c r="O58" i="1"/>
  <c r="O47" i="1"/>
  <c r="M57" i="1"/>
  <c r="N57" i="1"/>
  <c r="M58" i="1"/>
  <c r="N47" i="1"/>
  <c r="M53" i="1"/>
  <c r="N53" i="1"/>
  <c r="N48" i="1"/>
  <c r="M48" i="1"/>
  <c r="M42" i="1"/>
  <c r="N42" i="1"/>
  <c r="O62" i="1"/>
  <c r="M43" i="1"/>
  <c r="N43" i="1"/>
  <c r="M62" i="1"/>
  <c r="M74" i="1"/>
  <c r="N74" i="1"/>
  <c r="O76" i="1"/>
  <c r="M75" i="1"/>
  <c r="N75" i="1"/>
  <c r="M76" i="1"/>
  <c r="N69" i="1"/>
  <c r="M68" i="1"/>
  <c r="N68" i="1"/>
  <c r="M69" i="1"/>
  <c r="M70" i="1"/>
  <c r="N70" i="1"/>
  <c r="M64" i="1"/>
  <c r="N64" i="1"/>
  <c r="O63" i="1"/>
  <c r="M63" i="1"/>
  <c r="AL17" i="2"/>
  <c r="M17" i="2"/>
  <c r="AG17" i="2"/>
  <c r="O18" i="1"/>
  <c r="AK11" i="2"/>
  <c r="T11" i="2" s="1"/>
  <c r="N10" i="1"/>
  <c r="O10" i="1"/>
  <c r="M12" i="1"/>
  <c r="O12" i="1"/>
  <c r="M11" i="1"/>
  <c r="N11" i="1"/>
  <c r="AJ5" i="2"/>
  <c r="S5" i="2" s="1"/>
  <c r="O3" i="2"/>
  <c r="I3" i="2"/>
  <c r="AD4" i="2"/>
  <c r="I4" i="2" s="1"/>
  <c r="AM5" i="2"/>
  <c r="AP5" i="2" s="1"/>
  <c r="X5" i="2" s="1"/>
  <c r="AG10" i="2"/>
  <c r="N10" i="2" s="1"/>
  <c r="AH5" i="2"/>
  <c r="O5" i="2" s="1"/>
  <c r="AB15" i="2"/>
  <c r="G15" i="2" s="1"/>
  <c r="AB4" i="2"/>
  <c r="G4" i="2" s="1"/>
  <c r="AC15" i="2"/>
  <c r="H15" i="2" s="1"/>
  <c r="AJ17" i="2"/>
  <c r="S17" i="2" s="1"/>
  <c r="AM17" i="2"/>
  <c r="AB17" i="2"/>
  <c r="AB10" i="2"/>
  <c r="G10" i="2" s="1"/>
  <c r="AC17" i="2"/>
  <c r="AB3" i="2"/>
  <c r="G3" i="2" s="1"/>
  <c r="AD9" i="2"/>
  <c r="I9" i="2" s="1"/>
  <c r="AG11" i="2"/>
  <c r="N11" i="2" s="1"/>
  <c r="AH11" i="2"/>
  <c r="O11" i="2" s="1"/>
  <c r="M3" i="2"/>
  <c r="AF11" i="2"/>
  <c r="M11" i="2" s="1"/>
  <c r="AJ11" i="2"/>
  <c r="S11" i="2" s="1"/>
  <c r="M4" i="2"/>
  <c r="AM11" i="2"/>
  <c r="AG4" i="2"/>
  <c r="N4" i="2" s="1"/>
  <c r="AB11" i="2"/>
  <c r="G11" i="2" s="1"/>
  <c r="AC11" i="2"/>
  <c r="H11" i="2" s="1"/>
  <c r="M16" i="1"/>
  <c r="N16" i="1"/>
  <c r="O28" i="1"/>
  <c r="AF9" i="2"/>
  <c r="M9" i="2" s="1"/>
  <c r="AB5" i="2"/>
  <c r="G5" i="2" s="1"/>
  <c r="AL10" i="2"/>
  <c r="U10" i="2" s="1"/>
  <c r="AH4" i="2"/>
  <c r="O4" i="2" s="1"/>
  <c r="AC5" i="2"/>
  <c r="H5" i="2" s="1"/>
  <c r="AJ9" i="2"/>
  <c r="S9" i="2" s="1"/>
  <c r="AD16" i="2"/>
  <c r="AD5" i="2"/>
  <c r="I5" i="2" s="1"/>
  <c r="AK9" i="2"/>
  <c r="T9" i="2" s="1"/>
  <c r="AJ4" i="2"/>
  <c r="S4" i="2" s="1"/>
  <c r="AL9" i="2"/>
  <c r="U9" i="2" s="1"/>
  <c r="AM15" i="2"/>
  <c r="AP15" i="2" s="1"/>
  <c r="X15" i="2" s="1"/>
  <c r="AF16" i="2"/>
  <c r="M16" i="2" s="1"/>
  <c r="AK4" i="2"/>
  <c r="T4" i="2" s="1"/>
  <c r="AJ16" i="2"/>
  <c r="S16" i="2" s="1"/>
  <c r="AM4" i="2"/>
  <c r="AL16" i="2"/>
  <c r="AC4" i="2"/>
  <c r="H4" i="2" s="1"/>
  <c r="U3" i="2"/>
  <c r="AF10" i="2"/>
  <c r="M10" i="2" s="1"/>
  <c r="AH15" i="2"/>
  <c r="O15" i="2" s="1"/>
  <c r="AM9" i="2"/>
  <c r="AM16" i="2"/>
  <c r="AF5" i="2"/>
  <c r="M5" i="2" s="1"/>
  <c r="AB9" i="2"/>
  <c r="G9" i="2" s="1"/>
  <c r="AJ10" i="2"/>
  <c r="S10" i="2" s="1"/>
  <c r="AF15" i="2"/>
  <c r="M15" i="2" s="1"/>
  <c r="AB16" i="2"/>
  <c r="G16" i="2" s="1"/>
  <c r="AM10" i="2"/>
  <c r="AK5" i="2"/>
  <c r="T5" i="2" s="1"/>
  <c r="AG9" i="2"/>
  <c r="N9" i="2" s="1"/>
  <c r="AC10" i="2"/>
  <c r="H10" i="2" s="1"/>
  <c r="AK15" i="2"/>
  <c r="T15" i="2" s="1"/>
  <c r="AG16" i="2"/>
  <c r="M6" i="1"/>
  <c r="M17" i="1"/>
  <c r="M23" i="1"/>
  <c r="N17" i="1"/>
  <c r="M18" i="1"/>
  <c r="M32" i="1"/>
  <c r="M4" i="1"/>
  <c r="O4" i="1"/>
  <c r="O37" i="1"/>
  <c r="O38" i="1"/>
  <c r="M151" i="1"/>
  <c r="N32" i="1"/>
  <c r="N151" i="1"/>
  <c r="O22" i="1"/>
  <c r="N23" i="1"/>
  <c r="N6" i="1"/>
  <c r="M38" i="1"/>
  <c r="M5" i="1"/>
  <c r="M27" i="1"/>
  <c r="M33" i="1"/>
  <c r="N5" i="1"/>
  <c r="N27" i="1"/>
  <c r="N33" i="1"/>
  <c r="O141" i="1"/>
  <c r="M22" i="1"/>
  <c r="M28" i="1"/>
  <c r="M37" i="1"/>
  <c r="M136" i="1"/>
  <c r="M121" i="1"/>
  <c r="M114" i="1"/>
  <c r="O178" i="1"/>
  <c r="M173" i="1"/>
  <c r="M166" i="1"/>
  <c r="O166" i="1"/>
  <c r="M168" i="1"/>
  <c r="M167" i="1"/>
  <c r="O167" i="1"/>
  <c r="N168" i="1"/>
  <c r="M126" i="1"/>
  <c r="N141" i="1"/>
  <c r="O146" i="1"/>
  <c r="M172" i="1"/>
  <c r="O177" i="1"/>
  <c r="N152" i="1"/>
  <c r="O152" i="1"/>
  <c r="M177" i="1"/>
  <c r="M178" i="1"/>
  <c r="N172" i="1"/>
  <c r="N173" i="1"/>
  <c r="M162" i="1"/>
  <c r="N161" i="1"/>
  <c r="N162" i="1"/>
  <c r="M161" i="1"/>
  <c r="M156" i="1"/>
  <c r="M157" i="1"/>
  <c r="N156" i="1"/>
  <c r="N157" i="1"/>
  <c r="O147" i="1"/>
  <c r="M146" i="1"/>
  <c r="M147" i="1"/>
  <c r="N142" i="1"/>
  <c r="O142" i="1"/>
  <c r="M137" i="1"/>
  <c r="N136" i="1"/>
  <c r="N137" i="1"/>
  <c r="M131" i="1"/>
  <c r="N131" i="1"/>
  <c r="M132" i="1"/>
  <c r="N132" i="1"/>
  <c r="M127" i="1"/>
  <c r="N126" i="1"/>
  <c r="N127" i="1"/>
  <c r="M122" i="1"/>
  <c r="N121" i="1"/>
  <c r="N122" i="1"/>
  <c r="M115" i="1"/>
  <c r="N114" i="1"/>
  <c r="N115" i="1"/>
  <c r="N85" i="1"/>
  <c r="O89" i="1"/>
  <c r="O109" i="1"/>
  <c r="M100" i="1"/>
  <c r="O95" i="1"/>
  <c r="M84" i="1"/>
  <c r="O104" i="1"/>
  <c r="N79" i="1"/>
  <c r="N84" i="1"/>
  <c r="O85" i="1"/>
  <c r="M90" i="1"/>
  <c r="O94" i="1"/>
  <c r="M99" i="1"/>
  <c r="N100" i="1"/>
  <c r="M105" i="1"/>
  <c r="M110" i="1"/>
  <c r="N80" i="1"/>
  <c r="M89" i="1"/>
  <c r="N90" i="1"/>
  <c r="M95" i="1"/>
  <c r="N99" i="1"/>
  <c r="M104" i="1"/>
  <c r="N105" i="1"/>
  <c r="M109" i="1"/>
  <c r="N110" i="1"/>
  <c r="N94" i="1"/>
  <c r="O79" i="1"/>
  <c r="M80" i="1"/>
  <c r="R29" i="13" l="1"/>
  <c r="P31" i="13"/>
  <c r="R31" i="13" s="1"/>
  <c r="AP78" i="2"/>
  <c r="AN78" i="2"/>
  <c r="AO78" i="2"/>
  <c r="AP77" i="2"/>
  <c r="AO77" i="2"/>
  <c r="W77" i="2" s="1"/>
  <c r="AN77" i="2"/>
  <c r="V77" i="2" s="1"/>
  <c r="AN76" i="2"/>
  <c r="V76" i="2" s="1"/>
  <c r="AP76" i="2"/>
  <c r="X76" i="2" s="1"/>
  <c r="AO76" i="2"/>
  <c r="W76" i="2" s="1"/>
  <c r="AP72" i="2"/>
  <c r="AO72" i="2"/>
  <c r="AN72" i="2"/>
  <c r="AP71" i="2"/>
  <c r="AO71" i="2"/>
  <c r="AN71" i="2"/>
  <c r="AN66" i="2"/>
  <c r="AN3" i="2"/>
  <c r="AO3" i="2"/>
  <c r="T64" i="2"/>
  <c r="T65" i="2"/>
  <c r="U57" i="2"/>
  <c r="U56" i="2"/>
  <c r="T56" i="2"/>
  <c r="T70" i="2"/>
  <c r="T71" i="2"/>
  <c r="U88" i="2"/>
  <c r="T87" i="2"/>
  <c r="S88" i="2"/>
  <c r="S87" i="2"/>
  <c r="U83" i="2"/>
  <c r="O82" i="2"/>
  <c r="AP183" i="2"/>
  <c r="X183" i="2" s="1"/>
  <c r="AO183" i="2"/>
  <c r="W183" i="2" s="1"/>
  <c r="AN183" i="2"/>
  <c r="V183" i="2" s="1"/>
  <c r="AP182" i="2"/>
  <c r="X182" i="2" s="1"/>
  <c r="AO182" i="2"/>
  <c r="W182" i="2" s="1"/>
  <c r="AN182" i="2"/>
  <c r="V182" i="2" s="1"/>
  <c r="AP178" i="2"/>
  <c r="X178" i="2" s="1"/>
  <c r="AO178" i="2"/>
  <c r="W178" i="2" s="1"/>
  <c r="AN178" i="2"/>
  <c r="V178" i="2" s="1"/>
  <c r="AP177" i="2"/>
  <c r="X177" i="2" s="1"/>
  <c r="AO177" i="2"/>
  <c r="W177" i="2" s="1"/>
  <c r="AN177" i="2"/>
  <c r="V177" i="2" s="1"/>
  <c r="AP173" i="2"/>
  <c r="X173" i="2" s="1"/>
  <c r="AO173" i="2"/>
  <c r="W173" i="2" s="1"/>
  <c r="AN173" i="2"/>
  <c r="V173" i="2" s="1"/>
  <c r="AP172" i="2"/>
  <c r="X172" i="2" s="1"/>
  <c r="AO172" i="2"/>
  <c r="W172" i="2" s="1"/>
  <c r="AN172" i="2"/>
  <c r="V172" i="2" s="1"/>
  <c r="AP171" i="2"/>
  <c r="X171" i="2" s="1"/>
  <c r="AO171" i="2"/>
  <c r="W171" i="2" s="1"/>
  <c r="AN171" i="2"/>
  <c r="V171" i="2" s="1"/>
  <c r="AP167" i="2"/>
  <c r="X167" i="2" s="1"/>
  <c r="AO167" i="2"/>
  <c r="W167" i="2" s="1"/>
  <c r="AN167" i="2"/>
  <c r="V167" i="2" s="1"/>
  <c r="AP166" i="2"/>
  <c r="X166" i="2" s="1"/>
  <c r="AO166" i="2"/>
  <c r="W166" i="2" s="1"/>
  <c r="AN166" i="2"/>
  <c r="V166" i="2" s="1"/>
  <c r="AP162" i="2"/>
  <c r="X162" i="2" s="1"/>
  <c r="AO162" i="2"/>
  <c r="W162" i="2" s="1"/>
  <c r="AN162" i="2"/>
  <c r="V162" i="2" s="1"/>
  <c r="AP161" i="2"/>
  <c r="X161" i="2" s="1"/>
  <c r="AO161" i="2"/>
  <c r="W161" i="2" s="1"/>
  <c r="AN161" i="2"/>
  <c r="V161" i="2" s="1"/>
  <c r="AP157" i="2"/>
  <c r="X157" i="2" s="1"/>
  <c r="AO157" i="2"/>
  <c r="W157" i="2" s="1"/>
  <c r="AN157" i="2"/>
  <c r="V157" i="2" s="1"/>
  <c r="AP156" i="2"/>
  <c r="X156" i="2" s="1"/>
  <c r="AO156" i="2"/>
  <c r="W156" i="2" s="1"/>
  <c r="AN156" i="2"/>
  <c r="V156" i="2" s="1"/>
  <c r="AP152" i="2"/>
  <c r="X152" i="2" s="1"/>
  <c r="AO152" i="2"/>
  <c r="W152" i="2" s="1"/>
  <c r="AN152" i="2"/>
  <c r="V152" i="2" s="1"/>
  <c r="AP151" i="2"/>
  <c r="X151" i="2" s="1"/>
  <c r="AO151" i="2"/>
  <c r="W151" i="2" s="1"/>
  <c r="AN151" i="2"/>
  <c r="V151" i="2" s="1"/>
  <c r="AP147" i="2"/>
  <c r="X147" i="2" s="1"/>
  <c r="AO147" i="2"/>
  <c r="W147" i="2" s="1"/>
  <c r="AN147" i="2"/>
  <c r="V147" i="2" s="1"/>
  <c r="AP146" i="2"/>
  <c r="X146" i="2" s="1"/>
  <c r="AO146" i="2"/>
  <c r="W146" i="2" s="1"/>
  <c r="AN146" i="2"/>
  <c r="V146" i="2" s="1"/>
  <c r="AP141" i="2"/>
  <c r="X141" i="2" s="1"/>
  <c r="AO141" i="2"/>
  <c r="W141" i="2" s="1"/>
  <c r="AN141" i="2"/>
  <c r="V141" i="2" s="1"/>
  <c r="AP142" i="2"/>
  <c r="X142" i="2" s="1"/>
  <c r="AO142" i="2"/>
  <c r="W142" i="2" s="1"/>
  <c r="AN142" i="2"/>
  <c r="V142" i="2" s="1"/>
  <c r="AP137" i="2"/>
  <c r="X137" i="2" s="1"/>
  <c r="AO137" i="2"/>
  <c r="W137" i="2" s="1"/>
  <c r="AN137" i="2"/>
  <c r="V137" i="2" s="1"/>
  <c r="AP136" i="2"/>
  <c r="X136" i="2" s="1"/>
  <c r="AO136" i="2"/>
  <c r="W136" i="2" s="1"/>
  <c r="AN136" i="2"/>
  <c r="V136" i="2" s="1"/>
  <c r="AP132" i="2"/>
  <c r="X132" i="2" s="1"/>
  <c r="AO132" i="2"/>
  <c r="W132" i="2" s="1"/>
  <c r="AN132" i="2"/>
  <c r="V132" i="2" s="1"/>
  <c r="AP131" i="2"/>
  <c r="X131" i="2" s="1"/>
  <c r="AO131" i="2"/>
  <c r="W131" i="2" s="1"/>
  <c r="AN131" i="2"/>
  <c r="V131" i="2" s="1"/>
  <c r="AP127" i="2"/>
  <c r="X127" i="2" s="1"/>
  <c r="AN127" i="2"/>
  <c r="V127" i="2" s="1"/>
  <c r="AO127" i="2"/>
  <c r="W127" i="2" s="1"/>
  <c r="AP126" i="2"/>
  <c r="X126" i="2" s="1"/>
  <c r="AO126" i="2"/>
  <c r="W126" i="2" s="1"/>
  <c r="AN126" i="2"/>
  <c r="V126" i="2" s="1"/>
  <c r="AP118" i="2"/>
  <c r="X118" i="2" s="1"/>
  <c r="AO118" i="2"/>
  <c r="W118" i="2" s="1"/>
  <c r="AN118" i="2"/>
  <c r="V118" i="2" s="1"/>
  <c r="AP117" i="2"/>
  <c r="X117" i="2" s="1"/>
  <c r="AO117" i="2"/>
  <c r="W117" i="2" s="1"/>
  <c r="AN117" i="2"/>
  <c r="V117" i="2" s="1"/>
  <c r="AP113" i="2"/>
  <c r="X113" i="2" s="1"/>
  <c r="AO113" i="2"/>
  <c r="W113" i="2" s="1"/>
  <c r="AN113" i="2"/>
  <c r="V113" i="2" s="1"/>
  <c r="AP112" i="2"/>
  <c r="X112" i="2" s="1"/>
  <c r="AO112" i="2"/>
  <c r="W112" i="2" s="1"/>
  <c r="AN112" i="2"/>
  <c r="V112" i="2" s="1"/>
  <c r="AP108" i="2"/>
  <c r="X108" i="2" s="1"/>
  <c r="AN108" i="2"/>
  <c r="V108" i="2" s="1"/>
  <c r="AO108" i="2"/>
  <c r="W108" i="2" s="1"/>
  <c r="AP107" i="2"/>
  <c r="X107" i="2" s="1"/>
  <c r="AO107" i="2"/>
  <c r="W107" i="2" s="1"/>
  <c r="AN107" i="2"/>
  <c r="V107" i="2" s="1"/>
  <c r="AP103" i="2"/>
  <c r="X103" i="2" s="1"/>
  <c r="AO103" i="2"/>
  <c r="W103" i="2" s="1"/>
  <c r="AN103" i="2"/>
  <c r="V103" i="2" s="1"/>
  <c r="AP102" i="2"/>
  <c r="X102" i="2" s="1"/>
  <c r="AO102" i="2"/>
  <c r="W102" i="2" s="1"/>
  <c r="AN102" i="2"/>
  <c r="V102" i="2" s="1"/>
  <c r="AP98" i="2"/>
  <c r="X98" i="2" s="1"/>
  <c r="AN98" i="2"/>
  <c r="V98" i="2" s="1"/>
  <c r="AO98" i="2"/>
  <c r="W98" i="2" s="1"/>
  <c r="AP97" i="2"/>
  <c r="X97" i="2" s="1"/>
  <c r="AO97" i="2"/>
  <c r="W97" i="2" s="1"/>
  <c r="AN97" i="2"/>
  <c r="V97" i="2" s="1"/>
  <c r="AP93" i="2"/>
  <c r="X93" i="2" s="1"/>
  <c r="AO93" i="2"/>
  <c r="W93" i="2" s="1"/>
  <c r="AN93" i="2"/>
  <c r="V93" i="2" s="1"/>
  <c r="AP92" i="2"/>
  <c r="X92" i="2" s="1"/>
  <c r="AO92" i="2"/>
  <c r="W92" i="2" s="1"/>
  <c r="AN92" i="2"/>
  <c r="V92" i="2" s="1"/>
  <c r="AP88" i="2"/>
  <c r="AO88" i="2"/>
  <c r="W88" i="2" s="1"/>
  <c r="AN88" i="2"/>
  <c r="AO87" i="2"/>
  <c r="W87" i="2" s="1"/>
  <c r="AN87" i="2"/>
  <c r="V87" i="2" s="1"/>
  <c r="AP87" i="2"/>
  <c r="AP83" i="2"/>
  <c r="X83" i="2" s="1"/>
  <c r="AN83" i="2"/>
  <c r="V83" i="2" s="1"/>
  <c r="AO83" i="2"/>
  <c r="W83" i="2" s="1"/>
  <c r="AP82" i="2"/>
  <c r="X82" i="2" s="1"/>
  <c r="AO82" i="2"/>
  <c r="W82" i="2" s="1"/>
  <c r="AN82" i="2"/>
  <c r="V82" i="2" s="1"/>
  <c r="S78" i="2"/>
  <c r="X77" i="2"/>
  <c r="X78" i="2"/>
  <c r="G52" i="2"/>
  <c r="U52" i="2"/>
  <c r="S52" i="2"/>
  <c r="M51" i="2"/>
  <c r="G64" i="2"/>
  <c r="S51" i="2"/>
  <c r="G46" i="2"/>
  <c r="AP65" i="2"/>
  <c r="AO65" i="2"/>
  <c r="AN65" i="2"/>
  <c r="V65" i="2" s="1"/>
  <c r="U65" i="2"/>
  <c r="X66" i="2"/>
  <c r="W66" i="2"/>
  <c r="V66" i="2"/>
  <c r="AP64" i="2"/>
  <c r="AO64" i="2"/>
  <c r="AN64" i="2"/>
  <c r="V64" i="2" s="1"/>
  <c r="AN70" i="2"/>
  <c r="V70" i="2" s="1"/>
  <c r="AP70" i="2"/>
  <c r="AO70" i="2"/>
  <c r="X72" i="2"/>
  <c r="V72" i="2"/>
  <c r="W72" i="2"/>
  <c r="S70" i="2"/>
  <c r="AP57" i="2"/>
  <c r="AO57" i="2"/>
  <c r="AN57" i="2"/>
  <c r="AP56" i="2"/>
  <c r="AO56" i="2"/>
  <c r="AN56" i="2"/>
  <c r="AP52" i="2"/>
  <c r="AO52" i="2"/>
  <c r="AN52" i="2"/>
  <c r="AP51" i="2"/>
  <c r="X51" i="2" s="1"/>
  <c r="AO51" i="2"/>
  <c r="W51" i="2" s="1"/>
  <c r="AN51" i="2"/>
  <c r="AP47" i="2"/>
  <c r="X47" i="2" s="1"/>
  <c r="AN47" i="2"/>
  <c r="AO47" i="2"/>
  <c r="W47" i="2" s="1"/>
  <c r="AP46" i="2"/>
  <c r="X46" i="2" s="1"/>
  <c r="AO46" i="2"/>
  <c r="W46" i="2" s="1"/>
  <c r="AN46" i="2"/>
  <c r="V46" i="2" s="1"/>
  <c r="AP42" i="2"/>
  <c r="X42" i="2" s="1"/>
  <c r="AO42" i="2"/>
  <c r="W42" i="2" s="1"/>
  <c r="AN42" i="2"/>
  <c r="V42" i="2" s="1"/>
  <c r="AP41" i="2"/>
  <c r="X41" i="2" s="1"/>
  <c r="AO41" i="2"/>
  <c r="W41" i="2" s="1"/>
  <c r="AN41" i="2"/>
  <c r="S42" i="2"/>
  <c r="AP37" i="2"/>
  <c r="X37" i="2" s="1"/>
  <c r="AO37" i="2"/>
  <c r="W37" i="2" s="1"/>
  <c r="AN37" i="2"/>
  <c r="V37" i="2" s="1"/>
  <c r="AP36" i="2"/>
  <c r="X36" i="2" s="1"/>
  <c r="AO36" i="2"/>
  <c r="W36" i="2" s="1"/>
  <c r="AN36" i="2"/>
  <c r="V36" i="2" s="1"/>
  <c r="AP32" i="2"/>
  <c r="X32" i="2" s="1"/>
  <c r="AO32" i="2"/>
  <c r="W32" i="2" s="1"/>
  <c r="AN32" i="2"/>
  <c r="V32" i="2" s="1"/>
  <c r="AP31" i="2"/>
  <c r="X31" i="2" s="1"/>
  <c r="AO31" i="2"/>
  <c r="W31" i="2" s="1"/>
  <c r="AN31" i="2"/>
  <c r="V31" i="2" s="1"/>
  <c r="G26" i="2"/>
  <c r="S27" i="2"/>
  <c r="AP27" i="2"/>
  <c r="AN27" i="2"/>
  <c r="V27" i="2" s="1"/>
  <c r="AO27" i="2"/>
  <c r="U26" i="2"/>
  <c r="N27" i="2"/>
  <c r="AP26" i="2"/>
  <c r="AO26" i="2"/>
  <c r="AN26" i="2"/>
  <c r="V26" i="2" s="1"/>
  <c r="T26" i="2"/>
  <c r="H27" i="2"/>
  <c r="N26" i="2"/>
  <c r="AP21" i="2"/>
  <c r="X21" i="2" s="1"/>
  <c r="AO21" i="2"/>
  <c r="W21" i="2" s="1"/>
  <c r="AN21" i="2"/>
  <c r="V21" i="2" s="1"/>
  <c r="AP22" i="2"/>
  <c r="X22" i="2" s="1"/>
  <c r="AO22" i="2"/>
  <c r="W22" i="2" s="1"/>
  <c r="AN22" i="2"/>
  <c r="V22" i="2" s="1"/>
  <c r="AO5" i="2"/>
  <c r="W5" i="2" s="1"/>
  <c r="N16" i="2"/>
  <c r="U16" i="2"/>
  <c r="O17" i="2"/>
  <c r="I16" i="2"/>
  <c r="H17" i="2"/>
  <c r="U17" i="2"/>
  <c r="G17" i="2"/>
  <c r="N17" i="2"/>
  <c r="AN5" i="2"/>
  <c r="V5" i="2" s="1"/>
  <c r="AP17" i="2"/>
  <c r="AO17" i="2"/>
  <c r="AN17" i="2"/>
  <c r="V17" i="2" s="1"/>
  <c r="AN15" i="2"/>
  <c r="V15" i="2" s="1"/>
  <c r="AO15" i="2"/>
  <c r="W15" i="2" s="1"/>
  <c r="AP11" i="2"/>
  <c r="X11" i="2" s="1"/>
  <c r="AO11" i="2"/>
  <c r="W11" i="2" s="1"/>
  <c r="AN11" i="2"/>
  <c r="V11" i="2" s="1"/>
  <c r="AP4" i="2"/>
  <c r="X4" i="2" s="1"/>
  <c r="AO4" i="2"/>
  <c r="W4" i="2" s="1"/>
  <c r="AN4" i="2"/>
  <c r="V4" i="2" s="1"/>
  <c r="X3" i="2"/>
  <c r="W3" i="2"/>
  <c r="V3" i="2"/>
  <c r="AP10" i="2"/>
  <c r="X10" i="2" s="1"/>
  <c r="AO10" i="2"/>
  <c r="W10" i="2" s="1"/>
  <c r="AN10" i="2"/>
  <c r="V10" i="2" s="1"/>
  <c r="AP16" i="2"/>
  <c r="AO16" i="2"/>
  <c r="AN16" i="2"/>
  <c r="V16" i="2" s="1"/>
  <c r="AP9" i="2"/>
  <c r="X9" i="2" s="1"/>
  <c r="AO9" i="2"/>
  <c r="W9" i="2" s="1"/>
  <c r="AN9" i="2"/>
  <c r="V9" i="2" s="1"/>
  <c r="X57" i="2" l="1"/>
  <c r="W64" i="2"/>
  <c r="W57" i="2"/>
  <c r="X64" i="2"/>
  <c r="W71" i="2"/>
  <c r="X71" i="2"/>
  <c r="W65" i="2"/>
  <c r="W56" i="2"/>
  <c r="W70" i="2"/>
  <c r="X56" i="2"/>
  <c r="X70" i="2"/>
  <c r="V88" i="2"/>
  <c r="X88" i="2"/>
  <c r="X87" i="2"/>
  <c r="V78" i="2"/>
  <c r="W78" i="2"/>
  <c r="V51" i="2"/>
  <c r="V71" i="2"/>
  <c r="W52" i="2"/>
  <c r="V52" i="2"/>
  <c r="X52" i="2"/>
  <c r="V47" i="2"/>
  <c r="X65" i="2"/>
  <c r="V57" i="2"/>
  <c r="V56" i="2"/>
  <c r="V41" i="2"/>
  <c r="X27" i="2"/>
  <c r="W26" i="2"/>
  <c r="W27" i="2"/>
  <c r="X26" i="2"/>
  <c r="X17" i="2"/>
  <c r="W16" i="2"/>
  <c r="X16" i="2"/>
  <c r="W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tc={26A52F00-3116-469C-BA65-79C9CA1468BA}</author>
  </authors>
  <commentList>
    <comment ref="D155" authorId="0" shapeId="0" xr:uid="{26A52F00-3116-469C-BA65-79C9CA1468BA}">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pyaxisの計算14.8305,　森永氏の解の仰角14.8907．=75.1091測定結果74.664は小さすぎる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tc={9831F1EB-A941-4EB9-8CD3-8CD32DE03D79}</author>
  </authors>
  <commentList>
    <comment ref="E133" authorId="0" shapeId="0" xr:uid="{9831F1EB-A941-4EB9-8CD3-8CD32DE03D7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pyaxisの計算では、44.8387,森永氏計算の結果は44.8926 10cm 程度計測データが大きい</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3748D1D-8536-42DF-AC25-D978A85765E1}" keepAlive="1" name="クエリ - control-kog" description="ブック内の 'control-kog' クエリへの接続です。" type="5" refreshedVersion="8" background="1" saveData="1">
    <dbPr connection="Provider=Microsoft.Mashup.OleDb.1;Data Source=$Workbook$;Location=control-kog;Extended Properties=&quot;&quot;" command="SELECT * FROM [control-kog]"/>
  </connection>
  <connection id="2" xr16:uid="{C772234E-42F6-4F0E-A8A2-42369EE03D0F}" keepAlive="1" name="クエリ - control-kog (2)" description="ブック内の 'control-kog (2)' クエリへの接続です。" type="5" refreshedVersion="8" background="1" saveData="1">
    <dbPr connection="Provider=Microsoft.Mashup.OleDb.1;Data Source=$Workbook$;Location=&quot;control-kog (2)&quot;;Extended Properties=&quot;&quot;" command="SELECT * FROM [control-kog (2)]"/>
  </connection>
  <connection id="3" xr16:uid="{E8E19B44-D351-4EBD-B1A2-AA5A02790320}" keepAlive="1" name="クエリ - control-kog (3)" description="ブック内の 'control-kog (3)' クエリへの接続です。" type="5" refreshedVersion="8" background="1" saveData="1">
    <dbPr connection="Provider=Microsoft.Mashup.OleDb.1;Data Source=$Workbook$;Location=&quot;control-kog (3)&quot;;Extended Properties=&quot;&quot;" command="SELECT * FROM [control-kog (3)]"/>
  </connection>
  <connection id="4" xr16:uid="{5A4E3504-CDA6-4B2E-8914-B49E6A251B1E}" keepAlive="1" name="クエリ - control-kog (4)" description="ブック内の 'control-kog (4)' クエリへの接続です。" type="5" refreshedVersion="8" background="1" saveData="1">
    <dbPr connection="Provider=Microsoft.Mashup.OleDb.1;Data Source=$Workbook$;Location=&quot;control-kog (4)&quot;;Extended Properties=&quot;&quot;" command="SELECT * FROM [control-kog (4)]"/>
  </connection>
  <connection id="5" xr16:uid="{90A7BC84-EA98-4DB7-9C6B-4138E7C9A7E2}" keepAlive="1" name="クエリ - control-kog (5)" description="ブック内の 'control-kog (5)' クエリへの接続です。" type="5" refreshedVersion="8" background="1" saveData="1">
    <dbPr connection="Provider=Microsoft.Mashup.OleDb.1;Data Source=$Workbook$;Location=&quot;control-kog (5)&quot;;Extended Properties=&quot;&quot;" command="SELECT * FROM [control-kog (5)]"/>
  </connection>
  <connection id="6" xr16:uid="{76D0082E-BD26-4DDF-A71B-9A445A151B93}" keepAlive="1" name="クエリ - control-kog (6)" description="ブック内の 'control-kog (6)' クエリへの接続です。" type="5" refreshedVersion="8" background="1" saveData="1">
    <dbPr connection="Provider=Microsoft.Mashup.OleDb.1;Data Source=$Workbook$;Location=&quot;control-kog (6)&quot;;Extended Properties=&quot;&quot;" command="SELECT * FROM [control-kog (6)]"/>
  </connection>
  <connection id="7" xr16:uid="{9A5FD645-2524-42D4-B085-C900FA442FEF}" keepAlive="1" name="クエリ - control-kog (7)" description="ブック内の 'control-kog (7)' クエリへの接続です。" type="5" refreshedVersion="8" background="1" saveData="1">
    <dbPr connection="Provider=Microsoft.Mashup.OleDb.1;Data Source=$Workbook$;Location=&quot;control-kog (7)&quot;;Extended Properties=&quot;&quot;" command="SELECT * FROM [control-kog (7)]"/>
  </connection>
  <connection id="8" xr16:uid="{A511B043-1F0B-4952-919E-10399E89BC8D}" keepAlive="1" name="クエリ - control-kog (8)" description="ブック内の 'control-kog (8)' クエリへの接続です。" type="5" refreshedVersion="8" background="1" saveData="1">
    <dbPr connection="Provider=Microsoft.Mashup.OleDb.1;Data Source=$Workbook$;Location=&quot;control-kog (8)&quot;;Extended Properties=&quot;&quot;" command="SELECT * FROM [control-kog (8)]"/>
  </connection>
  <connection id="9" xr16:uid="{D277CB1D-B3F6-4DB2-9C11-8F9D386239B2}" keepAlive="1" name="クエリ - control-kog (9)" description="ブック内の 'control-kog (9)' クエリへの接続です。" type="5" refreshedVersion="8" background="1" saveData="1">
    <dbPr connection="Provider=Microsoft.Mashup.OleDb.1;Data Source=$Workbook$;Location=&quot;control-kog (9)&quot;;Extended Properties=&quot;&quot;" command="SELECT * FROM [control-kog (9)]"/>
  </connection>
  <connection id="10" xr16:uid="{D9271680-55E0-46C4-8731-624318D458D8}" keepAlive="1" name="クエリ - control-kog-tgtR41013" description="ブック内の 'control-kog-tgtR41013' クエリへの接続です。" type="5" refreshedVersion="8" background="1" saveData="1">
    <dbPr connection="Provider=Microsoft.Mashup.OleDb.1;Data Source=$Workbook$;Location=control-kog-tgtR41013;Extended Properties=&quot;&quot;" command="SELECT * FROM [control-kog-tgtR41013]"/>
  </connection>
  <connection id="11" xr16:uid="{E3591233-E1D8-495F-8391-7AC5C99E1F3F}" keepAlive="1" name="クエリ - ITRF-Svy22" description="ブック内の 'ITRF-Svy22' クエリへの接続です。" type="5" refreshedVersion="8" background="1" saveData="1">
    <dbPr connection="Provider=Microsoft.Mashup.OleDb.1;Data Source=$Workbook$;Location=ITRF-Svy22;Extended Properties=&quot;&quot;" command="SELECT * FROM [ITRF-Svy22]"/>
  </connection>
  <connection id="12" xr16:uid="{D698529E-22C0-459F-95DB-6B0622476EC6}" keepAlive="1" name="クエリ - Koganei_Colloc2022R4g" description="ブック内の 'Koganei_Colloc2022R4g' クエリへの接続です。" type="5" refreshedVersion="8" background="1" saveData="1">
    <dbPr connection="Provider=Microsoft.Mashup.OleDb.1;Data Source=$Workbook$;Location=Koganei_Colloc2022R4g;Extended Properties=&quot;&quot;" command="SELECT * FROM [Koganei_Colloc2022R4g]"/>
  </connection>
  <connection id="13" xr16:uid="{1BD0619C-D0C1-4559-AD79-771FC3B7655A}" keepAlive="1" name="クエリ - RelativeVector" description="ブック内の 'RelativeVector' クエリへの接続です。" type="5" refreshedVersion="8" background="1" saveData="1">
    <dbPr connection="Provider=Microsoft.Mashup.OleDb.1;Data Source=$Workbook$;Location=RelativeVector;Extended Properties=&quot;&quot;" command="SELECT * FROM [RelativeVecto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<sst xmlns="http://schemas.openxmlformats.org/spreadsheetml/2006/main" count="14677" uniqueCount="846">
  <si>
    <t>観測年月日</t>
    <rPh sb="0" eb="5">
      <t>カンソクネンガッピ</t>
    </rPh>
    <phoneticPr fontId="1"/>
  </si>
  <si>
    <t>器械点名</t>
    <rPh sb="0" eb="2">
      <t>キカイ</t>
    </rPh>
    <rPh sb="2" eb="3">
      <t>テン</t>
    </rPh>
    <rPh sb="3" eb="4">
      <t>メイ</t>
    </rPh>
    <phoneticPr fontId="1"/>
  </si>
  <si>
    <t>目標点名</t>
    <rPh sb="0" eb="2">
      <t>モクヒョウ</t>
    </rPh>
    <rPh sb="2" eb="3">
      <t>テン</t>
    </rPh>
    <rPh sb="3" eb="4">
      <t>メイ</t>
    </rPh>
    <phoneticPr fontId="1"/>
  </si>
  <si>
    <t>観測値1</t>
    <rPh sb="0" eb="3">
      <t>カンソクチ</t>
    </rPh>
    <phoneticPr fontId="1"/>
  </si>
  <si>
    <t>観測値2</t>
    <rPh sb="0" eb="3">
      <t>カンソクチ</t>
    </rPh>
    <phoneticPr fontId="1"/>
  </si>
  <si>
    <t>観測値3</t>
    <rPh sb="0" eb="3">
      <t>カンソクチ</t>
    </rPh>
    <phoneticPr fontId="1"/>
  </si>
  <si>
    <t>高度角2</t>
    <phoneticPr fontId="1"/>
  </si>
  <si>
    <t>高度角3</t>
    <phoneticPr fontId="1"/>
  </si>
  <si>
    <t>平均値</t>
    <rPh sb="0" eb="2">
      <t>ヘイキン</t>
    </rPh>
    <rPh sb="2" eb="3">
      <t>チ</t>
    </rPh>
    <phoneticPr fontId="1"/>
  </si>
  <si>
    <t>観測値2</t>
    <phoneticPr fontId="1"/>
  </si>
  <si>
    <t>観測値3</t>
    <phoneticPr fontId="1"/>
  </si>
  <si>
    <t>平均値</t>
    <rPh sb="0" eb="2">
      <t>ヘイキン</t>
    </rPh>
    <phoneticPr fontId="1"/>
  </si>
  <si>
    <t>平均高度角</t>
    <rPh sb="0" eb="2">
      <t>ヘイキン</t>
    </rPh>
    <rPh sb="2" eb="4">
      <t>コウド</t>
    </rPh>
    <rPh sb="4" eb="5">
      <t>カク</t>
    </rPh>
    <phoneticPr fontId="1"/>
  </si>
  <si>
    <t>高度角1</t>
    <phoneticPr fontId="1"/>
  </si>
  <si>
    <t>平均</t>
    <rPh sb="0" eb="2">
      <t>ヘイキン</t>
    </rPh>
    <phoneticPr fontId="1"/>
  </si>
  <si>
    <t>計</t>
    <rPh sb="0" eb="1">
      <t>ケイ</t>
    </rPh>
    <phoneticPr fontId="1"/>
  </si>
  <si>
    <t>X16</t>
  </si>
  <si>
    <t>X16</t>
    <phoneticPr fontId="1"/>
  </si>
  <si>
    <t>CL3-1</t>
    <phoneticPr fontId="1"/>
  </si>
  <si>
    <t>CL3-2</t>
    <phoneticPr fontId="1"/>
  </si>
  <si>
    <t>CL3-3</t>
    <phoneticPr fontId="1"/>
  </si>
  <si>
    <t>CL3-4</t>
    <phoneticPr fontId="1"/>
  </si>
  <si>
    <t>VLBI1-1-1</t>
  </si>
  <si>
    <t>VLBI1-1-1</t>
    <phoneticPr fontId="1"/>
  </si>
  <si>
    <t>VLBI1-1-2</t>
  </si>
  <si>
    <t>VLBI1-2-1</t>
  </si>
  <si>
    <t>VLBI1-2-1</t>
    <phoneticPr fontId="1"/>
  </si>
  <si>
    <t>VLBI1-2-2</t>
  </si>
  <si>
    <t>VLBI1-1-3</t>
    <phoneticPr fontId="1"/>
  </si>
  <si>
    <t>VLBI1-2-3</t>
    <phoneticPr fontId="1"/>
  </si>
  <si>
    <t>KX20</t>
  </si>
  <si>
    <t>KX20</t>
    <phoneticPr fontId="1"/>
  </si>
  <si>
    <t>KP29</t>
  </si>
  <si>
    <t>KP29</t>
    <phoneticPr fontId="1"/>
  </si>
  <si>
    <t>KP29</t>
    <phoneticPr fontId="1"/>
  </si>
  <si>
    <t>KS1</t>
    <phoneticPr fontId="1"/>
  </si>
  <si>
    <t>KX11</t>
  </si>
  <si>
    <t>KX11</t>
    <phoneticPr fontId="1"/>
  </si>
  <si>
    <t>KX10</t>
  </si>
  <si>
    <t>KX10</t>
    <phoneticPr fontId="1"/>
  </si>
  <si>
    <t>BOC1-1</t>
    <phoneticPr fontId="1"/>
  </si>
  <si>
    <t>BOC1-2</t>
  </si>
  <si>
    <t>BOC1-2</t>
    <phoneticPr fontId="1"/>
  </si>
  <si>
    <t>BOC1-3</t>
    <phoneticPr fontId="1"/>
  </si>
  <si>
    <t>KS1</t>
  </si>
  <si>
    <t>KX9</t>
  </si>
  <si>
    <t>KX9</t>
    <phoneticPr fontId="1"/>
  </si>
  <si>
    <t>BOC1-4</t>
  </si>
  <si>
    <t>BOC1-4</t>
    <phoneticPr fontId="1"/>
  </si>
  <si>
    <t>CL2-1</t>
    <phoneticPr fontId="1"/>
  </si>
  <si>
    <t>CL6-1</t>
    <phoneticPr fontId="1"/>
  </si>
  <si>
    <t>KS2</t>
    <phoneticPr fontId="1"/>
  </si>
  <si>
    <t>KX12</t>
    <phoneticPr fontId="1"/>
  </si>
  <si>
    <t>L2-1</t>
    <phoneticPr fontId="1"/>
  </si>
  <si>
    <t>L2-2</t>
    <phoneticPr fontId="1"/>
  </si>
  <si>
    <t>L2-3</t>
    <phoneticPr fontId="1"/>
  </si>
  <si>
    <t>KN5</t>
    <phoneticPr fontId="1"/>
  </si>
  <si>
    <t>L2-4</t>
    <phoneticPr fontId="1"/>
  </si>
  <si>
    <t>PGPS2-1</t>
    <phoneticPr fontId="1"/>
  </si>
  <si>
    <t>KX11</t>
    <phoneticPr fontId="1"/>
  </si>
  <si>
    <t>PGPS2-2</t>
    <phoneticPr fontId="1"/>
  </si>
  <si>
    <t>PGPS2-3</t>
    <phoneticPr fontId="1"/>
  </si>
  <si>
    <t>PGPS2-4</t>
    <phoneticPr fontId="1"/>
  </si>
  <si>
    <t>KX17</t>
    <phoneticPr fontId="1"/>
  </si>
  <si>
    <t>KX16</t>
    <phoneticPr fontId="1"/>
  </si>
  <si>
    <t>CL4-1</t>
    <phoneticPr fontId="1"/>
  </si>
  <si>
    <t>CL4-2</t>
    <phoneticPr fontId="1"/>
  </si>
  <si>
    <t>KX8</t>
    <phoneticPr fontId="1"/>
  </si>
  <si>
    <t>CL4-3</t>
    <phoneticPr fontId="1"/>
  </si>
  <si>
    <t>CL5-1</t>
    <phoneticPr fontId="1"/>
  </si>
  <si>
    <t>CL5-2</t>
    <phoneticPr fontId="1"/>
  </si>
  <si>
    <t>KN1</t>
    <phoneticPr fontId="1"/>
  </si>
  <si>
    <t>KN3</t>
    <phoneticPr fontId="1"/>
  </si>
  <si>
    <t>KN2</t>
    <phoneticPr fontId="1"/>
  </si>
  <si>
    <t>93019A-1</t>
    <phoneticPr fontId="1"/>
  </si>
  <si>
    <t>93019A-2</t>
    <phoneticPr fontId="1"/>
  </si>
  <si>
    <t>KS3</t>
    <phoneticPr fontId="1"/>
  </si>
  <si>
    <t>93019A-3</t>
    <phoneticPr fontId="1"/>
  </si>
  <si>
    <t>CL3D-1</t>
    <phoneticPr fontId="1"/>
  </si>
  <si>
    <t>CL3D-2</t>
    <phoneticPr fontId="1"/>
  </si>
  <si>
    <t>CL3D-3</t>
    <phoneticPr fontId="1"/>
  </si>
  <si>
    <t>CL3D-4</t>
    <phoneticPr fontId="1"/>
  </si>
  <si>
    <t>KX11</t>
    <phoneticPr fontId="1"/>
  </si>
  <si>
    <t>KX10</t>
    <phoneticPr fontId="1"/>
  </si>
  <si>
    <t>BOC1-1</t>
    <phoneticPr fontId="1"/>
  </si>
  <si>
    <t>KS2</t>
  </si>
  <si>
    <t>KX12</t>
  </si>
  <si>
    <t>L2-1</t>
  </si>
  <si>
    <t>L2-2</t>
  </si>
  <si>
    <t>L2-3</t>
  </si>
  <si>
    <t>L2-4</t>
    <phoneticPr fontId="1"/>
  </si>
  <si>
    <t>CL2-1</t>
  </si>
  <si>
    <t>CL6-1</t>
  </si>
  <si>
    <t>CL2-2</t>
    <phoneticPr fontId="1"/>
  </si>
  <si>
    <t>CL6-2</t>
    <phoneticPr fontId="1"/>
  </si>
  <si>
    <t>CL2-2</t>
    <phoneticPr fontId="1"/>
  </si>
  <si>
    <t>CL6-2</t>
    <phoneticPr fontId="1"/>
  </si>
  <si>
    <t>CL2-3</t>
    <phoneticPr fontId="1"/>
  </si>
  <si>
    <t>CL6-3</t>
    <phoneticPr fontId="1"/>
  </si>
  <si>
    <t>CL2-3</t>
    <phoneticPr fontId="1"/>
  </si>
  <si>
    <t>CL6-3</t>
    <phoneticPr fontId="1"/>
  </si>
  <si>
    <t>PGPS2-3</t>
  </si>
  <si>
    <t>PGPS2-1</t>
    <phoneticPr fontId="1"/>
  </si>
  <si>
    <t>PGPS2-2</t>
    <phoneticPr fontId="1"/>
  </si>
  <si>
    <t>KN5</t>
    <phoneticPr fontId="1"/>
  </si>
  <si>
    <t>KS1</t>
    <phoneticPr fontId="1"/>
  </si>
  <si>
    <t>KX9</t>
    <phoneticPr fontId="1"/>
  </si>
  <si>
    <t>PGPS2-4</t>
    <phoneticPr fontId="1"/>
  </si>
  <si>
    <t>CL3-2</t>
    <phoneticPr fontId="1"/>
  </si>
  <si>
    <t>CL3-3</t>
    <phoneticPr fontId="1"/>
  </si>
  <si>
    <t>CL3-4</t>
    <phoneticPr fontId="1"/>
  </si>
  <si>
    <t>KX17</t>
    <phoneticPr fontId="1"/>
  </si>
  <si>
    <t>CL4-1</t>
    <phoneticPr fontId="1"/>
  </si>
  <si>
    <t>CL4-2</t>
    <phoneticPr fontId="1"/>
  </si>
  <si>
    <t>CL4-3</t>
    <phoneticPr fontId="1"/>
  </si>
  <si>
    <t>KN1</t>
    <phoneticPr fontId="1"/>
  </si>
  <si>
    <t>KN3</t>
    <phoneticPr fontId="1"/>
  </si>
  <si>
    <t>CL5-2</t>
    <phoneticPr fontId="1"/>
  </si>
  <si>
    <t>CL5-3</t>
    <phoneticPr fontId="1"/>
  </si>
  <si>
    <t>KS2</t>
    <phoneticPr fontId="1"/>
  </si>
  <si>
    <t>KX12</t>
    <phoneticPr fontId="1"/>
  </si>
  <si>
    <t>93019A-1</t>
    <phoneticPr fontId="1"/>
  </si>
  <si>
    <t>93019A-2</t>
    <phoneticPr fontId="1"/>
  </si>
  <si>
    <t>KS3</t>
    <phoneticPr fontId="1"/>
  </si>
  <si>
    <t>93019A-3</t>
    <phoneticPr fontId="1"/>
  </si>
  <si>
    <t>CL3-1</t>
    <phoneticPr fontId="1"/>
  </si>
  <si>
    <t>CL3D-1</t>
  </si>
  <si>
    <t>CL3D-2</t>
  </si>
  <si>
    <t>CL3D-3</t>
  </si>
  <si>
    <t>CL3D-4</t>
  </si>
  <si>
    <t>KS1</t>
    <phoneticPr fontId="1"/>
  </si>
  <si>
    <t>KN5</t>
    <phoneticPr fontId="1"/>
  </si>
  <si>
    <t>KX11</t>
    <phoneticPr fontId="1"/>
  </si>
  <si>
    <t>fromstn</t>
  </si>
  <si>
    <t>fromhgt</t>
  </si>
  <si>
    <t>tostn</t>
  </si>
  <si>
    <t>tohgt</t>
  </si>
  <si>
    <t>date</t>
  </si>
  <si>
    <t>obsset</t>
  </si>
  <si>
    <t>ha_value</t>
  </si>
  <si>
    <t>ha_error</t>
  </si>
  <si>
    <t>zd_value</t>
  </si>
  <si>
    <t>zd_error</t>
  </si>
  <si>
    <t>sd_value</t>
  </si>
  <si>
    <t>sd_error</t>
  </si>
  <si>
    <t>lv_value</t>
  </si>
  <si>
    <t>lv_error</t>
  </si>
  <si>
    <t>isetupid</t>
  </si>
  <si>
    <t>tsetupid</t>
  </si>
  <si>
    <t>fbsource</t>
  </si>
  <si>
    <t>rawsource</t>
  </si>
  <si>
    <t>deg</t>
  </si>
  <si>
    <t>水平角平均表</t>
    <rPh sb="0" eb="6">
      <t>スイヘイカクヘイキンヒョウ</t>
    </rPh>
    <phoneticPr fontId="1"/>
  </si>
  <si>
    <t>KN3(器械点)</t>
    <rPh sb="4" eb="6">
      <t>キカイ</t>
    </rPh>
    <rPh sb="6" eb="7">
      <t>テン</t>
    </rPh>
    <phoneticPr fontId="1"/>
  </si>
  <si>
    <t>KN3(視準点1)</t>
    <rPh sb="4" eb="7">
      <t>シジュンテン</t>
    </rPh>
    <phoneticPr fontId="1"/>
  </si>
  <si>
    <t>KN4</t>
    <phoneticPr fontId="1"/>
  </si>
  <si>
    <t>KN2(視準点2)</t>
    <phoneticPr fontId="1"/>
  </si>
  <si>
    <t>KN4(視準点3)</t>
    <phoneticPr fontId="1"/>
  </si>
  <si>
    <t>※水平角３回測定の平均表</t>
    <rPh sb="1" eb="4">
      <t>スイヘイカク</t>
    </rPh>
    <rPh sb="5" eb="6">
      <t>カイ</t>
    </rPh>
    <rPh sb="6" eb="8">
      <t>ソクテイ</t>
    </rPh>
    <rPh sb="9" eb="11">
      <t>ヘイキン</t>
    </rPh>
    <rPh sb="11" eb="12">
      <t>ヒョウ</t>
    </rPh>
    <phoneticPr fontId="1"/>
  </si>
  <si>
    <t>KN4</t>
  </si>
  <si>
    <t>KN3</t>
  </si>
  <si>
    <t>(真上から見た平面図)</t>
    <rPh sb="1" eb="3">
      <t>マウエ</t>
    </rPh>
    <rPh sb="5" eb="6">
      <t>ミ</t>
    </rPh>
    <rPh sb="7" eb="10">
      <t>ヘイメンズ</t>
    </rPh>
    <phoneticPr fontId="1"/>
  </si>
  <si>
    <t>KX15</t>
  </si>
  <si>
    <t>KX13</t>
  </si>
  <si>
    <t>KX18</t>
    <phoneticPr fontId="1"/>
  </si>
  <si>
    <t>KL3</t>
  </si>
  <si>
    <t>KX14</t>
    <phoneticPr fontId="1"/>
  </si>
  <si>
    <t>KL3</t>
    <phoneticPr fontId="1"/>
  </si>
  <si>
    <t>KX15</t>
    <phoneticPr fontId="1"/>
  </si>
  <si>
    <t>?</t>
  </si>
  <si>
    <t>KN1</t>
  </si>
  <si>
    <t>1</t>
  </si>
  <si>
    <t>0</t>
  </si>
  <si>
    <t>0.0005</t>
  </si>
  <si>
    <t>81.3119</t>
  </si>
  <si>
    <t>0.00083</t>
  </si>
  <si>
    <t>0.0008</t>
  </si>
  <si>
    <t/>
  </si>
  <si>
    <t>CON3</t>
  </si>
  <si>
    <t>CON1</t>
  </si>
  <si>
    <t>KN2</t>
  </si>
  <si>
    <t>80.5822</t>
  </si>
  <si>
    <t>CON2</t>
  </si>
  <si>
    <t>89.8236</t>
  </si>
  <si>
    <t>CON4</t>
  </si>
  <si>
    <t>2</t>
  </si>
  <si>
    <t>98.6961</t>
  </si>
  <si>
    <t>KX17</t>
  </si>
  <si>
    <t>78.4314</t>
  </si>
  <si>
    <t>CON17</t>
  </si>
  <si>
    <t>90.8683</t>
  </si>
  <si>
    <t>↑器械点</t>
  </si>
  <si>
    <t>↑器械高[mm単位]</t>
  </si>
  <si>
    <t>↑ミラー点</t>
  </si>
  <si>
    <t>↑ミラー高[mm単位]</t>
  </si>
  <si>
    <t>↑観測番号</t>
  </si>
  <si>
    <t>↑水平角</t>
  </si>
  <si>
    <t>↑水平角誤差</t>
  </si>
  <si>
    <t>↑天頂角</t>
  </si>
  <si>
    <t>↑天頂角誤差</t>
  </si>
  <si>
    <t>↑斜距離</t>
  </si>
  <si>
    <t>↑斜距離誤差</t>
  </si>
  <si>
    <t>各観測点に対応する番号(CON1,CON2・・・)を付与します</t>
  </si>
  <si>
    <t>上の例の場合、KN1=CON1,KN2=CON2のように対応させています</t>
  </si>
  <si>
    <t>高度角平均表</t>
    <rPh sb="0" eb="2">
      <t>コウド</t>
    </rPh>
    <rPh sb="2" eb="3">
      <t>カク</t>
    </rPh>
    <rPh sb="3" eb="5">
      <t>ヘイキン</t>
    </rPh>
    <rPh sb="5" eb="6">
      <t>ヒョウ</t>
    </rPh>
    <phoneticPr fontId="1"/>
  </si>
  <si>
    <t>高度角0度
（天頂0）</t>
    <rPh sb="0" eb="3">
      <t>コウドカク</t>
    </rPh>
    <rPh sb="4" eb="5">
      <t>ド</t>
    </rPh>
    <rPh sb="7" eb="9">
      <t>テンチョウ</t>
    </rPh>
    <phoneticPr fontId="1"/>
  </si>
  <si>
    <t>81-41-17</t>
    <phoneticPr fontId="1"/>
  </si>
  <si>
    <t>水平</t>
    <rPh sb="0" eb="2">
      <t>スイヘイ</t>
    </rPh>
    <phoneticPr fontId="1"/>
  </si>
  <si>
    <t>90-00-00</t>
    <phoneticPr fontId="1"/>
  </si>
  <si>
    <t>水平</t>
    <phoneticPr fontId="1"/>
  </si>
  <si>
    <t>90°より下は高度角は-になる。</t>
    <rPh sb="5" eb="6">
      <t>シタ</t>
    </rPh>
    <rPh sb="7" eb="10">
      <t>コウドカク</t>
    </rPh>
    <phoneticPr fontId="1"/>
  </si>
  <si>
    <t>※高度角３回測定の平均表</t>
    <rPh sb="1" eb="3">
      <t>コウド</t>
    </rPh>
    <rPh sb="3" eb="4">
      <t>カク</t>
    </rPh>
    <rPh sb="5" eb="6">
      <t>カイ</t>
    </rPh>
    <rPh sb="6" eb="8">
      <t>ソクテイ</t>
    </rPh>
    <rPh sb="9" eb="11">
      <t>ヘイキン</t>
    </rPh>
    <rPh sb="11" eb="12">
      <t>ヒョウ</t>
    </rPh>
    <phoneticPr fontId="1"/>
  </si>
  <si>
    <t>KX16</t>
  </si>
  <si>
    <t>　　(真横から見た断面図)</t>
    <rPh sb="3" eb="5">
      <t>マヨコ</t>
    </rPh>
    <rPh sb="7" eb="8">
      <t>ミ</t>
    </rPh>
    <rPh sb="9" eb="11">
      <t>ダンメン</t>
    </rPh>
    <phoneticPr fontId="1"/>
  </si>
  <si>
    <t>KX13</t>
    <phoneticPr fontId="1"/>
  </si>
  <si>
    <t>KX14</t>
  </si>
  <si>
    <t>KX8</t>
  </si>
  <si>
    <t>斜距離平均表</t>
    <rPh sb="0" eb="1">
      <t>ナナ</t>
    </rPh>
    <rPh sb="1" eb="3">
      <t>キョリ</t>
    </rPh>
    <rPh sb="3" eb="5">
      <t>ヘイキン</t>
    </rPh>
    <rPh sb="5" eb="6">
      <t>ヒョウ</t>
    </rPh>
    <phoneticPr fontId="1"/>
  </si>
  <si>
    <t>39.698</t>
    <phoneticPr fontId="1"/>
  </si>
  <si>
    <t>KN4(視準点3)</t>
  </si>
  <si>
    <t>※斜距離３回測定の平均表</t>
    <rPh sb="1" eb="2">
      <t>ナナ</t>
    </rPh>
    <rPh sb="2" eb="4">
      <t>キョリ</t>
    </rPh>
    <rPh sb="5" eb="6">
      <t>カイ</t>
    </rPh>
    <rPh sb="6" eb="8">
      <t>ソクテイ</t>
    </rPh>
    <rPh sb="9" eb="11">
      <t>ヘイキン</t>
    </rPh>
    <rPh sb="11" eb="12">
      <t>ヒョウ</t>
    </rPh>
    <phoneticPr fontId="1"/>
  </si>
  <si>
    <t>KN5</t>
  </si>
  <si>
    <t>Stdev</t>
  </si>
  <si>
    <t>Avg</t>
  </si>
  <si>
    <t xml:space="preserve">Station </t>
  </si>
  <si>
    <t>stdev</t>
  </si>
  <si>
    <t>CON16</t>
  </si>
  <si>
    <t>KS3</t>
  </si>
  <si>
    <t>CON18</t>
  </si>
  <si>
    <t>CON15</t>
  </si>
  <si>
    <t>CON13</t>
  </si>
  <si>
    <t>CON6</t>
  </si>
  <si>
    <t>CON20</t>
  </si>
  <si>
    <t>KX18</t>
  </si>
  <si>
    <t>CON11</t>
  </si>
  <si>
    <t>CON21</t>
  </si>
  <si>
    <t>CON9</t>
  </si>
  <si>
    <t>CON7</t>
  </si>
  <si>
    <t>CON10</t>
  </si>
  <si>
    <t>Obsset</t>
  </si>
  <si>
    <t>CON14</t>
  </si>
  <si>
    <t>CON8</t>
  </si>
  <si>
    <t>CON12</t>
  </si>
  <si>
    <t>KS9</t>
  </si>
  <si>
    <t>CON5</t>
  </si>
  <si>
    <t>CON22</t>
  </si>
  <si>
    <t>COn13</t>
  </si>
  <si>
    <t>CON19</t>
  </si>
  <si>
    <t>CPM10</t>
  </si>
  <si>
    <t>KP29-KX20 を基準にした方位角</t>
  </si>
  <si>
    <t>VLBI1_1</t>
  </si>
  <si>
    <t>VLBI1_2</t>
  </si>
  <si>
    <t>VLBI1</t>
  </si>
  <si>
    <t>VLB1</t>
  </si>
  <si>
    <t>VLB2</t>
  </si>
  <si>
    <t>小計＝</t>
    <rPh sb="0" eb="1">
      <t>ショウ</t>
    </rPh>
    <phoneticPr fontId="1"/>
  </si>
  <si>
    <t>令和４年１月１日　70.2458</t>
    <rPh sb="0" eb="2">
      <t>レイワ</t>
    </rPh>
    <rPh sb="3" eb="4">
      <t>ネン</t>
    </rPh>
    <rPh sb="5" eb="6">
      <t>ツキ</t>
    </rPh>
    <rPh sb="7" eb="8">
      <t>ニチ</t>
    </rPh>
    <phoneticPr fontId="1"/>
  </si>
  <si>
    <t>1級水準点成果使用</t>
    <phoneticPr fontId="1"/>
  </si>
  <si>
    <t>国分(3)</t>
    <rPh sb="0" eb="2">
      <t>コクブン</t>
    </rPh>
    <phoneticPr fontId="1"/>
  </si>
  <si>
    <t>10/03</t>
    <phoneticPr fontId="1"/>
  </si>
  <si>
    <t>本多一丁目</t>
    <rPh sb="0" eb="2">
      <t>ホンタ</t>
    </rPh>
    <rPh sb="2" eb="3">
      <t>イチ</t>
    </rPh>
    <rPh sb="3" eb="5">
      <t>チョウメ</t>
    </rPh>
    <phoneticPr fontId="1"/>
  </si>
  <si>
    <t>国分寺市</t>
    <rPh sb="0" eb="4">
      <t>コクブンジシ</t>
    </rPh>
    <phoneticPr fontId="1"/>
  </si>
  <si>
    <t>〃</t>
    <phoneticPr fontId="1"/>
  </si>
  <si>
    <t>93019A</t>
    <phoneticPr fontId="1"/>
  </si>
  <si>
    <r>
      <t xml:space="preserve">×10 </t>
    </r>
    <r>
      <rPr>
        <vertAlign val="superscript"/>
        <sz val="8"/>
        <rFont val="ＭＳ Ｐ明朝"/>
        <family val="1"/>
        <charset val="128"/>
      </rPr>
      <t>-6</t>
    </r>
  </si>
  <si>
    <t>2</t>
    <phoneticPr fontId="1"/>
  </si>
  <si>
    <t>膨張係数</t>
    <rPh sb="0" eb="2">
      <t>ボウチョウ</t>
    </rPh>
    <rPh sb="2" eb="4">
      <t>ケイスウ</t>
    </rPh>
    <phoneticPr fontId="1"/>
  </si>
  <si>
    <t>上水南町
四丁目</t>
    <rPh sb="0" eb="1">
      <t>ウエ</t>
    </rPh>
    <rPh sb="3" eb="4">
      <t>マチ</t>
    </rPh>
    <rPh sb="5" eb="8">
      <t>ヨンチョウメ</t>
    </rPh>
    <phoneticPr fontId="1"/>
  </si>
  <si>
    <t>小平市</t>
    <rPh sb="0" eb="2">
      <t>コダイラ</t>
    </rPh>
    <rPh sb="2" eb="3">
      <t>シ</t>
    </rPh>
    <phoneticPr fontId="1"/>
  </si>
  <si>
    <t>東京都</t>
    <rPh sb="0" eb="3">
      <t>トウキョウト</t>
    </rPh>
    <phoneticPr fontId="1"/>
  </si>
  <si>
    <t>青梅</t>
    <rPh sb="0" eb="2">
      <t>オウメ</t>
    </rPh>
    <phoneticPr fontId="1"/>
  </si>
  <si>
    <t>μm/m</t>
    <phoneticPr fontId="1"/>
  </si>
  <si>
    <t>20℃</t>
    <phoneticPr fontId="1"/>
  </si>
  <si>
    <t>No.60620,60621</t>
    <phoneticPr fontId="1"/>
  </si>
  <si>
    <t>　ﾀﾏﾔLD-13S</t>
    <phoneticPr fontId="1"/>
  </si>
  <si>
    <t>標尺：</t>
    <rPh sb="0" eb="2">
      <t>ヒョウシャク</t>
    </rPh>
    <phoneticPr fontId="1"/>
  </si>
  <si>
    <t xml:space="preserve"> DiNi0.3  №736045</t>
    <phoneticPr fontId="1"/>
  </si>
  <si>
    <t>令和４年１月１日　71.0277</t>
    <rPh sb="0" eb="2">
      <t>レイワ</t>
    </rPh>
    <rPh sb="3" eb="4">
      <t>ネン</t>
    </rPh>
    <rPh sb="5" eb="6">
      <t>ツキ</t>
    </rPh>
    <rPh sb="7" eb="8">
      <t>ニチ</t>
    </rPh>
    <phoneticPr fontId="1"/>
  </si>
  <si>
    <t>ﾄﾘﾝﾌﾞﾙ ﾅﾋﾞｹﾞｰｼｮﾝ</t>
    <phoneticPr fontId="1"/>
  </si>
  <si>
    <t>三丁目</t>
    <rPh sb="0" eb="1">
      <t>サン</t>
    </rPh>
    <rPh sb="1" eb="3">
      <t>チョウメ</t>
    </rPh>
    <phoneticPr fontId="1"/>
  </si>
  <si>
    <t>小金(1)</t>
    <rPh sb="0" eb="2">
      <t>コガネ</t>
    </rPh>
    <phoneticPr fontId="1"/>
  </si>
  <si>
    <t>10/04</t>
    <phoneticPr fontId="1"/>
  </si>
  <si>
    <t>測器：</t>
    <rPh sb="0" eb="1">
      <t>ソク</t>
    </rPh>
    <rPh sb="1" eb="2">
      <t>キ</t>
    </rPh>
    <phoneticPr fontId="1"/>
  </si>
  <si>
    <t>桜 町</t>
    <rPh sb="0" eb="1">
      <t>サクラ</t>
    </rPh>
    <rPh sb="2" eb="3">
      <t>マチ</t>
    </rPh>
    <phoneticPr fontId="1"/>
  </si>
  <si>
    <t>小金井市</t>
    <rPh sb="0" eb="4">
      <t>コガネイシ</t>
    </rPh>
    <phoneticPr fontId="1"/>
  </si>
  <si>
    <t>東京　　　西北部</t>
    <rPh sb="0" eb="2">
      <t>トウキョウ</t>
    </rPh>
    <rPh sb="5" eb="8">
      <t>セイホクブ</t>
    </rPh>
    <phoneticPr fontId="1"/>
  </si>
  <si>
    <t>10/05</t>
    <phoneticPr fontId="1"/>
  </si>
  <si>
    <t>令和４年１月１日　80.1638</t>
    <rPh sb="0" eb="2">
      <t>レイワ</t>
    </rPh>
    <rPh sb="3" eb="4">
      <t>ネン</t>
    </rPh>
    <rPh sb="5" eb="6">
      <t>ツキ</t>
    </rPh>
    <rPh sb="7" eb="8">
      <t>ニチ</t>
    </rPh>
    <phoneticPr fontId="1"/>
  </si>
  <si>
    <t>小平(5)</t>
    <rPh sb="0" eb="2">
      <t>コダイラ</t>
    </rPh>
    <phoneticPr fontId="1"/>
  </si>
  <si>
    <t>R4</t>
    <phoneticPr fontId="1"/>
  </si>
  <si>
    <t>ｍ</t>
    <phoneticPr fontId="1"/>
  </si>
  <si>
    <t>km</t>
    <phoneticPr fontId="1"/>
  </si>
  <si>
    <t>1</t>
    <phoneticPr fontId="1"/>
  </si>
  <si>
    <t>上水本町
四丁目</t>
    <rPh sb="0" eb="1">
      <t>ウエ</t>
    </rPh>
    <rPh sb="1" eb="3">
      <t>ミズモト</t>
    </rPh>
    <rPh sb="3" eb="4">
      <t>マチ</t>
    </rPh>
    <rPh sb="5" eb="8">
      <t>ヨンチョウメ</t>
    </rPh>
    <phoneticPr fontId="1"/>
  </si>
  <si>
    <t>小平市</t>
    <rPh sb="0" eb="3">
      <t>コダイラシ</t>
    </rPh>
    <phoneticPr fontId="1"/>
  </si>
  <si>
    <t>森永　貴之</t>
    <rPh sb="0" eb="2">
      <t>モリナガ</t>
    </rPh>
    <rPh sb="3" eb="5">
      <t>タカユキ</t>
    </rPh>
    <phoneticPr fontId="1"/>
  </si>
  <si>
    <t>標　尺　　補正数</t>
    <rPh sb="0" eb="1">
      <t>ヒョウ</t>
    </rPh>
    <rPh sb="2" eb="3">
      <t>シャク</t>
    </rPh>
    <phoneticPr fontId="1"/>
  </si>
  <si>
    <t>二 回</t>
    <rPh sb="0" eb="1">
      <t>ニ</t>
    </rPh>
    <rPh sb="2" eb="3">
      <t>カイ</t>
    </rPh>
    <phoneticPr fontId="1"/>
  </si>
  <si>
    <t>一 回</t>
    <rPh sb="0" eb="1">
      <t>イチ</t>
    </rPh>
    <rPh sb="2" eb="3">
      <t>カイ</t>
    </rPh>
    <phoneticPr fontId="1"/>
  </si>
  <si>
    <t>町　　村</t>
    <rPh sb="0" eb="1">
      <t>チョウ</t>
    </rPh>
    <rPh sb="3" eb="4">
      <t>ソン</t>
    </rPh>
    <phoneticPr fontId="1"/>
  </si>
  <si>
    <t>　　郡　　市　　</t>
    <rPh sb="5" eb="6">
      <t>シ</t>
    </rPh>
    <phoneticPr fontId="1"/>
  </si>
  <si>
    <t>都道府県</t>
    <rPh sb="0" eb="1">
      <t>ミヤコ</t>
    </rPh>
    <rPh sb="1" eb="4">
      <t>ドウフケン</t>
    </rPh>
    <phoneticPr fontId="1"/>
  </si>
  <si>
    <r>
      <t xml:space="preserve">図 </t>
    </r>
    <r>
      <rPr>
        <sz val="8"/>
        <rFont val="ＭＳ Ｐ明朝"/>
        <family val="1"/>
        <charset val="128"/>
      </rPr>
      <t xml:space="preserve"> </t>
    </r>
    <r>
      <rPr>
        <sz val="9"/>
        <rFont val="ＭＳ Ｐ明朝"/>
        <family val="1"/>
        <charset val="128"/>
      </rPr>
      <t>　名</t>
    </r>
  </si>
  <si>
    <t>備　 　考</t>
    <rPh sb="0" eb="1">
      <t>ソナエ</t>
    </rPh>
    <rPh sb="4" eb="5">
      <t>コウ</t>
    </rPh>
    <phoneticPr fontId="1"/>
  </si>
  <si>
    <t>結   果</t>
    <rPh sb="0" eb="1">
      <t>ムスブ</t>
    </rPh>
    <rPh sb="4" eb="5">
      <t>ハタシ</t>
    </rPh>
    <phoneticPr fontId="1"/>
  </si>
  <si>
    <t>補正数</t>
    <phoneticPr fontId="1"/>
  </si>
  <si>
    <t>観測の標高</t>
    <rPh sb="0" eb="2">
      <t>カンソク</t>
    </rPh>
    <rPh sb="3" eb="5">
      <t>ヒョウコウ</t>
    </rPh>
    <phoneticPr fontId="1"/>
  </si>
  <si>
    <t>水　　準　　差</t>
    <rPh sb="0" eb="1">
      <t>ミズ</t>
    </rPh>
    <rPh sb="3" eb="4">
      <t>ジュン</t>
    </rPh>
    <rPh sb="6" eb="7">
      <t>サ</t>
    </rPh>
    <phoneticPr fontId="1"/>
  </si>
  <si>
    <t>測点数</t>
    <rPh sb="0" eb="1">
      <t>ソク</t>
    </rPh>
    <rPh sb="1" eb="3">
      <t>テンスウ</t>
    </rPh>
    <phoneticPr fontId="1"/>
  </si>
  <si>
    <t>距　離</t>
    <rPh sb="0" eb="1">
      <t>キョ</t>
    </rPh>
    <rPh sb="2" eb="3">
      <t>ハナレ</t>
    </rPh>
    <phoneticPr fontId="1"/>
  </si>
  <si>
    <t>水 準 点 番 号</t>
    <rPh sb="0" eb="1">
      <t>ミズ</t>
    </rPh>
    <rPh sb="2" eb="3">
      <t>ジュン</t>
    </rPh>
    <rPh sb="4" eb="5">
      <t>テン</t>
    </rPh>
    <phoneticPr fontId="1"/>
  </si>
  <si>
    <t>観 測
月 日</t>
    <rPh sb="0" eb="1">
      <t>カン</t>
    </rPh>
    <rPh sb="2" eb="3">
      <t>ソク</t>
    </rPh>
    <rPh sb="4" eb="5">
      <t>ガツ</t>
    </rPh>
    <rPh sb="6" eb="7">
      <t>ヒ</t>
    </rPh>
    <phoneticPr fontId="1"/>
  </si>
  <si>
    <t>標　尺　番　号</t>
    <rPh sb="0" eb="1">
      <t>ヒョウ</t>
    </rPh>
    <rPh sb="2" eb="3">
      <t>シャク</t>
    </rPh>
    <rPh sb="4" eb="5">
      <t>バン</t>
    </rPh>
    <rPh sb="6" eb="7">
      <t>ゴウ</t>
    </rPh>
    <phoneticPr fontId="1"/>
  </si>
  <si>
    <t>所　　　在　　　地</t>
    <rPh sb="0" eb="1">
      <t>トコロ</t>
    </rPh>
    <rPh sb="4" eb="5">
      <t>ザイ</t>
    </rPh>
    <rPh sb="8" eb="9">
      <t>チ</t>
    </rPh>
    <phoneticPr fontId="1"/>
  </si>
  <si>
    <t>1/50,000</t>
    <phoneticPr fontId="1"/>
  </si>
  <si>
    <t>観測者</t>
    <rPh sb="0" eb="3">
      <t>カンソクシャ</t>
    </rPh>
    <phoneticPr fontId="1"/>
  </si>
  <si>
    <t>観測路線番号　　（1）　（2）</t>
    <rPh sb="0" eb="2">
      <t>カンソク</t>
    </rPh>
    <rPh sb="2" eb="4">
      <t>ロセン</t>
    </rPh>
    <rPh sb="4" eb="6">
      <t>バンゴウ</t>
    </rPh>
    <phoneticPr fontId="1"/>
  </si>
  <si>
    <t>東京都  国分寺市</t>
    <rPh sb="0" eb="3">
      <t>トウキョウト</t>
    </rPh>
    <rPh sb="5" eb="8">
      <t>コクブンジ</t>
    </rPh>
    <rPh sb="8" eb="9">
      <t>シ</t>
    </rPh>
    <phoneticPr fontId="1"/>
  </si>
  <si>
    <t>至　</t>
    <rPh sb="0" eb="1">
      <t>イタ</t>
    </rPh>
    <phoneticPr fontId="1"/>
  </si>
  <si>
    <t>東京都  小平市</t>
    <rPh sb="0" eb="3">
      <t>トウキョウト</t>
    </rPh>
    <rPh sb="5" eb="7">
      <t>コダイラ</t>
    </rPh>
    <rPh sb="7" eb="8">
      <t>シ</t>
    </rPh>
    <phoneticPr fontId="1"/>
  </si>
  <si>
    <t>　自　 　　　</t>
    <rPh sb="1" eb="2">
      <t>ジ</t>
    </rPh>
    <phoneticPr fontId="1"/>
  </si>
  <si>
    <t>水準測量観測成果表</t>
    <rPh sb="0" eb="4">
      <t>スイジュンソクリョウ</t>
    </rPh>
    <rPh sb="4" eb="6">
      <t>カンソク</t>
    </rPh>
    <rPh sb="6" eb="7">
      <t>シゲル</t>
    </rPh>
    <rPh sb="7" eb="8">
      <t>ハタシ</t>
    </rPh>
    <rPh sb="8" eb="9">
      <t>ヒョウ</t>
    </rPh>
    <phoneticPr fontId="1"/>
  </si>
  <si>
    <t>合計＝</t>
    <rPh sb="0" eb="1">
      <t>ゴウ</t>
    </rPh>
    <phoneticPr fontId="1"/>
  </si>
  <si>
    <t>10/11</t>
    <phoneticPr fontId="1"/>
  </si>
  <si>
    <t>X17</t>
    <phoneticPr fontId="1"/>
  </si>
  <si>
    <t>四丁目</t>
    <rPh sb="0" eb="3">
      <t>ヨンチョウメ</t>
    </rPh>
    <phoneticPr fontId="1"/>
  </si>
  <si>
    <t>4-3</t>
    <phoneticPr fontId="1"/>
  </si>
  <si>
    <t>上水南町</t>
    <rPh sb="0" eb="3">
      <t>カミミズミナミ</t>
    </rPh>
    <rPh sb="3" eb="4">
      <t>マチ</t>
    </rPh>
    <phoneticPr fontId="1"/>
  </si>
  <si>
    <t>X8</t>
    <phoneticPr fontId="1"/>
  </si>
  <si>
    <t>4-2</t>
    <phoneticPr fontId="1"/>
  </si>
  <si>
    <t>N2</t>
    <phoneticPr fontId="1"/>
  </si>
  <si>
    <t>4-1</t>
    <phoneticPr fontId="1"/>
  </si>
  <si>
    <t xml:space="preserve">
東　京
東北部</t>
    <rPh sb="8" eb="9">
      <t>ヒガシ</t>
    </rPh>
    <rPh sb="10" eb="11">
      <t>キョウ</t>
    </rPh>
    <rPh sb="12" eb="14">
      <t>トウホク</t>
    </rPh>
    <phoneticPr fontId="1"/>
  </si>
  <si>
    <t>観測路線番号　　（4-1）（4-2）（4-3）</t>
    <phoneticPr fontId="1"/>
  </si>
  <si>
    <t>東京都  小平市</t>
    <rPh sb="5" eb="7">
      <t>コダイラ</t>
    </rPh>
    <phoneticPr fontId="1"/>
  </si>
  <si>
    <t>Ｎ1</t>
    <phoneticPr fontId="1"/>
  </si>
  <si>
    <t>Ｎ2</t>
    <phoneticPr fontId="1"/>
  </si>
  <si>
    <t>3-2</t>
    <phoneticPr fontId="1"/>
  </si>
  <si>
    <t>Ｎ3</t>
    <phoneticPr fontId="1"/>
  </si>
  <si>
    <t>3-1</t>
    <phoneticPr fontId="1"/>
  </si>
  <si>
    <t>Ｘ10</t>
    <phoneticPr fontId="1"/>
  </si>
  <si>
    <t>Ｘ11</t>
    <phoneticPr fontId="1"/>
  </si>
  <si>
    <t>2-3</t>
    <phoneticPr fontId="1"/>
  </si>
  <si>
    <t>Ｘ20</t>
    <phoneticPr fontId="1"/>
  </si>
  <si>
    <t>Ｘ9</t>
    <phoneticPr fontId="1"/>
  </si>
  <si>
    <t>Ｎ5</t>
    <phoneticPr fontId="1"/>
  </si>
  <si>
    <t>2-2</t>
    <phoneticPr fontId="1"/>
  </si>
  <si>
    <t>観測路線番号　　（2-2）（2-3）（3-1）（3-2）</t>
    <phoneticPr fontId="1"/>
  </si>
  <si>
    <t>X20</t>
    <phoneticPr fontId="1"/>
  </si>
  <si>
    <t>2-1</t>
    <phoneticPr fontId="1"/>
  </si>
  <si>
    <t>S1</t>
    <phoneticPr fontId="1"/>
  </si>
  <si>
    <t>P29</t>
    <phoneticPr fontId="1"/>
  </si>
  <si>
    <t>X13</t>
    <phoneticPr fontId="1"/>
  </si>
  <si>
    <t>N4</t>
    <phoneticPr fontId="1"/>
  </si>
  <si>
    <t>N3</t>
    <phoneticPr fontId="1"/>
  </si>
  <si>
    <t>X15</t>
    <phoneticPr fontId="1"/>
  </si>
  <si>
    <t>X14</t>
    <phoneticPr fontId="1"/>
  </si>
  <si>
    <t>S3</t>
    <phoneticPr fontId="1"/>
  </si>
  <si>
    <t>X12</t>
    <phoneticPr fontId="1"/>
  </si>
  <si>
    <t>S2</t>
    <phoneticPr fontId="1"/>
  </si>
  <si>
    <t>1-1</t>
    <phoneticPr fontId="1"/>
  </si>
  <si>
    <t>観測路線番号　　（1-1）（2-1）</t>
    <rPh sb="0" eb="2">
      <t>カンソク</t>
    </rPh>
    <rPh sb="2" eb="4">
      <t>ロセン</t>
    </rPh>
    <rPh sb="4" eb="6">
      <t>バンゴウ</t>
    </rPh>
    <phoneticPr fontId="1"/>
  </si>
  <si>
    <t>東京都 小平市</t>
    <rPh sb="4" eb="6">
      <t>コダイラ</t>
    </rPh>
    <phoneticPr fontId="1"/>
  </si>
  <si>
    <t>con18</t>
  </si>
  <si>
    <t>電子基準点と金属標の高低差</t>
  </si>
  <si>
    <t>m</t>
  </si>
  <si>
    <t>geonk</t>
  </si>
  <si>
    <t>不確かさ</t>
  </si>
  <si>
    <t>[mm]</t>
  </si>
  <si>
    <t>CON23</t>
  </si>
  <si>
    <t>SN:0202</t>
  </si>
  <si>
    <t>CODE</t>
  </si>
  <si>
    <t>Date</t>
  </si>
  <si>
    <t>Receiver</t>
  </si>
  <si>
    <t>Site</t>
  </si>
  <si>
    <t>294A</t>
  </si>
  <si>
    <t>X</t>
  </si>
  <si>
    <t>Y</t>
  </si>
  <si>
    <t>Z</t>
  </si>
  <si>
    <t>SN:0210</t>
  </si>
  <si>
    <t>296A</t>
  </si>
  <si>
    <t>Err E [m]</t>
  </si>
  <si>
    <t>Err H [m]</t>
  </si>
  <si>
    <t>Err N [m]</t>
  </si>
  <si>
    <t>Geoid Hieght</t>
  </si>
  <si>
    <t>SN:0203</t>
  </si>
  <si>
    <t>295A</t>
  </si>
  <si>
    <t>SN:1107</t>
  </si>
  <si>
    <t>BOC1はSLR 0.75望遠鏡観測 で三次鏡の外側出口を観測したもの(中心点SLR-CPO-2)です。</t>
  </si>
  <si>
    <t>L2は外部測地基準点(長柱)です。</t>
  </si>
  <si>
    <t>CL3はSLR 0.75望遠鏡観測で 三次鏡の中心にジグを付けたものを観測したもの(中心点SLR-CPO-1)です。</t>
  </si>
  <si>
    <t>CL3DはSLR 0.75望遠鏡の円形の土台を観測したもの（中心点SLR-CPO-D）です。</t>
  </si>
  <si>
    <t>CL2は PGPS2を最初に観測したものですが、その後PGPS-1～3で観測しなおしているので中心点の作成は無し（不採用）です。</t>
  </si>
  <si>
    <t>CL4は 2.0望遠鏡観測で 三次鏡の中心にジグを付けた観測したもの(中心点2.0-CPO-1)です。</t>
  </si>
  <si>
    <t>CL5 は 1.5望遠鏡観測で 三次鏡の中心にジグを付けた観測したもの(中心点1.5-CPO-1)です。</t>
  </si>
  <si>
    <t>CL6 はGNSS-KGV2を観測したもの(中心点GNSS-KGV2)です。</t>
  </si>
  <si>
    <t>座標</t>
  </si>
  <si>
    <t>緯度</t>
  </si>
  <si>
    <t>経度</t>
  </si>
  <si>
    <t>ジオイド高</t>
  </si>
  <si>
    <t>ジオイド2000</t>
  </si>
  <si>
    <t>1.5m-CP0</t>
  </si>
  <si>
    <t>2011J</t>
  </si>
  <si>
    <t>1-2</t>
  </si>
  <si>
    <t>3-4</t>
  </si>
  <si>
    <t>dx1</t>
  </si>
  <si>
    <t>dx2</t>
  </si>
  <si>
    <t>d</t>
  </si>
  <si>
    <t>A</t>
  </si>
  <si>
    <t>B</t>
  </si>
  <si>
    <t>C</t>
  </si>
  <si>
    <t>D</t>
  </si>
  <si>
    <t>C-D</t>
  </si>
  <si>
    <t>距離</t>
  </si>
  <si>
    <t>ジオイド高差</t>
  </si>
  <si>
    <t>B-A</t>
  </si>
  <si>
    <t>hC-hD</t>
  </si>
  <si>
    <t>rad</t>
  </si>
  <si>
    <t>arc sec</t>
  </si>
  <si>
    <t>ξ</t>
  </si>
  <si>
    <t>η</t>
  </si>
  <si>
    <t>地理院さんサンプル</t>
  </si>
  <si>
    <t>hB-hA</t>
  </si>
  <si>
    <t>CL2</t>
  </si>
  <si>
    <t>CL6</t>
  </si>
  <si>
    <t>PGPS2</t>
  </si>
  <si>
    <t>10/21-23</t>
  </si>
  <si>
    <t>SN:0202
R000</t>
  </si>
  <si>
    <t>SN:0203
R001</t>
  </si>
  <si>
    <t>arcsec</t>
  </si>
  <si>
    <t>KS15</t>
  </si>
  <si>
    <t>-</t>
    <phoneticPr fontId="1"/>
  </si>
  <si>
    <t>GSI-93019A</t>
  </si>
  <si>
    <t>GNSS-KGV2</t>
  </si>
  <si>
    <t>GNSS-PGPS2</t>
  </si>
  <si>
    <t>1.5m-CP0-1</t>
  </si>
  <si>
    <t>2.0m-CP0-1</t>
  </si>
  <si>
    <t>SLR-CP0-D</t>
  </si>
  <si>
    <t>SLR-CP0-1</t>
    <phoneticPr fontId="1"/>
  </si>
  <si>
    <t>VLBI1-2</t>
  </si>
  <si>
    <t>水平距離</t>
  </si>
  <si>
    <t>標高差</t>
  </si>
  <si>
    <t>KN2-KN1</t>
  </si>
  <si>
    <t>KX14-KX16 斜距離</t>
  </si>
  <si>
    <t>KL2</t>
  </si>
  <si>
    <t>標高</t>
  </si>
  <si>
    <t>Y座標</t>
  </si>
  <si>
    <t>X座標</t>
  </si>
  <si>
    <t>H25年度との差
（標高）</t>
    <rPh sb="3" eb="4">
      <t>ネン</t>
    </rPh>
    <rPh sb="4" eb="5">
      <t>ド</t>
    </rPh>
    <rPh sb="7" eb="8">
      <t>サ</t>
    </rPh>
    <rPh sb="10" eb="12">
      <t>ヒョウコウ</t>
    </rPh>
    <phoneticPr fontId="1"/>
  </si>
  <si>
    <t>H25年度との差
（水平）</t>
    <rPh sb="3" eb="4">
      <t>ネン</t>
    </rPh>
    <rPh sb="4" eb="5">
      <t>ド</t>
    </rPh>
    <rPh sb="7" eb="8">
      <t>サ</t>
    </rPh>
    <rPh sb="10" eb="12">
      <t>スイヘイ</t>
    </rPh>
    <phoneticPr fontId="1"/>
  </si>
  <si>
    <t>点名</t>
  </si>
  <si>
    <t>管理№</t>
    <rPh sb="0" eb="2">
      <t>カンリ</t>
    </rPh>
    <phoneticPr fontId="1"/>
  </si>
  <si>
    <t>座標_旧Ｘ16座標・標高固定(X16→X14方向固定)</t>
    <phoneticPr fontId="1"/>
  </si>
  <si>
    <t>SLR-CP0-2</t>
  </si>
  <si>
    <t>標高2</t>
    <phoneticPr fontId="1"/>
  </si>
  <si>
    <t>標高1</t>
    <phoneticPr fontId="1"/>
  </si>
  <si>
    <t>H25年度との差
（標高）標高2</t>
    <rPh sb="3" eb="4">
      <t>ネン</t>
    </rPh>
    <rPh sb="4" eb="5">
      <t>ド</t>
    </rPh>
    <rPh sb="7" eb="8">
      <t>サ</t>
    </rPh>
    <rPh sb="10" eb="12">
      <t>ヒョウコウ</t>
    </rPh>
    <phoneticPr fontId="1"/>
  </si>
  <si>
    <t>H25年度との差
（標高）標高1</t>
    <rPh sb="3" eb="4">
      <t>ネン</t>
    </rPh>
    <rPh sb="4" eb="5">
      <t>ド</t>
    </rPh>
    <rPh sb="7" eb="8">
      <t>サ</t>
    </rPh>
    <rPh sb="10" eb="12">
      <t>ヒョウコウ</t>
    </rPh>
    <phoneticPr fontId="1"/>
  </si>
  <si>
    <t>標高1
(KS3標高固定)</t>
    <rPh sb="8" eb="10">
      <t>ヒョウコウ</t>
    </rPh>
    <rPh sb="10" eb="12">
      <t>コテイ</t>
    </rPh>
    <phoneticPr fontId="1"/>
  </si>
  <si>
    <t>Ｈ25年度成果</t>
    <rPh sb="3" eb="5">
      <t>ネンド</t>
    </rPh>
    <rPh sb="5" eb="7">
      <t>セイカ</t>
    </rPh>
    <phoneticPr fontId="1"/>
  </si>
  <si>
    <t>座標_KS3座標・標高固定(KS3→KS1方向固定)</t>
    <phoneticPr fontId="1"/>
  </si>
  <si>
    <t>93019 小金井</t>
    <rPh sb="6" eb="9">
      <t>コガネイ</t>
    </rPh>
    <phoneticPr fontId="1"/>
  </si>
  <si>
    <r>
      <rPr>
        <sz val="10"/>
        <color rgb="FF000000"/>
        <rFont val="ＭＳ ゴシック"/>
        <family val="3"/>
        <charset val="128"/>
      </rPr>
      <t>75.187</t>
    </r>
    <r>
      <rPr>
        <sz val="6"/>
        <color rgb="FF000000"/>
        <rFont val="ＭＳ ゴシック"/>
        <family val="3"/>
        <charset val="128"/>
      </rPr>
      <t xml:space="preserve">
(地理院成果値)</t>
    </r>
  </si>
  <si>
    <t>83.2652</t>
    <phoneticPr fontId="1"/>
  </si>
  <si>
    <t>74.6674</t>
    <phoneticPr fontId="1"/>
  </si>
  <si>
    <t>74.5525</t>
    <phoneticPr fontId="1"/>
  </si>
  <si>
    <t>80.2711</t>
    <phoneticPr fontId="1"/>
  </si>
  <si>
    <t>80.5444</t>
    <phoneticPr fontId="1"/>
  </si>
  <si>
    <t>75.3503</t>
    <phoneticPr fontId="1"/>
  </si>
  <si>
    <t>83.3751</t>
    <phoneticPr fontId="1"/>
  </si>
  <si>
    <t>84.6141</t>
    <phoneticPr fontId="1"/>
  </si>
  <si>
    <t>75.3001</t>
    <phoneticPr fontId="1"/>
  </si>
  <si>
    <t>75.2380</t>
    <phoneticPr fontId="1"/>
  </si>
  <si>
    <t>75.2965</t>
    <phoneticPr fontId="1"/>
  </si>
  <si>
    <t>83.2626</t>
    <phoneticPr fontId="1"/>
  </si>
  <si>
    <t>83.5930</t>
    <phoneticPr fontId="1"/>
  </si>
  <si>
    <t>83.3711</t>
    <phoneticPr fontId="1"/>
  </si>
  <si>
    <t>84.0017</t>
    <phoneticPr fontId="1"/>
  </si>
  <si>
    <t>76.2879
(+0.170)</t>
    <phoneticPr fontId="1"/>
  </si>
  <si>
    <t>76.2858
(+0.170)</t>
    <phoneticPr fontId="1"/>
  </si>
  <si>
    <t>76.2899
(+0.170)</t>
    <phoneticPr fontId="1"/>
  </si>
  <si>
    <t>➀+④楕円体高</t>
    <rPh sb="3" eb="5">
      <t>ダエン</t>
    </rPh>
    <rPh sb="5" eb="6">
      <t>タイ</t>
    </rPh>
    <rPh sb="6" eb="7">
      <t>コウ</t>
    </rPh>
    <phoneticPr fontId="1"/>
  </si>
  <si>
    <t>経度</t>
    <rPh sb="0" eb="2">
      <t>ケイド</t>
    </rPh>
    <phoneticPr fontId="1"/>
  </si>
  <si>
    <t>緯度</t>
    <rPh sb="0" eb="2">
      <t>イド</t>
    </rPh>
    <phoneticPr fontId="1"/>
  </si>
  <si>
    <t>地心直交座標</t>
    <phoneticPr fontId="1"/>
  </si>
  <si>
    <t>④ジオイド高</t>
    <rPh sb="5" eb="6">
      <t>コウ</t>
    </rPh>
    <phoneticPr fontId="1"/>
  </si>
  <si>
    <t>GRS80座標系</t>
    <rPh sb="5" eb="8">
      <t>ザヒョウケイ</t>
    </rPh>
    <phoneticPr fontId="1"/>
  </si>
  <si>
    <t>②-③</t>
  </si>
  <si>
    <t>➀-③</t>
    <phoneticPr fontId="1"/>
  </si>
  <si>
    <t>③水準測量
観測値</t>
    <rPh sb="1" eb="5">
      <t>スイジュンソクリョウ</t>
    </rPh>
    <rPh sb="6" eb="9">
      <t>カンソクチ</t>
    </rPh>
    <phoneticPr fontId="1"/>
  </si>
  <si>
    <t>②GNSS
観測値</t>
    <rPh sb="6" eb="9">
      <t>カンソクチ</t>
    </rPh>
    <phoneticPr fontId="1"/>
  </si>
  <si>
    <t>➀標高</t>
    <phoneticPr fontId="1"/>
  </si>
  <si>
    <t>公共座標_地心直交座標 計算</t>
    <phoneticPr fontId="1"/>
  </si>
  <si>
    <t>疑似測定データの計算</t>
  </si>
  <si>
    <t>測量日</t>
  </si>
  <si>
    <t>斜距離</t>
  </si>
  <si>
    <t>sd[m]</t>
  </si>
  <si>
    <t>AH</t>
  </si>
  <si>
    <t>水平内積</t>
  </si>
  <si>
    <t>dx</t>
  </si>
  <si>
    <t>dy</t>
  </si>
  <si>
    <t>kx20-vlbi</t>
  </si>
  <si>
    <t>kp29-vlbi</t>
  </si>
  <si>
    <t>ZD</t>
  </si>
  <si>
    <t>dz</t>
  </si>
  <si>
    <t>ks1-vlbi</t>
  </si>
  <si>
    <t>KX11-SLR75</t>
  </si>
  <si>
    <t>SLR-CP0</t>
  </si>
  <si>
    <t>KX10-SLR75</t>
  </si>
  <si>
    <t>KN1-KN2</t>
  </si>
  <si>
    <t>KS1-SLR75</t>
  </si>
  <si>
    <t>KX9-SLR75</t>
  </si>
  <si>
    <t>L2</t>
  </si>
  <si>
    <t>LKX11</t>
  </si>
  <si>
    <t>KS2-KX12</t>
  </si>
  <si>
    <t>KGV2</t>
  </si>
  <si>
    <t>KX9-KGV2</t>
  </si>
  <si>
    <t>KX9-KS1</t>
  </si>
  <si>
    <t>KX11-KS1</t>
  </si>
  <si>
    <t>X11-KGV2</t>
  </si>
  <si>
    <t>KX20-KX11</t>
  </si>
  <si>
    <t>KX20-KGV2</t>
  </si>
  <si>
    <t>X16座標</t>
  </si>
  <si>
    <t>高さ</t>
  </si>
  <si>
    <t>公共座標-X16座標</t>
  </si>
  <si>
    <t>高さOffset</t>
  </si>
  <si>
    <t>KS2-KL2</t>
  </si>
  <si>
    <t>KX12-KS2</t>
  </si>
  <si>
    <t>KX12-KL2</t>
  </si>
  <si>
    <t>LX11-KL2</t>
  </si>
  <si>
    <t>KX11-KS2</t>
  </si>
  <si>
    <t>KN5-KX11</t>
  </si>
  <si>
    <t>KN5-KL2</t>
  </si>
  <si>
    <t>Q4　L2は長柱と思いますので、上部に反射鏡を設置して測られたものと思います。</t>
  </si>
  <si>
    <t>　　なぜ、L2-1,L2-2などと複数の点名が付けられているのでしょうか？　望遠鏡の中心の周りの点であれば理解できますが、</t>
  </si>
  <si>
    <t>中心の周りの異なる点なのでしょうか？　計算簿の中での中心からのずれが2.5mm程度なので柱壁面とは思えませんでした。</t>
  </si>
  <si>
    <t>A.Ｌ2につきましては前回（国際航業様）の測量もほかの基準点より放射で観測しておりましたので</t>
  </si>
  <si>
    <t>同様にミラーを付けて、周りの基準点3点より観測しました。</t>
  </si>
  <si>
    <t>Q5. CL6</t>
  </si>
  <si>
    <t>についても上記同様にGNSS受信機に代えて反射鏡を設置されたのかと思っていましたが、</t>
  </si>
  <si>
    <t>周囲の柱壁面の異なる点なのでしょうか？</t>
  </si>
  <si>
    <t>A.ＣＬ6についてもご指摘の通り反射鏡を直接GNSS周りの基準点3点より観測しました。</t>
  </si>
  <si>
    <t>ですのでＧＰＳ（ＰＧＰＳ2）を止めてあるボルトの中心座標となります。</t>
  </si>
  <si>
    <t>Q6. 「CL2は</t>
  </si>
  <si>
    <t>PGPS2を最初に観測したものですが、その後PGPS-1～3で観測しなおしているので中心点の作成は無し（不採用）です」と回答いただいていましたが、</t>
  </si>
  <si>
    <t>このCL2は柱壁面のターゲットで、周囲に複数点設置されていたが、その後受信機と交換で反射鏡を設置できたのでPGPS2が直接測定できた。</t>
  </si>
  <si>
    <t>結果としてCL2は不採用。という理解でよいでしょうか？</t>
  </si>
  <si>
    <t>A.大まかにいうとその通りです。CL2はGPSが設置されている際に下のボルトの付け根部分にシールを貼って</t>
  </si>
  <si>
    <t>　観測したものですが、その後直接ミラーを置き観測できたので不採用ということです。</t>
  </si>
  <si>
    <t>Q7 L2</t>
  </si>
  <si>
    <t>は中心点は求まっていますが、高さが計算されていません。これは困難だったでしょうか？</t>
  </si>
  <si>
    <t>A.報告書の方に高さは記載しており、台座の高さは77.6783ⅿです。</t>
  </si>
  <si>
    <t>報告書にはそれより元々ついていたミラー高（0.19ⅿ）を足して77.8683と記載しております。</t>
  </si>
  <si>
    <t>CON25</t>
  </si>
  <si>
    <t>KX20-PGPS2</t>
  </si>
  <si>
    <t>KN5-PGPS2</t>
  </si>
  <si>
    <t>KX11-PGPS2</t>
  </si>
  <si>
    <t>CL3D</t>
  </si>
  <si>
    <t>KX10-KS1</t>
  </si>
  <si>
    <t>KS1-KX10</t>
  </si>
  <si>
    <t>KX11-CL3D</t>
  </si>
  <si>
    <t>KX17-KX16</t>
  </si>
  <si>
    <t>KX16-KX17</t>
  </si>
  <si>
    <t>KX8-KX17</t>
  </si>
  <si>
    <t>KX17-15mCP0</t>
  </si>
  <si>
    <t>KN1-KN3</t>
  </si>
  <si>
    <t>KN2-KN3</t>
  </si>
  <si>
    <t>LN3</t>
  </si>
  <si>
    <t>15mCP0</t>
  </si>
  <si>
    <t>KS2-93019</t>
  </si>
  <si>
    <t>KX12-93019</t>
  </si>
  <si>
    <t>KS3-KS1</t>
  </si>
  <si>
    <t>KS3-93019</t>
  </si>
  <si>
    <t>75CP0</t>
  </si>
  <si>
    <t>KX9-PGPS2</t>
  </si>
  <si>
    <t>KX10-CL3D</t>
  </si>
  <si>
    <t>KX11-KX9</t>
  </si>
  <si>
    <t>SLR75</t>
  </si>
  <si>
    <t>KX10-KX11</t>
  </si>
  <si>
    <t>VLBI</t>
  </si>
  <si>
    <t>CLD3</t>
  </si>
  <si>
    <t>CON133</t>
  </si>
  <si>
    <t>金属標と93019の標高差</t>
  </si>
  <si>
    <t>S2はS2RTに対して、160mm 低い底面を基準としている</t>
  </si>
  <si>
    <t>Name</t>
  </si>
  <si>
    <t>X(H11-H25)</t>
  </si>
  <si>
    <t>dY</t>
  </si>
  <si>
    <t>dZ</t>
  </si>
  <si>
    <t>X(H10-H25)</t>
  </si>
  <si>
    <t>X(H9-H25)</t>
  </si>
  <si>
    <t>X(H8-H25)</t>
  </si>
  <si>
    <t>S1</t>
  </si>
  <si>
    <t>S2</t>
  </si>
  <si>
    <t>S3</t>
  </si>
  <si>
    <t>S1RT</t>
  </si>
  <si>
    <t>S2RT</t>
  </si>
  <si>
    <t>S3RT</t>
  </si>
  <si>
    <t>L1</t>
  </si>
  <si>
    <t>L3</t>
  </si>
  <si>
    <t>L1RT</t>
  </si>
  <si>
    <t>L2RT</t>
  </si>
  <si>
    <t>L3RT</t>
  </si>
  <si>
    <t>X1</t>
  </si>
  <si>
    <t>X2</t>
  </si>
  <si>
    <t>37021 94.4271</t>
  </si>
  <si>
    <t>X8</t>
  </si>
  <si>
    <t>X9</t>
  </si>
  <si>
    <t>X10</t>
  </si>
  <si>
    <t>X11</t>
  </si>
  <si>
    <t>X12</t>
  </si>
  <si>
    <t>X13</t>
  </si>
  <si>
    <t>X14</t>
  </si>
  <si>
    <t>X15</t>
  </si>
  <si>
    <t>X17</t>
  </si>
  <si>
    <t>X20</t>
  </si>
  <si>
    <t xml:space="preserve"> 3368158. 7021 </t>
  </si>
  <si>
    <t>P29</t>
  </si>
  <si>
    <t>TGPS</t>
  </si>
  <si>
    <t>TGPS(SP)</t>
  </si>
  <si>
    <t>P4</t>
  </si>
  <si>
    <t>P4(SP)</t>
  </si>
  <si>
    <t>R4  2022</t>
  </si>
  <si>
    <t>H25</t>
  </si>
  <si>
    <t>H11</t>
  </si>
  <si>
    <t>H10</t>
  </si>
  <si>
    <t>H9</t>
  </si>
  <si>
    <t>H8</t>
  </si>
  <si>
    <t>#S2はS2RTに対して、174mm or 170.3 mm低い底面を基準としている</t>
  </si>
  <si>
    <t>#S1,S3はもともとCCRを基準としており、ピラー上面から50mm or 54mm 上が基準である。</t>
  </si>
  <si>
    <t>測定器高</t>
  </si>
  <si>
    <t>目標点高</t>
  </si>
  <si>
    <t>kx20-KP29</t>
  </si>
  <si>
    <t>KS9-KX11</t>
  </si>
  <si>
    <t>GSI-GPS(93019)</t>
  </si>
  <si>
    <t># ターゲット位置について、疑似データでなく、測量データをそのまま用いる。</t>
  </si>
  <si>
    <t>KX16-15mCP0</t>
  </si>
  <si>
    <t>KX8-15mCP0</t>
  </si>
  <si>
    <t>1mCP0</t>
  </si>
  <si>
    <t>KX17-1mCP0</t>
  </si>
  <si>
    <t>KN1-1mCP0</t>
  </si>
  <si>
    <t>KN2-1mCP0</t>
  </si>
  <si>
    <t>N-S</t>
  </si>
  <si>
    <t>N-W</t>
  </si>
  <si>
    <t>93019</t>
  </si>
  <si>
    <t>#L3RT（国際興業)は基準面から190mm 上</t>
  </si>
  <si>
    <t>0.216</t>
  </si>
  <si>
    <t>#SLR-CP0の位置にBOCからの推定値を用いた。（KS11-CP0,KX10-CP0, LS1-CP0, KX9-CP0）</t>
  </si>
  <si>
    <t>#SLR-CP0の位置にCL3からの推定値を用いた。（KX9-CP0,KX11-CP0, KX10-CP0, KS1-CP0）</t>
  </si>
  <si>
    <t>#1.5mSLR-CP0の位置にCL4からの推定値を用いた。（KX17-CP0,X16-CP0, KX8-CP0）</t>
  </si>
  <si>
    <t>#1.0mSLR-CP0の位置にCL5からの推定値を用いた。（KX17-CP0,KN1-CP0, KN2-CP0）</t>
  </si>
  <si>
    <t>KOGL</t>
  </si>
  <si>
    <t>Domes Number</t>
  </si>
  <si>
    <t>21704M001</t>
  </si>
  <si>
    <t xml:space="preserve">Monument </t>
  </si>
  <si>
    <t>SLR-S2</t>
  </si>
  <si>
    <t>Install Year</t>
  </si>
  <si>
    <t>Column1</t>
  </si>
  <si>
    <t>Column2</t>
  </si>
  <si>
    <t>Column3</t>
  </si>
  <si>
    <t>Column4</t>
  </si>
  <si>
    <t>Column5</t>
  </si>
  <si>
    <t>Column6</t>
  </si>
  <si>
    <t>Column7</t>
  </si>
  <si>
    <t>Column8</t>
  </si>
  <si>
    <t>Column9</t>
  </si>
  <si>
    <t>Column10</t>
  </si>
  <si>
    <t>Column11</t>
  </si>
  <si>
    <t>name</t>
  </si>
  <si>
    <t>KG1M</t>
  </si>
  <si>
    <t>KGNI</t>
  </si>
  <si>
    <t>KOGA</t>
  </si>
  <si>
    <t>KOGC</t>
  </si>
  <si>
    <t>E</t>
  </si>
  <si>
    <t>109.9020</t>
  </si>
  <si>
    <t>15.1650</t>
  </si>
  <si>
    <t>11.6862</t>
  </si>
  <si>
    <t>105.9474</t>
  </si>
  <si>
    <t>29.0998</t>
  </si>
  <si>
    <t>0.0000</t>
  </si>
  <si>
    <t>23.0615</t>
  </si>
  <si>
    <t>95.1757</t>
  </si>
  <si>
    <t>7.1832</t>
  </si>
  <si>
    <t>N</t>
  </si>
  <si>
    <t>7.9342</t>
  </si>
  <si>
    <t>17.0750</t>
  </si>
  <si>
    <t>40.9205</t>
  </si>
  <si>
    <t>-11.4873</t>
  </si>
  <si>
    <t>9.5509</t>
  </si>
  <si>
    <t>9.8114</t>
  </si>
  <si>
    <t>-5.1192</t>
  </si>
  <si>
    <t>23.4192</t>
  </si>
  <si>
    <t>H</t>
  </si>
  <si>
    <t>5.4708</t>
  </si>
  <si>
    <t>9.3806</t>
  </si>
  <si>
    <t>11.1056</t>
  </si>
  <si>
    <t>8.2106</t>
  </si>
  <si>
    <t>9.1499</t>
  </si>
  <si>
    <t>7.1440</t>
  </si>
  <si>
    <t>10.7808</t>
  </si>
  <si>
    <t>7.2603</t>
  </si>
  <si>
    <t>dE</t>
  </si>
  <si>
    <t>0.0007</t>
  </si>
  <si>
    <t>0.0006</t>
  </si>
  <si>
    <t>0.0009</t>
  </si>
  <si>
    <t>dN</t>
  </si>
  <si>
    <t>dH</t>
  </si>
  <si>
    <t>0.0022</t>
  </si>
  <si>
    <t>0.0018</t>
  </si>
  <si>
    <t>0.0023</t>
  </si>
  <si>
    <t>0.0021</t>
  </si>
  <si>
    <t>0.0017</t>
  </si>
  <si>
    <t>0.0016</t>
  </si>
  <si>
    <t>0.0019</t>
  </si>
  <si>
    <t>Eccentric VecrtorN</t>
  </si>
  <si>
    <t>Eeast</t>
  </si>
  <si>
    <t>Hight</t>
  </si>
  <si>
    <t>error N</t>
  </si>
  <si>
    <t>error E</t>
  </si>
  <si>
    <t>error H</t>
  </si>
  <si>
    <t>差分[mm]</t>
  </si>
  <si>
    <t>S2を基準とした，測地基準点の局所（ENH)相対座標値と誤差</t>
  </si>
  <si>
    <t>KOGL-KOGC</t>
  </si>
  <si>
    <t>KOGL-VLBI</t>
  </si>
  <si>
    <t>KOGC-VLBI</t>
  </si>
  <si>
    <t>KOGL-PGPS</t>
  </si>
  <si>
    <t>KOGC-PGPS</t>
  </si>
  <si>
    <t>VLBI-PGPS</t>
  </si>
  <si>
    <t>ITRF2020 -ローカルタイ測量結果</t>
  </si>
  <si>
    <t>Koganei 1m Telescope</t>
  </si>
  <si>
    <t>Koganei GPS　Station</t>
  </si>
  <si>
    <t>Koganei VLBI Station</t>
  </si>
  <si>
    <t>Koganel 1.5m SLR Station</t>
  </si>
  <si>
    <t>Koganei 75cm SLR Station</t>
  </si>
  <si>
    <t>Eccentric Vector (ILRS)</t>
  </si>
  <si>
    <t>2022測量</t>
  </si>
  <si>
    <t>KOGL-S2RT</t>
  </si>
  <si>
    <t>Diff</t>
  </si>
  <si>
    <t xml:space="preserve">Station  </t>
  </si>
  <si>
    <t xml:space="preserve">  X [m]</t>
  </si>
  <si>
    <t xml:space="preserve">     Y [m]</t>
  </si>
  <si>
    <t xml:space="preserve">      Z [m]</t>
  </si>
  <si>
    <t xml:space="preserve">      ErrX[m]</t>
  </si>
  <si>
    <t xml:space="preserve"> ErrY[m]</t>
  </si>
  <si>
    <t xml:space="preserve"> ErrZ[m] </t>
  </si>
  <si>
    <t xml:space="preserve">GEONET  </t>
  </si>
  <si>
    <t xml:space="preserve">1mCP0   </t>
  </si>
  <si>
    <t xml:space="preserve">KGNI    </t>
  </si>
  <si>
    <t xml:space="preserve">KGV2    </t>
  </si>
  <si>
    <t xml:space="preserve">VLBI    </t>
  </si>
  <si>
    <t xml:space="preserve">15mCP0  </t>
  </si>
  <si>
    <t xml:space="preserve">SLRCP0  </t>
  </si>
  <si>
    <t>Baseline</t>
  </si>
  <si>
    <t xml:space="preserve">  dE [m]</t>
  </si>
  <si>
    <t xml:space="preserve">  dN [m]</t>
  </si>
  <si>
    <t xml:space="preserve">   H [m]</t>
  </si>
  <si>
    <t xml:space="preserve">  ErrE[m]</t>
  </si>
  <si>
    <t xml:space="preserve">  ErrN[m]</t>
  </si>
  <si>
    <t xml:space="preserve">  ErrH[m]</t>
  </si>
  <si>
    <t xml:space="preserve">GEONET-VLBI </t>
  </si>
  <si>
    <t xml:space="preserve">1mCP0-VLBI  </t>
  </si>
  <si>
    <t xml:space="preserve">KGNI-VLBI   </t>
  </si>
  <si>
    <t xml:space="preserve">KGV2-VLBI   </t>
  </si>
  <si>
    <t xml:space="preserve">15mCP0-VLBI </t>
  </si>
  <si>
    <t xml:space="preserve">SLRCP0-VLBI </t>
  </si>
  <si>
    <t>errE</t>
  </si>
  <si>
    <t>errN</t>
  </si>
  <si>
    <t>errH</t>
  </si>
  <si>
    <t>Getnet-VLBI</t>
  </si>
  <si>
    <t>1mCP0-VLBI</t>
  </si>
  <si>
    <t>TGPS-VLBI</t>
  </si>
  <si>
    <t>15mCP0-VLBI</t>
  </si>
  <si>
    <t>SLR-CP0-VLBI</t>
  </si>
  <si>
    <t>L2RT-VLBI</t>
  </si>
  <si>
    <t>L3RT-VLBI</t>
  </si>
  <si>
    <t>S1RT-VLBI</t>
  </si>
  <si>
    <t>S2RT-VLBI</t>
  </si>
  <si>
    <t>S3RT-VLBI</t>
  </si>
  <si>
    <t>X10-VLBI</t>
  </si>
  <si>
    <t>X11-VLBI</t>
  </si>
  <si>
    <t>X16-VLBI</t>
  </si>
  <si>
    <t>X20-VLBI</t>
  </si>
  <si>
    <t>X9-VLBI</t>
  </si>
  <si>
    <t>単位：[m]</t>
  </si>
  <si>
    <t>2022年の測量結果</t>
  </si>
  <si>
    <t>pyaxisを使った解析結果でVLBI(Konanei11m)の不動基準点に対する相対ベクトルを計算</t>
  </si>
  <si>
    <t>TGPSはIGS(KGNI）のあったポールの点。2022年にポールが交換され48mm 高くなっている</t>
  </si>
  <si>
    <t>Average</t>
  </si>
  <si>
    <t>Std</t>
  </si>
  <si>
    <t>SLR-CP0疑似観測量計算</t>
  </si>
  <si>
    <t>TO SLR-CP0</t>
  </si>
  <si>
    <t>疑似観測量</t>
  </si>
  <si>
    <t>[m]</t>
  </si>
  <si>
    <t>比高</t>
  </si>
  <si>
    <t>dh</t>
  </si>
  <si>
    <t>dl</t>
  </si>
  <si>
    <t>HA</t>
  </si>
  <si>
    <t>SD</t>
  </si>
  <si>
    <t>KX11-KX10</t>
  </si>
  <si>
    <t>BOC1</t>
  </si>
  <si>
    <t>BOC2</t>
  </si>
  <si>
    <t>BOC3</t>
  </si>
  <si>
    <t>KS9-KS1</t>
  </si>
  <si>
    <t>BOC4</t>
  </si>
  <si>
    <t>森永解</t>
  </si>
  <si>
    <t>比高［ｍ］</t>
  </si>
  <si>
    <t>kx9-ks1</t>
  </si>
  <si>
    <t>CL3-1</t>
  </si>
  <si>
    <t>kx11-ks1</t>
  </si>
  <si>
    <t>CL3-2</t>
  </si>
  <si>
    <t>kx10-ks1</t>
  </si>
  <si>
    <t>LC3-3</t>
  </si>
  <si>
    <t>ks1-kx10</t>
  </si>
  <si>
    <t>CL3-4</t>
  </si>
  <si>
    <t>1.5m SLR-CP0</t>
  </si>
  <si>
    <t>KX17-X16</t>
  </si>
  <si>
    <t>CL4-1</t>
  </si>
  <si>
    <t>X16-KX17</t>
  </si>
  <si>
    <t>CL4-2</t>
  </si>
  <si>
    <t>CL4-3</t>
  </si>
  <si>
    <t>1.0m SLR-CP0</t>
  </si>
  <si>
    <t>X17-X16</t>
  </si>
  <si>
    <t>CL5-1</t>
  </si>
  <si>
    <t>CL5-2</t>
  </si>
  <si>
    <t>CL5-3</t>
  </si>
  <si>
    <t>r[mm]</t>
  </si>
  <si>
    <t>VLBI-1,VLBI-2</t>
  </si>
  <si>
    <t>KX20-KP29</t>
  </si>
  <si>
    <t>VLBI-1-1</t>
  </si>
  <si>
    <t>VLBI-2-1</t>
  </si>
  <si>
    <t>KP29-KX20</t>
  </si>
  <si>
    <t>VLBI-1-2</t>
  </si>
  <si>
    <t>VLBI-2-2</t>
  </si>
  <si>
    <t>KS1-KP29</t>
  </si>
  <si>
    <t>VLBI-1-3</t>
  </si>
  <si>
    <t>VLBI-2-3</t>
  </si>
  <si>
    <t>VLBI-1</t>
  </si>
  <si>
    <t>VLBI-2</t>
  </si>
  <si>
    <t>kx12-ks2</t>
  </si>
  <si>
    <t>kx11-ks2</t>
  </si>
  <si>
    <t>kn5-kx11</t>
  </si>
  <si>
    <t>L2-4</t>
  </si>
  <si>
    <t>CL2-2</t>
  </si>
  <si>
    <t>CL6-2</t>
  </si>
  <si>
    <t>CL2-3</t>
  </si>
  <si>
    <t>CL6-3</t>
  </si>
  <si>
    <t>r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</si>
</sst>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64" formatCode="00"/>
    <numFmt numFmtId="165" formatCode="0.000_ "/>
    <numFmt numFmtId="166" formatCode="0.0000"/>
    <numFmt numFmtId="167" formatCode="_ * #,##0_ ;_ * \-#,##0_ ;_ * &quot;-&quot;_ ;_ @_ "/>
    <numFmt numFmtId="168" formatCode="_ * #,##0.000_ ;_ * \-#,##0.000_ ;_ * &quot;-&quot;???_ ;_ @_ "/>
    <numFmt numFmtId="169" formatCode="0.000000"/>
    <numFmt numFmtId="170" formatCode="0.000"/>
    <numFmt numFmtId="171" formatCode="_ * #,##0.0000_ ;_ * \-#,##0.0000_ ;_ * &quot;-&quot;????_ ;_ @_ "/>
    <numFmt numFmtId="172" formatCode="\+0.0000;\-0.0000"/>
    <numFmt numFmtId="173" formatCode="\ 0.000"/>
    <numFmt numFmtId="174" formatCode="0.0000;\-\ 0.0000"/>
    <numFmt numFmtId="175" formatCode="m/d;@"/>
    <numFmt numFmtId="176" formatCode="\+0.000;\-0.000"/>
    <numFmt numFmtId="177" formatCode="0_ "/>
    <numFmt numFmtId="178" formatCode="#,##0_ "/>
    <numFmt numFmtId="179" formatCode="0.000;\-\ 0.000"/>
    <numFmt numFmtId="180" formatCode="0&quot;℃&quot;;\-\ 0&quot;℃&quot;"/>
    <numFmt numFmtId="181" formatCode="\+0.0;\-0.0;0.0"/>
    <numFmt numFmtId="182" formatCode="0.0000_ "/>
    <numFmt numFmtId="183" formatCode="0.00_ "/>
    <numFmt numFmtId="184" formatCode="0&quot;℃&quot;_ "/>
    <numFmt numFmtId="185" formatCode="_ * #,##0.0000_ ;_ * \-#,##0.0000_ ;_ * &quot;-&quot;???_ ;_ @_ "/>
    <numFmt numFmtId="186" formatCode="\(@\)"/>
    <numFmt numFmtId="187" formatCode="_ * #,##0_ ;_ * \-#,##0_ ;_ * &quot;-&quot;???_ ;_ @_ "/>
    <numFmt numFmtId="188" formatCode="0.000_);[Red]\(0.000\)"/>
    <numFmt numFmtId="189" formatCode="#,##0.0000_ "/>
    <numFmt numFmtId="190" formatCode="#,##0.0000"/>
    <numFmt numFmtId="191" formatCode="#,##0.000"/>
    <numFmt numFmtId="192" formatCode="0.0"/>
    <numFmt numFmtId="193" formatCode="0.00000"/>
    <numFmt numFmtId="194" formatCode="0.0000E+00"/>
    <numFmt numFmtId="195" formatCode="0.0000_);[Red]\(0.0000\)"/>
    <numFmt numFmtId="196" formatCode="0.00000_ "/>
    <numFmt numFmtId="197" formatCode="0.00000000"/>
    <numFmt numFmtId="198" formatCode="0.0000000"/>
    <numFmt numFmtId="199" formatCode="yyyy\-mm\-dd;@"/>
  </numFmts>
  <fonts count="47">
    <font>
      <sz val="11"/>
      <color theme="1"/>
      <name val="Calibri"/>
      <family val="2"/>
      <charset val="128"/>
      <scheme val="minor"/>
    </font>
    <font>
      <sz val="6"/>
      <name val="Calibri"/>
      <family val="2"/>
      <charset val="128"/>
      <scheme val="minor"/>
    </font>
    <font>
      <sz val="20"/>
      <name val="ＭＳ Ｐ明朝"/>
      <family val="1"/>
      <charset val="128"/>
    </font>
    <font>
      <sz val="11"/>
      <name val="ＭＳ Ｐ明朝"/>
      <family val="1"/>
      <charset val="128"/>
    </font>
    <font>
      <sz val="9"/>
      <name val="ＭＳ Ｐ明朝"/>
      <family val="1"/>
      <charset val="128"/>
    </font>
    <font>
      <sz val="11"/>
      <color theme="1"/>
      <name val="ＭＳ Ｐ明朝"/>
      <family val="1"/>
      <charset val="128"/>
    </font>
    <font>
      <b/>
      <sz val="16"/>
      <color theme="1"/>
      <name val="ＭＳ Ｐ明朝"/>
      <family val="1"/>
      <charset val="128"/>
    </font>
    <font>
      <sz val="9"/>
      <color theme="1"/>
      <name val="ＭＳ Ｐ明朝"/>
      <family val="1"/>
      <charset val="128"/>
    </font>
    <font>
      <sz val="10"/>
      <name val="ＭＳ Ｐ明朝"/>
      <family val="1"/>
      <charset val="128"/>
    </font>
    <font>
      <sz val="10"/>
      <color theme="1"/>
      <name val="ＭＳ Ｐ明朝"/>
      <family val="1"/>
      <charset val="128"/>
    </font>
    <font>
      <b/>
      <sz val="9"/>
      <color theme="1"/>
      <name val="ＭＳ Ｐ明朝"/>
      <family val="1"/>
      <charset val="128"/>
    </font>
    <font>
      <b/>
      <sz val="18"/>
      <color theme="1"/>
      <name val="ＭＳ Ｐ明朝"/>
      <family val="1"/>
      <charset val="128"/>
    </font>
    <font>
      <sz val="20"/>
      <color theme="1"/>
      <name val="ＭＳ Ｐ明朝"/>
      <family val="1"/>
      <charset val="128"/>
    </font>
    <font>
      <sz val="14"/>
      <color theme="1"/>
      <name val="ＭＳ Ｐ明朝"/>
      <family val="1"/>
      <charset val="128"/>
    </font>
    <font>
      <b/>
      <sz val="11"/>
      <color theme="1"/>
      <name val="ＭＳ Ｐ明朝"/>
      <family val="1"/>
      <charset val="128"/>
    </font>
    <font>
      <b/>
      <sz val="10"/>
      <color rgb="FF0000FF"/>
      <name val="ＭＳ Ｐ明朝"/>
      <family val="1"/>
      <charset val="128"/>
    </font>
    <font>
      <sz val="8"/>
      <name val="ＭＳ Ｐゴシック"/>
      <family val="3"/>
      <charset val="128"/>
    </font>
    <font>
      <sz val="8"/>
      <name val="ＭＳ Ｐ明朝"/>
      <family val="1"/>
      <charset val="128"/>
    </font>
    <font>
      <sz val="12"/>
      <name val="ＭＳ Ｐ明朝"/>
      <family val="1"/>
      <charset val="128"/>
    </font>
    <font>
      <sz val="10"/>
      <color indexed="8"/>
      <name val="ＭＳ Ｐ明朝"/>
      <family val="1"/>
      <charset val="128"/>
    </font>
    <font>
      <vertAlign val="superscript"/>
      <sz val="8"/>
      <name val="ＭＳ Ｐ明朝"/>
      <family val="1"/>
      <charset val="128"/>
    </font>
    <font>
      <sz val="7"/>
      <name val="ＭＳ Ｐ明朝"/>
      <family val="1"/>
      <charset val="128"/>
    </font>
    <font>
      <u/>
      <sz val="9"/>
      <name val="ＭＳ Ｐ明朝"/>
      <family val="1"/>
      <charset val="128"/>
    </font>
    <font>
      <sz val="18"/>
      <name val="ＭＳ Ｐ明朝"/>
      <family val="1"/>
      <charset val="128"/>
    </font>
    <font>
      <sz val="16"/>
      <name val="ＭＳ Ｐ明朝"/>
      <family val="1"/>
      <charset val="128"/>
    </font>
    <font>
      <sz val="11"/>
      <color theme="1"/>
      <name val="Calibri"/>
      <family val="2"/>
      <scheme val="minor"/>
    </font>
    <font>
      <sz val="12"/>
      <name val="ＭＳ Ｐゴシック"/>
      <family val="3"/>
      <charset val="128"/>
    </font>
    <font>
      <sz val="11"/>
      <color rgb="FFFF0000"/>
      <name val="ＭＳ Ｐ明朝"/>
      <family val="1"/>
      <charset val="128"/>
    </font>
    <font>
      <sz val="9"/>
      <color rgb="FFFF0000"/>
      <name val="ＭＳ Ｐ明朝"/>
      <family val="1"/>
      <charset val="128"/>
    </font>
    <font>
      <sz val="12"/>
      <color theme="1"/>
      <name val="ＭＳ ゴシック"/>
      <family val="3"/>
      <charset val="128"/>
    </font>
    <font>
      <sz val="9.0500000000000007"/>
      <color rgb="FF000000"/>
      <name val="ＭＳ ゴシック"/>
      <family val="3"/>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rgb="FF000000"/>
      <name val="ＭＳ ゴシック"/>
      <family val="3"/>
      <charset val="128"/>
    </font>
    <font>
      <sz val="8.3000000000000007"/>
      <color rgb="FF000000"/>
      <name val="ＭＳ ゴシック"/>
      <family val="3"/>
      <charset val="128"/>
    </font>
    <font>
      <sz val="9"/>
      <color rgb="FF000000"/>
      <name val="ＭＳ ゴシック"/>
      <family val="3"/>
      <charset val="128"/>
    </font>
    <font>
      <sz val="8"/>
      <color rgb="FF000000"/>
      <name val="ＭＳ ゴシック"/>
      <family val="3"/>
      <charset val="128"/>
    </font>
    <font>
      <sz val="6"/>
      <color rgb="FF000000"/>
      <name val="ＭＳ ゴシック"/>
      <family val="3"/>
      <charset val="128"/>
    </font>
    <font>
      <sz val="10"/>
      <color rgb="FF000000"/>
      <name val="メイリオ"/>
      <family val="3"/>
      <charset val="128"/>
    </font>
    <font>
      <sz val="11"/>
      <color theme="1"/>
      <name val="ＭＳ ゴシック"/>
      <family val="3"/>
      <charset val="128"/>
    </font>
    <font>
      <sz val="10"/>
      <color theme="1"/>
      <name val="Arial Unicode MS"/>
      <family val="3"/>
      <charset val="128"/>
    </font>
    <font>
      <sz val="11"/>
      <color theme="1"/>
      <name val="Calibri"/>
      <family val="2"/>
      <charset val="128"/>
      <scheme val="minor"/>
    </font>
    <font>
      <sz val="10"/>
      <color theme="1"/>
      <name val="Calibri"/>
      <family val="2"/>
      <scheme val="minor"/>
    </font>
    <font>
      <b/>
      <sz val="10"/>
      <color theme="1"/>
      <name val="Calibri"/>
      <family val="2"/>
      <scheme val="minor"/>
    </font>
    <font>
      <sz val="9"/>
      <color theme="1"/>
      <name val="Calibri"/>
      <family val="2"/>
      <charset val="128"/>
      <scheme val="minor"/>
    </font>
    <font>
      <sz val="10"/>
      <color theme="1"/>
      <name val="Calibri"/>
      <family val="2"/>
      <charset val="128"/>
      <scheme val="minor"/>
    </font>
  </fonts>
  <fills count="14">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5" tint="0.3999450666829432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theme="9" tint="0.79998168889431442"/>
      </patternFill>
    </fill>
  </fills>
  <borders count="10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bottom style="double">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rgb="FF000000"/>
      </top>
      <bottom style="medium">
        <color auto="1"/>
      </bottom>
      <diagonal/>
    </border>
    <border>
      <left style="medium">
        <color auto="1"/>
      </left>
      <right style="thin">
        <color auto="1"/>
      </right>
      <top style="medium">
        <color rgb="FF000000"/>
      </top>
      <bottom style="medium">
        <color auto="1"/>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rgb="FF000000"/>
      </top>
      <bottom style="medium">
        <color rgb="FF000000"/>
      </bottom>
      <diagonal/>
    </border>
    <border>
      <left style="thin">
        <color auto="1"/>
      </left>
      <right style="thin">
        <color auto="1"/>
      </right>
      <top style="thin">
        <color rgb="FF000000"/>
      </top>
      <bottom/>
      <diagonal/>
    </border>
    <border>
      <left style="thin">
        <color auto="1"/>
      </left>
      <right/>
      <top style="thin">
        <color rgb="FF000000"/>
      </top>
      <bottom/>
      <diagonal/>
    </border>
    <border>
      <left style="thin">
        <color rgb="FF000000"/>
      </left>
      <right/>
      <top style="thin">
        <color auto="1"/>
      </top>
      <bottom style="thin">
        <color auto="1"/>
      </bottom>
      <diagonal/>
    </border>
    <border>
      <left style="thin">
        <color auto="1"/>
      </left>
      <right/>
      <top style="thin">
        <color auto="1"/>
      </top>
      <bottom style="thin">
        <color rgb="FF000000"/>
      </bottom>
      <diagonal/>
    </border>
    <border>
      <left style="thin">
        <color auto="1"/>
      </left>
      <right style="thin">
        <color auto="1"/>
      </right>
      <top/>
      <bottom style="thin">
        <color rgb="FF000000"/>
      </bottom>
      <diagonal/>
    </border>
    <border>
      <left style="thin">
        <color rgb="FF000000"/>
      </left>
      <right style="thin">
        <color auto="1"/>
      </right>
      <top/>
      <bottom style="thin">
        <color rgb="FF000000"/>
      </bottom>
      <diagonal/>
    </border>
    <border>
      <left style="medium">
        <color rgb="FF000000"/>
      </left>
      <right style="thin">
        <color rgb="FF000000"/>
      </right>
      <top/>
      <bottom style="thin">
        <color rgb="FF000000"/>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rgb="FF000000"/>
      </left>
      <right style="thin">
        <color auto="1"/>
      </right>
      <top style="medium">
        <color auto="1"/>
      </top>
      <bottom/>
      <diagonal/>
    </border>
    <border>
      <left style="thin">
        <color rgb="FF000000"/>
      </left>
      <right style="thin">
        <color rgb="FF000000"/>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9" tint="0.39997558519241921"/>
      </top>
      <bottom style="thin">
        <color theme="9" tint="0.3999755851924192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s>
  <cellStyleXfs count="5">
    <xf numFmtId="0" fontId="0" fillId="0" borderId="0">
      <alignment vertical="center"/>
    </xf>
    <xf numFmtId="0" fontId="16" fillId="0" borderId="0">
      <alignment vertical="center"/>
    </xf>
    <xf numFmtId="0" fontId="29" fillId="0" borderId="0">
      <alignment vertical="center"/>
    </xf>
    <xf numFmtId="0" fontId="42" fillId="0" borderId="0"/>
    <xf numFmtId="0" fontId="42" fillId="0" borderId="0"/>
  </cellStyleXfs>
  <cellXfs count="766">
    <xf numFmtId="0" fontId="0" fillId="0" borderId="0" xfId="0">
      <alignment vertical="center"/>
    </xf>
    <xf numFmtId="0" fontId="2" fillId="0" borderId="0" xfId="0" applyFont="1" applyAlignment="1">
      <alignment horizontal="center"/>
    </xf>
    <xf numFmtId="0" fontId="3" fillId="0" borderId="0" xfId="0" applyFont="1" applyAlignment="1"/>
    <xf numFmtId="164" fontId="4" fillId="0" borderId="2"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lignment vertical="center"/>
    </xf>
    <xf numFmtId="14" fontId="7" fillId="0" borderId="1" xfId="0" applyNumberFormat="1" applyFont="1" applyBorder="1" applyAlignment="1">
      <alignment horizontal="center" vertical="center"/>
    </xf>
    <xf numFmtId="0" fontId="5" fillId="0" borderId="0" xfId="0" applyFont="1" applyAlignment="1"/>
    <xf numFmtId="0" fontId="7" fillId="0" borderId="0" xfId="0" applyFont="1" applyAlignment="1">
      <alignment horizontal="center" vertical="center"/>
    </xf>
    <xf numFmtId="164" fontId="4"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xf numFmtId="0" fontId="8" fillId="0" borderId="0" xfId="0" applyFont="1" applyAlignment="1">
      <alignment horizontal="right"/>
    </xf>
    <xf numFmtId="1" fontId="8" fillId="0" borderId="4" xfId="0" applyNumberFormat="1" applyFont="1" applyBorder="1" applyAlignment="1">
      <alignment horizontal="center" vertical="center"/>
    </xf>
    <xf numFmtId="164" fontId="8" fillId="0" borderId="2" xfId="0" applyNumberFormat="1" applyFont="1" applyBorder="1" applyAlignment="1">
      <alignment horizontal="center" vertical="center"/>
    </xf>
    <xf numFmtId="164" fontId="8" fillId="0" borderId="3" xfId="0" applyNumberFormat="1" applyFont="1" applyBorder="1" applyAlignment="1">
      <alignment horizontal="center" vertical="center"/>
    </xf>
    <xf numFmtId="1" fontId="8" fillId="0" borderId="2" xfId="0" applyNumberFormat="1" applyFont="1" applyBorder="1" applyAlignment="1">
      <alignment horizontal="center" vertical="center"/>
    </xf>
    <xf numFmtId="1" fontId="8" fillId="0" borderId="0" xfId="0" applyNumberFormat="1" applyFont="1" applyAlignment="1">
      <alignment horizontal="center" vertical="center"/>
    </xf>
    <xf numFmtId="164" fontId="8" fillId="0" borderId="0" xfId="0" applyNumberFormat="1" applyFont="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0" fontId="9" fillId="0" borderId="0" xfId="0" applyFont="1" applyAlignment="1"/>
    <xf numFmtId="0" fontId="6" fillId="0" borderId="0" xfId="0" applyFont="1">
      <alignment vertical="center"/>
    </xf>
    <xf numFmtId="0" fontId="10" fillId="0" borderId="0" xfId="0" applyFont="1">
      <alignment vertical="center"/>
    </xf>
    <xf numFmtId="0" fontId="9" fillId="3" borderId="0" xfId="0" applyFont="1" applyFill="1">
      <alignment vertical="center"/>
    </xf>
    <xf numFmtId="1" fontId="4" fillId="0" borderId="4" xfId="0" applyNumberFormat="1" applyFont="1" applyBorder="1" applyAlignment="1">
      <alignment horizontal="center" vertical="center"/>
    </xf>
    <xf numFmtId="164" fontId="4" fillId="0" borderId="4" xfId="0" applyNumberFormat="1" applyFont="1" applyBorder="1" applyAlignment="1">
      <alignment horizontal="center" vertical="center"/>
    </xf>
    <xf numFmtId="1" fontId="4" fillId="0" borderId="2" xfId="0" applyNumberFormat="1" applyFont="1" applyBorder="1" applyAlignment="1">
      <alignment horizontal="center" vertical="center"/>
    </xf>
    <xf numFmtId="1" fontId="4"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xf>
    <xf numFmtId="164" fontId="4" fillId="0" borderId="5" xfId="0" applyNumberFormat="1" applyFont="1" applyBorder="1" applyAlignment="1">
      <alignment horizontal="center" vertical="center"/>
    </xf>
    <xf numFmtId="1" fontId="4" fillId="0" borderId="5" xfId="0" applyNumberFormat="1" applyFont="1" applyBorder="1" applyAlignment="1">
      <alignment horizontal="center" vertical="center"/>
    </xf>
    <xf numFmtId="165" fontId="9" fillId="0" borderId="1" xfId="0" applyNumberFormat="1" applyFont="1" applyBorder="1" applyAlignment="1">
      <alignment horizontal="center" vertical="center"/>
    </xf>
    <xf numFmtId="165" fontId="9" fillId="0" borderId="1" xfId="0" applyNumberFormat="1" applyFont="1" applyBorder="1" applyAlignment="1">
      <alignment horizontal="right" vertical="center"/>
    </xf>
    <xf numFmtId="165" fontId="8" fillId="0" borderId="3" xfId="0" applyNumberFormat="1" applyFont="1" applyBorder="1" applyAlignment="1">
      <alignment horizontal="center" vertical="center"/>
    </xf>
    <xf numFmtId="165" fontId="9" fillId="0" borderId="0" xfId="0" applyNumberFormat="1" applyFont="1" applyAlignment="1">
      <alignment horizontal="right" vertical="center"/>
    </xf>
    <xf numFmtId="165" fontId="8" fillId="0" borderId="0" xfId="0" applyNumberFormat="1" applyFont="1" applyAlignment="1">
      <alignment horizontal="center" vertical="center"/>
    </xf>
    <xf numFmtId="165" fontId="9" fillId="0" borderId="0" xfId="0" applyNumberFormat="1" applyFont="1" applyAlignment="1">
      <alignment horizontal="center" vertical="center"/>
    </xf>
    <xf numFmtId="165" fontId="9" fillId="0" borderId="5" xfId="0" applyNumberFormat="1" applyFont="1" applyBorder="1" applyAlignment="1">
      <alignment horizontal="right" vertical="center"/>
    </xf>
    <xf numFmtId="165" fontId="8" fillId="0" borderId="5" xfId="0" applyNumberFormat="1" applyFont="1" applyBorder="1" applyAlignment="1">
      <alignment horizontal="center" vertical="center"/>
    </xf>
    <xf numFmtId="0" fontId="7" fillId="2" borderId="1" xfId="0" applyFont="1" applyFill="1" applyBorder="1" applyAlignment="1">
      <alignment horizontal="center" vertical="center"/>
    </xf>
    <xf numFmtId="0" fontId="0" fillId="0" borderId="0" xfId="0" applyAlignment="1"/>
    <xf numFmtId="166" fontId="9" fillId="0" borderId="0" xfId="0" applyNumberFormat="1" applyFont="1">
      <alignment vertical="center"/>
    </xf>
    <xf numFmtId="0" fontId="12" fillId="0" borderId="0" xfId="0" applyFont="1">
      <alignment vertical="center"/>
    </xf>
    <xf numFmtId="0" fontId="9" fillId="0" borderId="6" xfId="0" applyFont="1" applyBorder="1" applyAlignment="1">
      <alignment horizontal="center" vertical="center"/>
    </xf>
    <xf numFmtId="0" fontId="8" fillId="0" borderId="6" xfId="0" applyFont="1" applyBorder="1" applyAlignment="1">
      <alignment horizontal="center"/>
    </xf>
    <xf numFmtId="0" fontId="8" fillId="0" borderId="6" xfId="0" applyFont="1" applyBorder="1" applyAlignment="1"/>
    <xf numFmtId="0" fontId="9" fillId="0" borderId="6" xfId="0" applyFont="1" applyBorder="1">
      <alignment vertical="center"/>
    </xf>
    <xf numFmtId="14" fontId="0" fillId="0" borderId="0" xfId="0" applyNumberFormat="1">
      <alignment vertical="center"/>
    </xf>
    <xf numFmtId="0" fontId="9" fillId="0" borderId="0" xfId="0" applyFont="1" applyAlignment="1">
      <alignment vertical="center" wrapText="1"/>
    </xf>
    <xf numFmtId="1" fontId="4" fillId="0" borderId="3" xfId="0" applyNumberFormat="1" applyFont="1" applyBorder="1" applyAlignment="1">
      <alignment horizontal="center" vertical="center"/>
    </xf>
    <xf numFmtId="0" fontId="9" fillId="4" borderId="0" xfId="0" applyFont="1" applyFill="1" applyAlignment="1">
      <alignment horizontal="center" vertical="center"/>
    </xf>
    <xf numFmtId="0" fontId="9" fillId="4" borderId="0" xfId="0" applyFont="1" applyFill="1" applyAlignment="1">
      <alignment horizontal="right"/>
    </xf>
    <xf numFmtId="0" fontId="7" fillId="0" borderId="0" xfId="0" applyFont="1" applyAlignment="1"/>
    <xf numFmtId="0" fontId="9" fillId="0" borderId="0" xfId="0" applyFont="1" applyAlignment="1">
      <alignment horizontal="right" vertical="center"/>
    </xf>
    <xf numFmtId="0" fontId="7" fillId="0" borderId="7" xfId="0" applyFont="1" applyBorder="1" applyAlignment="1">
      <alignment horizontal="center" vertical="center"/>
    </xf>
    <xf numFmtId="0" fontId="7" fillId="0" borderId="7" xfId="0" applyFont="1" applyBorder="1" applyAlignment="1"/>
    <xf numFmtId="0" fontId="7" fillId="0" borderId="7" xfId="0" applyFont="1" applyBorder="1">
      <alignment vertical="center"/>
    </xf>
    <xf numFmtId="0" fontId="9" fillId="0" borderId="7" xfId="0" applyFont="1" applyBorder="1">
      <alignment vertical="center"/>
    </xf>
    <xf numFmtId="0" fontId="11" fillId="0" borderId="0" xfId="0" applyFo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67" fontId="5" fillId="0" borderId="1" xfId="0" applyNumberFormat="1" applyFont="1" applyBorder="1" applyAlignment="1">
      <alignment horizontal="right" vertical="center"/>
    </xf>
    <xf numFmtId="168" fontId="3" fillId="0" borderId="3" xfId="0" applyNumberFormat="1" applyFont="1" applyBorder="1" applyAlignment="1">
      <alignment horizontal="center" vertical="center"/>
    </xf>
    <xf numFmtId="168" fontId="5" fillId="0" borderId="1" xfId="0" applyNumberFormat="1" applyFont="1" applyBorder="1" applyAlignment="1">
      <alignment horizontal="right" vertical="center"/>
    </xf>
    <xf numFmtId="168" fontId="5" fillId="0" borderId="0" xfId="0" applyNumberFormat="1" applyFont="1" applyAlignment="1">
      <alignment horizontal="right" vertical="center"/>
    </xf>
    <xf numFmtId="168" fontId="3" fillId="0" borderId="0" xfId="0" applyNumberFormat="1" applyFont="1" applyAlignment="1">
      <alignment horizontal="center" vertical="center"/>
    </xf>
    <xf numFmtId="0" fontId="14" fillId="0" borderId="0" xfId="0" applyFont="1">
      <alignment vertical="center"/>
    </xf>
    <xf numFmtId="0" fontId="5" fillId="0" borderId="7" xfId="0" applyFont="1" applyBorder="1" applyAlignment="1">
      <alignment horizontal="center" vertical="center"/>
    </xf>
    <xf numFmtId="0" fontId="5" fillId="0" borderId="7" xfId="0" applyFont="1" applyBorder="1">
      <alignment vertical="center"/>
    </xf>
    <xf numFmtId="0" fontId="9" fillId="0" borderId="7" xfId="0" applyFont="1" applyBorder="1" applyAlignment="1">
      <alignment horizontal="center" vertical="center"/>
    </xf>
    <xf numFmtId="0" fontId="7" fillId="2" borderId="0" xfId="0" applyFont="1" applyFill="1" applyAlignment="1">
      <alignment horizontal="center" vertical="center"/>
    </xf>
    <xf numFmtId="169" fontId="5" fillId="0" borderId="0" xfId="0" applyNumberFormat="1" applyFont="1">
      <alignment vertical="center"/>
    </xf>
    <xf numFmtId="169" fontId="9" fillId="0" borderId="0" xfId="0" applyNumberFormat="1" applyFont="1">
      <alignment vertical="center"/>
    </xf>
    <xf numFmtId="169" fontId="7" fillId="2" borderId="0" xfId="0" applyNumberFormat="1" applyFont="1" applyFill="1" applyAlignment="1">
      <alignment horizontal="center" vertical="center"/>
    </xf>
    <xf numFmtId="169" fontId="7" fillId="0" borderId="0" xfId="0" applyNumberFormat="1" applyFont="1">
      <alignment vertical="center"/>
    </xf>
    <xf numFmtId="169" fontId="7" fillId="0" borderId="7" xfId="0" applyNumberFormat="1" applyFont="1" applyBorder="1">
      <alignment vertical="center"/>
    </xf>
    <xf numFmtId="170" fontId="5" fillId="0" borderId="0" xfId="0" applyNumberFormat="1" applyFont="1" applyAlignment="1">
      <alignment horizontal="center" vertical="center"/>
    </xf>
    <xf numFmtId="170" fontId="11" fillId="0" borderId="0" xfId="0" applyNumberFormat="1" applyFont="1">
      <alignment vertical="center"/>
    </xf>
    <xf numFmtId="170" fontId="5" fillId="0" borderId="1" xfId="0" applyNumberFormat="1" applyFont="1" applyBorder="1" applyAlignment="1">
      <alignment horizontal="center" vertical="center"/>
    </xf>
    <xf numFmtId="170" fontId="5" fillId="0" borderId="1" xfId="0" applyNumberFormat="1" applyFont="1" applyBorder="1" applyAlignment="1">
      <alignment horizontal="right" vertical="center"/>
    </xf>
    <xf numFmtId="170" fontId="3" fillId="0" borderId="3" xfId="0" applyNumberFormat="1" applyFont="1" applyBorder="1" applyAlignment="1">
      <alignment horizontal="center" vertical="center"/>
    </xf>
    <xf numFmtId="170" fontId="5" fillId="0" borderId="0" xfId="0" applyNumberFormat="1" applyFont="1" applyAlignment="1">
      <alignment horizontal="right" vertical="center"/>
    </xf>
    <xf numFmtId="170" fontId="3" fillId="0" borderId="0" xfId="0" applyNumberFormat="1" applyFont="1" applyAlignment="1">
      <alignment horizontal="center" vertical="center"/>
    </xf>
    <xf numFmtId="170" fontId="14" fillId="0" borderId="0" xfId="0" applyNumberFormat="1" applyFont="1">
      <alignment vertical="center"/>
    </xf>
    <xf numFmtId="170" fontId="5" fillId="0" borderId="7" xfId="0" applyNumberFormat="1" applyFont="1" applyBorder="1" applyAlignment="1">
      <alignment horizontal="center" vertical="center"/>
    </xf>
    <xf numFmtId="170" fontId="9" fillId="0" borderId="0" xfId="0" applyNumberFormat="1" applyFont="1" applyAlignment="1">
      <alignment horizontal="center" vertical="center"/>
    </xf>
    <xf numFmtId="170" fontId="9" fillId="0" borderId="1" xfId="0" applyNumberFormat="1" applyFont="1" applyBorder="1" applyAlignment="1">
      <alignment horizontal="center" vertical="center"/>
    </xf>
    <xf numFmtId="170" fontId="9" fillId="0" borderId="1" xfId="0" applyNumberFormat="1" applyFont="1" applyBorder="1" applyAlignment="1">
      <alignment horizontal="right" vertical="center"/>
    </xf>
    <xf numFmtId="170" fontId="8" fillId="0" borderId="3" xfId="0" applyNumberFormat="1" applyFont="1" applyBorder="1" applyAlignment="1">
      <alignment horizontal="center" vertical="center"/>
    </xf>
    <xf numFmtId="170" fontId="9" fillId="0" borderId="0" xfId="0" applyNumberFormat="1" applyFont="1" applyAlignment="1">
      <alignment horizontal="right" vertical="center"/>
    </xf>
    <xf numFmtId="170" fontId="8" fillId="0" borderId="0" xfId="0" applyNumberFormat="1" applyFont="1" applyAlignment="1">
      <alignment horizontal="center" vertical="center"/>
    </xf>
    <xf numFmtId="170" fontId="9" fillId="0" borderId="5" xfId="0" applyNumberFormat="1" applyFont="1" applyBorder="1" applyAlignment="1">
      <alignment horizontal="right" vertical="center"/>
    </xf>
    <xf numFmtId="170" fontId="8" fillId="0" borderId="5" xfId="0" applyNumberFormat="1" applyFont="1" applyBorder="1" applyAlignment="1">
      <alignment horizontal="center" vertical="center"/>
    </xf>
    <xf numFmtId="166" fontId="5" fillId="0" borderId="0" xfId="0" applyNumberFormat="1" applyFont="1">
      <alignment vertical="center"/>
    </xf>
    <xf numFmtId="166" fontId="11" fillId="0" borderId="0" xfId="0" applyNumberFormat="1" applyFont="1">
      <alignment vertical="center"/>
    </xf>
    <xf numFmtId="166" fontId="14" fillId="0" borderId="0" xfId="0" applyNumberFormat="1" applyFont="1">
      <alignment vertical="center"/>
    </xf>
    <xf numFmtId="166" fontId="5" fillId="0" borderId="7" xfId="0" applyNumberFormat="1" applyFont="1" applyBorder="1">
      <alignment vertical="center"/>
    </xf>
    <xf numFmtId="170" fontId="14" fillId="0" borderId="1" xfId="0" applyNumberFormat="1" applyFont="1" applyBorder="1" applyAlignment="1">
      <alignment horizontal="center" vertical="center"/>
    </xf>
    <xf numFmtId="0" fontId="0" fillId="0" borderId="0" xfId="0" applyAlignment="1">
      <alignment horizontal="center" vertical="center"/>
    </xf>
    <xf numFmtId="0" fontId="9" fillId="2" borderId="1" xfId="0" applyFont="1" applyFill="1" applyBorder="1" applyAlignment="1">
      <alignment horizontal="center" vertical="center"/>
    </xf>
    <xf numFmtId="169" fontId="0" fillId="0" borderId="0" xfId="0" applyNumberFormat="1">
      <alignment vertical="center"/>
    </xf>
    <xf numFmtId="0" fontId="5" fillId="2" borderId="1" xfId="0" applyFont="1" applyFill="1" applyBorder="1" applyAlignment="1">
      <alignment horizontal="center" vertical="center"/>
    </xf>
    <xf numFmtId="170" fontId="0" fillId="0" borderId="0" xfId="0" applyNumberFormat="1">
      <alignment vertical="center"/>
    </xf>
    <xf numFmtId="166" fontId="0" fillId="0" borderId="0" xfId="0" applyNumberFormat="1">
      <alignment vertical="center"/>
    </xf>
    <xf numFmtId="0" fontId="15" fillId="3" borderId="0" xfId="0" applyFont="1" applyFill="1">
      <alignment vertical="center"/>
    </xf>
    <xf numFmtId="0" fontId="9"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7" fillId="5" borderId="1" xfId="0" applyFont="1" applyFill="1" applyBorder="1" applyAlignment="1">
      <alignment horizontal="center" vertical="center"/>
    </xf>
    <xf numFmtId="166" fontId="12" fillId="0" borderId="0" xfId="0" applyNumberFormat="1" applyFont="1">
      <alignment vertical="center"/>
    </xf>
    <xf numFmtId="166" fontId="9" fillId="0" borderId="6" xfId="0" applyNumberFormat="1" applyFont="1" applyBorder="1">
      <alignment vertical="center"/>
    </xf>
    <xf numFmtId="166" fontId="9" fillId="0" borderId="0" xfId="0" applyNumberFormat="1" applyFont="1" applyAlignment="1"/>
    <xf numFmtId="0" fontId="16" fillId="0" borderId="0" xfId="1">
      <alignment vertical="center"/>
    </xf>
    <xf numFmtId="0" fontId="17" fillId="0" borderId="0" xfId="1" applyFont="1">
      <alignment vertical="center"/>
    </xf>
    <xf numFmtId="0" fontId="17" fillId="0" borderId="0" xfId="1" applyFont="1" applyAlignment="1"/>
    <xf numFmtId="171" fontId="17" fillId="0" borderId="0" xfId="1" applyNumberFormat="1" applyFont="1">
      <alignment vertical="center"/>
    </xf>
    <xf numFmtId="172" fontId="17" fillId="0" borderId="0" xfId="1" applyNumberFormat="1" applyFont="1">
      <alignment vertical="center"/>
    </xf>
    <xf numFmtId="168" fontId="17" fillId="0" borderId="0" xfId="1" applyNumberFormat="1" applyFont="1">
      <alignment vertical="center"/>
    </xf>
    <xf numFmtId="0" fontId="3" fillId="0" borderId="0" xfId="1" applyFont="1">
      <alignment vertical="center"/>
    </xf>
    <xf numFmtId="0" fontId="4" fillId="0" borderId="8" xfId="1" applyFont="1" applyBorder="1" applyAlignment="1"/>
    <xf numFmtId="0" fontId="18" fillId="0" borderId="9" xfId="1" applyFont="1" applyBorder="1" applyAlignment="1">
      <alignment horizontal="center" vertical="center"/>
    </xf>
    <xf numFmtId="171" fontId="18" fillId="0" borderId="9" xfId="1" applyNumberFormat="1" applyFont="1" applyBorder="1" applyAlignment="1">
      <alignment horizontal="center"/>
    </xf>
    <xf numFmtId="173" fontId="8" fillId="0" borderId="1" xfId="1" applyNumberFormat="1" applyFont="1" applyBorder="1" applyAlignment="1">
      <alignment horizontal="center"/>
    </xf>
    <xf numFmtId="0" fontId="8" fillId="0" borderId="9" xfId="1" applyFont="1" applyBorder="1" applyAlignment="1">
      <alignment horizontal="right"/>
    </xf>
    <xf numFmtId="174" fontId="8" fillId="0" borderId="10" xfId="1" applyNumberFormat="1" applyFont="1" applyBorder="1" applyAlignment="1">
      <alignment horizontal="center"/>
    </xf>
    <xf numFmtId="172" fontId="8" fillId="0" borderId="10" xfId="1" applyNumberFormat="1" applyFont="1" applyBorder="1" applyAlignment="1">
      <alignment horizontal="right"/>
    </xf>
    <xf numFmtId="0" fontId="8" fillId="0" borderId="4" xfId="1" applyFont="1" applyBorder="1" applyAlignment="1"/>
    <xf numFmtId="168" fontId="8" fillId="0" borderId="1" xfId="1" applyNumberFormat="1" applyFont="1" applyBorder="1" applyAlignment="1"/>
    <xf numFmtId="0" fontId="8" fillId="0" borderId="9" xfId="1" applyFont="1" applyBorder="1" applyAlignment="1">
      <alignment horizontal="center" vertical="top"/>
    </xf>
    <xf numFmtId="175" fontId="4" fillId="0" borderId="9" xfId="1" applyNumberFormat="1" applyFont="1" applyBorder="1" applyAlignment="1">
      <alignment horizontal="center" vertical="center"/>
    </xf>
    <xf numFmtId="0" fontId="4" fillId="0" borderId="8" xfId="1" applyFont="1" applyBorder="1">
      <alignment vertical="center"/>
    </xf>
    <xf numFmtId="0" fontId="4" fillId="0" borderId="11" xfId="1" applyFont="1" applyBorder="1">
      <alignment vertical="center"/>
    </xf>
    <xf numFmtId="0" fontId="4" fillId="0" borderId="12" xfId="1" applyFont="1" applyBorder="1">
      <alignment vertical="center"/>
    </xf>
    <xf numFmtId="0" fontId="4" fillId="0" borderId="9" xfId="1" applyFont="1" applyBorder="1">
      <alignment vertical="center"/>
    </xf>
    <xf numFmtId="0" fontId="4" fillId="0" borderId="9" xfId="1" applyFont="1" applyBorder="1" applyAlignment="1">
      <alignment horizontal="center" vertical="center"/>
    </xf>
    <xf numFmtId="0" fontId="4" fillId="0" borderId="9" xfId="1" applyFont="1" applyBorder="1" applyAlignment="1">
      <alignment vertical="top"/>
    </xf>
    <xf numFmtId="0" fontId="4" fillId="0" borderId="13" xfId="1" applyFont="1" applyBorder="1" applyAlignment="1"/>
    <xf numFmtId="171" fontId="4" fillId="0" borderId="14" xfId="1" applyNumberFormat="1" applyFont="1" applyBorder="1">
      <alignment vertical="center"/>
    </xf>
    <xf numFmtId="171" fontId="4" fillId="0" borderId="15" xfId="1" applyNumberFormat="1" applyFont="1" applyBorder="1">
      <alignment vertical="center"/>
    </xf>
    <xf numFmtId="176" fontId="8" fillId="0" borderId="1" xfId="1" applyNumberFormat="1" applyFont="1" applyBorder="1" applyAlignment="1">
      <alignment horizontal="center"/>
    </xf>
    <xf numFmtId="177" fontId="8" fillId="0" borderId="9" xfId="1" applyNumberFormat="1" applyFont="1" applyBorder="1" applyAlignment="1">
      <alignment horizontal="right" vertical="center"/>
    </xf>
    <xf numFmtId="49" fontId="8" fillId="0" borderId="9" xfId="1" applyNumberFormat="1" applyFont="1" applyBorder="1" applyAlignment="1">
      <alignment horizontal="right"/>
    </xf>
    <xf numFmtId="172" fontId="8" fillId="0" borderId="9" xfId="1" applyNumberFormat="1" applyFont="1" applyBorder="1" applyAlignment="1">
      <alignment horizontal="right"/>
    </xf>
    <xf numFmtId="0" fontId="8" fillId="0" borderId="16" xfId="1" applyFont="1" applyBorder="1" applyAlignment="1">
      <alignment horizontal="center" vertical="top"/>
    </xf>
    <xf numFmtId="175" fontId="4" fillId="0" borderId="15" xfId="1" applyNumberFormat="1" applyFont="1" applyBorder="1" applyAlignment="1">
      <alignment horizontal="center" vertical="center"/>
    </xf>
    <xf numFmtId="0" fontId="4" fillId="0" borderId="13" xfId="1" applyFont="1" applyBorder="1">
      <alignment vertical="center"/>
    </xf>
    <xf numFmtId="0" fontId="4" fillId="0" borderId="0" xfId="1" applyFont="1">
      <alignment vertical="center"/>
    </xf>
    <xf numFmtId="0" fontId="4" fillId="0" borderId="17" xfId="1" applyFont="1" applyBorder="1">
      <alignment vertical="center"/>
    </xf>
    <xf numFmtId="0" fontId="4" fillId="0" borderId="16" xfId="1" applyFont="1" applyBorder="1">
      <alignment vertical="center"/>
    </xf>
    <xf numFmtId="0" fontId="4" fillId="0" borderId="16" xfId="1" applyFont="1" applyBorder="1" applyAlignment="1">
      <alignment horizontal="center" vertical="center"/>
    </xf>
    <xf numFmtId="0" fontId="4" fillId="0" borderId="15" xfId="1" applyFont="1" applyBorder="1" applyAlignment="1">
      <alignment vertical="top"/>
    </xf>
    <xf numFmtId="168" fontId="8" fillId="0" borderId="9" xfId="1" applyNumberFormat="1" applyFont="1" applyBorder="1" applyAlignment="1">
      <alignment horizontal="center" vertical="center"/>
    </xf>
    <xf numFmtId="3" fontId="4" fillId="0" borderId="9" xfId="1" applyNumberFormat="1" applyFont="1" applyBorder="1" applyAlignment="1">
      <alignment horizontal="center"/>
    </xf>
    <xf numFmtId="179" fontId="8" fillId="0" borderId="1" xfId="1" applyNumberFormat="1" applyFont="1" applyBorder="1" applyAlignment="1">
      <alignment horizontal="right"/>
    </xf>
    <xf numFmtId="180" fontId="8" fillId="0" borderId="16" xfId="1" applyNumberFormat="1" applyFont="1" applyBorder="1" applyAlignment="1">
      <alignment horizontal="right" vertical="center"/>
    </xf>
    <xf numFmtId="165" fontId="8" fillId="0" borderId="16" xfId="1" applyNumberFormat="1" applyFont="1" applyBorder="1" applyAlignment="1">
      <alignment horizontal="right"/>
    </xf>
    <xf numFmtId="0" fontId="4" fillId="0" borderId="9" xfId="1" applyFont="1" applyBorder="1" applyAlignment="1">
      <alignment horizontal="center"/>
    </xf>
    <xf numFmtId="0" fontId="4" fillId="0" borderId="18" xfId="1" applyFont="1" applyBorder="1" applyAlignment="1"/>
    <xf numFmtId="168" fontId="4" fillId="0" borderId="16" xfId="1" applyNumberFormat="1" applyFont="1" applyBorder="1">
      <alignment vertical="center"/>
    </xf>
    <xf numFmtId="179" fontId="19" fillId="0" borderId="1" xfId="1" applyNumberFormat="1" applyFont="1" applyBorder="1" applyAlignment="1">
      <alignment horizontal="right"/>
    </xf>
    <xf numFmtId="181" fontId="8" fillId="0" borderId="9" xfId="1" applyNumberFormat="1" applyFont="1" applyBorder="1" applyAlignment="1">
      <alignment horizontal="right" vertical="center"/>
    </xf>
    <xf numFmtId="165" fontId="8" fillId="0" borderId="9" xfId="1" applyNumberFormat="1" applyFont="1" applyBorder="1" applyAlignment="1">
      <alignment horizontal="right"/>
    </xf>
    <xf numFmtId="49" fontId="4" fillId="0" borderId="15" xfId="1" applyNumberFormat="1" applyFont="1" applyBorder="1" applyAlignment="1">
      <alignment horizontal="center" vertical="center"/>
    </xf>
    <xf numFmtId="182" fontId="4" fillId="0" borderId="16" xfId="1" applyNumberFormat="1" applyFont="1" applyBorder="1">
      <alignment vertical="center"/>
    </xf>
    <xf numFmtId="182" fontId="8" fillId="0" borderId="16" xfId="1" applyNumberFormat="1" applyFont="1" applyBorder="1" applyAlignment="1">
      <alignment horizontal="center" vertical="top"/>
    </xf>
    <xf numFmtId="182" fontId="19" fillId="0" borderId="1" xfId="1" applyNumberFormat="1" applyFont="1" applyBorder="1" applyAlignment="1">
      <alignment horizontal="right"/>
    </xf>
    <xf numFmtId="182" fontId="8" fillId="0" borderId="9" xfId="1" applyNumberFormat="1" applyFont="1" applyBorder="1" applyAlignment="1">
      <alignment horizontal="right" vertical="center"/>
    </xf>
    <xf numFmtId="182" fontId="8" fillId="0" borderId="9" xfId="1" applyNumberFormat="1" applyFont="1" applyBorder="1" applyAlignment="1"/>
    <xf numFmtId="182" fontId="8" fillId="0" borderId="9" xfId="1" applyNumberFormat="1" applyFont="1" applyBorder="1" applyAlignment="1">
      <alignment horizontal="center" vertical="center"/>
    </xf>
    <xf numFmtId="182" fontId="4" fillId="0" borderId="9" xfId="1" applyNumberFormat="1" applyFont="1" applyBorder="1" applyAlignment="1">
      <alignment horizontal="center"/>
    </xf>
    <xf numFmtId="182" fontId="8" fillId="0" borderId="1" xfId="1" applyNumberFormat="1" applyFont="1" applyBorder="1" applyAlignment="1">
      <alignment horizontal="right"/>
    </xf>
    <xf numFmtId="182" fontId="8" fillId="0" borderId="16" xfId="1" applyNumberFormat="1" applyFont="1" applyBorder="1" applyAlignment="1">
      <alignment horizontal="right" vertical="center"/>
    </xf>
    <xf numFmtId="182" fontId="8" fillId="0" borderId="16" xfId="1" applyNumberFormat="1" applyFont="1" applyBorder="1" applyAlignment="1"/>
    <xf numFmtId="0" fontId="16" fillId="0" borderId="0" xfId="1" applyAlignment="1" applyProtection="1">
      <alignment horizontal="left" vertical="center" indent="1"/>
      <protection hidden="1"/>
    </xf>
    <xf numFmtId="0" fontId="4" fillId="0" borderId="0" xfId="1" applyFont="1" applyAlignment="1">
      <alignment vertical="top"/>
    </xf>
    <xf numFmtId="183" fontId="4" fillId="0" borderId="0" xfId="1" applyNumberFormat="1" applyFont="1" applyAlignment="1">
      <alignment horizontal="right" vertical="center"/>
    </xf>
    <xf numFmtId="0" fontId="16" fillId="0" borderId="0" xfId="1" applyProtection="1">
      <alignment vertical="center"/>
      <protection hidden="1"/>
    </xf>
    <xf numFmtId="0" fontId="4" fillId="0" borderId="15" xfId="1" applyFont="1" applyBorder="1" applyAlignment="1">
      <alignment horizontal="center" vertical="center" wrapText="1"/>
    </xf>
    <xf numFmtId="0" fontId="17" fillId="0" borderId="0" xfId="1" applyFont="1" applyAlignment="1">
      <alignment horizontal="left" vertical="center" indent="1"/>
    </xf>
    <xf numFmtId="0" fontId="4" fillId="0" borderId="15" xfId="1" applyFont="1" applyBorder="1" applyAlignment="1">
      <alignment vertical="top" wrapText="1"/>
    </xf>
    <xf numFmtId="0" fontId="17" fillId="0" borderId="0" xfId="1" applyFont="1" applyAlignment="1">
      <alignment vertical="top"/>
    </xf>
    <xf numFmtId="183" fontId="17" fillId="0" borderId="0" xfId="1" applyNumberFormat="1" applyFont="1" applyAlignment="1">
      <alignment horizontal="right" vertical="center"/>
    </xf>
    <xf numFmtId="0" fontId="17" fillId="0" borderId="13" xfId="1" applyFont="1" applyBorder="1">
      <alignment vertical="center"/>
    </xf>
    <xf numFmtId="184" fontId="17" fillId="0" borderId="0" xfId="1" applyNumberFormat="1" applyFont="1" applyAlignment="1">
      <alignment vertical="center" shrinkToFit="1"/>
    </xf>
    <xf numFmtId="184" fontId="17" fillId="0" borderId="17" xfId="1" applyNumberFormat="1" applyFont="1" applyBorder="1" applyAlignment="1">
      <alignment vertical="center" shrinkToFit="1"/>
    </xf>
    <xf numFmtId="0" fontId="17" fillId="0" borderId="0" xfId="1" applyFont="1" applyProtection="1">
      <alignment vertical="center"/>
      <protection hidden="1"/>
    </xf>
    <xf numFmtId="171" fontId="4" fillId="0" borderId="16" xfId="1" applyNumberFormat="1" applyFont="1" applyBorder="1">
      <alignment vertical="center"/>
    </xf>
    <xf numFmtId="182" fontId="8" fillId="0" borderId="1" xfId="1" applyNumberFormat="1" applyFont="1" applyBorder="1" applyAlignment="1">
      <alignment horizontal="center" vertical="center"/>
    </xf>
    <xf numFmtId="178" fontId="8" fillId="0" borderId="9" xfId="1" applyNumberFormat="1" applyFont="1" applyBorder="1" applyAlignment="1"/>
    <xf numFmtId="168" fontId="8" fillId="0" borderId="9" xfId="1" applyNumberFormat="1" applyFont="1" applyBorder="1" applyAlignment="1"/>
    <xf numFmtId="49" fontId="4" fillId="0" borderId="16" xfId="1" applyNumberFormat="1" applyFont="1" applyBorder="1" applyAlignment="1">
      <alignment horizontal="center" vertical="center"/>
    </xf>
    <xf numFmtId="185" fontId="8" fillId="0" borderId="9" xfId="1" applyNumberFormat="1" applyFont="1" applyBorder="1" applyAlignment="1">
      <alignment horizontal="center" vertical="center"/>
    </xf>
    <xf numFmtId="167" fontId="8" fillId="0" borderId="18" xfId="1" applyNumberFormat="1" applyFont="1" applyBorder="1" applyAlignment="1">
      <alignment horizontal="center"/>
    </xf>
    <xf numFmtId="168" fontId="8" fillId="0" borderId="16" xfId="1" applyNumberFormat="1" applyFont="1" applyBorder="1" applyAlignment="1"/>
    <xf numFmtId="0" fontId="17" fillId="0" borderId="0" xfId="1" applyFont="1" applyAlignment="1">
      <alignment horizontal="left" vertical="center"/>
    </xf>
    <xf numFmtId="181" fontId="17" fillId="0" borderId="0" xfId="1" applyNumberFormat="1" applyFont="1" applyAlignment="1">
      <alignment horizontal="center" vertical="center"/>
    </xf>
    <xf numFmtId="0" fontId="17" fillId="0" borderId="0" xfId="1" applyFont="1" applyAlignment="1">
      <alignment horizontal="right" vertical="center"/>
    </xf>
    <xf numFmtId="185" fontId="4" fillId="0" borderId="16" xfId="1" applyNumberFormat="1" applyFont="1" applyBorder="1">
      <alignment vertical="center"/>
    </xf>
    <xf numFmtId="0" fontId="4" fillId="0" borderId="21" xfId="1" applyFont="1" applyBorder="1" applyAlignment="1"/>
    <xf numFmtId="182" fontId="8" fillId="0" borderId="15" xfId="1" applyNumberFormat="1" applyFont="1" applyBorder="1" applyAlignment="1">
      <alignment horizontal="right" vertical="center"/>
    </xf>
    <xf numFmtId="182" fontId="8" fillId="0" borderId="15" xfId="1" applyNumberFormat="1" applyFont="1" applyBorder="1" applyAlignment="1">
      <alignment horizontal="right"/>
    </xf>
    <xf numFmtId="186" fontId="8" fillId="0" borderId="16" xfId="1" applyNumberFormat="1" applyFont="1" applyBorder="1" applyAlignment="1"/>
    <xf numFmtId="0" fontId="4" fillId="0" borderId="13" xfId="1" applyFont="1" applyBorder="1" applyAlignment="1">
      <alignment horizontal="left" vertical="center" indent="1"/>
    </xf>
    <xf numFmtId="0" fontId="4" fillId="0" borderId="0" xfId="1" applyFont="1" applyAlignment="1">
      <alignment horizontal="left" vertical="center" indent="1"/>
    </xf>
    <xf numFmtId="0" fontId="17" fillId="0" borderId="13" xfId="1" applyFont="1" applyBorder="1" applyAlignment="1" applyProtection="1">
      <alignment horizontal="center" vertical="center"/>
      <protection hidden="1"/>
    </xf>
    <xf numFmtId="0" fontId="17" fillId="0" borderId="0" xfId="1" applyFont="1" applyAlignment="1" applyProtection="1">
      <alignment horizontal="center" vertical="center"/>
      <protection hidden="1"/>
    </xf>
    <xf numFmtId="0" fontId="17" fillId="0" borderId="17" xfId="1" applyFont="1" applyBorder="1" applyAlignment="1" applyProtection="1">
      <alignment horizontal="center" vertical="center"/>
      <protection hidden="1"/>
    </xf>
    <xf numFmtId="177" fontId="4" fillId="0" borderId="9" xfId="1" applyNumberFormat="1" applyFont="1" applyBorder="1" applyAlignment="1">
      <alignment horizontal="center"/>
    </xf>
    <xf numFmtId="184" fontId="17" fillId="0" borderId="13" xfId="1" applyNumberFormat="1" applyFont="1" applyBorder="1" applyAlignment="1">
      <alignment vertical="center" shrinkToFit="1"/>
    </xf>
    <xf numFmtId="180" fontId="8" fillId="0" borderId="15" xfId="1" applyNumberFormat="1" applyFont="1" applyBorder="1" applyAlignment="1">
      <alignment horizontal="right" vertical="center"/>
    </xf>
    <xf numFmtId="168" fontId="8" fillId="0" borderId="23" xfId="1" applyNumberFormat="1" applyFont="1" applyBorder="1" applyAlignment="1"/>
    <xf numFmtId="175" fontId="4" fillId="0" borderId="15" xfId="1" applyNumberFormat="1" applyFont="1" applyBorder="1" applyAlignment="1">
      <alignment horizontal="center"/>
    </xf>
    <xf numFmtId="174" fontId="8" fillId="0" borderId="16" xfId="1" applyNumberFormat="1" applyFont="1" applyBorder="1" applyAlignment="1">
      <alignment horizontal="center" vertical="center"/>
    </xf>
    <xf numFmtId="0" fontId="8" fillId="0" borderId="16" xfId="1" applyFont="1" applyBorder="1" applyAlignment="1">
      <alignment horizontal="right" vertical="center"/>
    </xf>
    <xf numFmtId="172" fontId="8" fillId="0" borderId="16" xfId="1" applyNumberFormat="1" applyFont="1" applyBorder="1" applyAlignment="1">
      <alignment horizontal="center" vertical="center"/>
    </xf>
    <xf numFmtId="167" fontId="8" fillId="0" borderId="16" xfId="1" applyNumberFormat="1" applyFont="1" applyBorder="1" applyAlignment="1">
      <alignment horizontal="right"/>
    </xf>
    <xf numFmtId="168" fontId="8" fillId="0" borderId="16" xfId="1" applyNumberFormat="1" applyFont="1" applyBorder="1" applyAlignment="1">
      <alignment horizontal="center" vertical="center"/>
    </xf>
    <xf numFmtId="175" fontId="17" fillId="0" borderId="16" xfId="1" applyNumberFormat="1" applyFont="1" applyBorder="1" applyAlignment="1">
      <alignment horizontal="left"/>
    </xf>
    <xf numFmtId="0" fontId="4" fillId="0" borderId="5" xfId="1" applyFont="1" applyBorder="1">
      <alignment vertical="center"/>
    </xf>
    <xf numFmtId="0" fontId="21" fillId="0" borderId="16" xfId="1" applyFont="1" applyBorder="1" applyAlignment="1">
      <alignment horizontal="distributed" vertical="center" wrapText="1"/>
    </xf>
    <xf numFmtId="0" fontId="4" fillId="0" borderId="1" xfId="1" applyFont="1" applyBorder="1" applyAlignment="1">
      <alignment horizontal="center" vertical="center"/>
    </xf>
    <xf numFmtId="172" fontId="4" fillId="0" borderId="1" xfId="1" applyNumberFormat="1" applyFont="1" applyBorder="1" applyAlignment="1">
      <alignment horizontal="center" vertical="center"/>
    </xf>
    <xf numFmtId="0" fontId="4" fillId="0" borderId="9" xfId="1" applyFont="1" applyBorder="1" applyAlignment="1">
      <alignment horizontal="center" vertical="center" shrinkToFit="1"/>
    </xf>
    <xf numFmtId="0" fontId="4" fillId="0" borderId="16" xfId="1" applyFont="1" applyBorder="1" applyAlignment="1">
      <alignment horizontal="center" vertical="center" shrinkToFit="1"/>
    </xf>
    <xf numFmtId="0" fontId="22" fillId="0" borderId="11" xfId="1" applyFont="1" applyBorder="1" applyAlignment="1">
      <alignment horizontal="left" vertical="center"/>
    </xf>
    <xf numFmtId="0" fontId="22" fillId="0" borderId="0" xfId="1" applyFont="1" applyAlignment="1">
      <alignment horizontal="left" vertical="center"/>
    </xf>
    <xf numFmtId="0" fontId="8" fillId="0" borderId="0" xfId="1" applyFont="1">
      <alignment vertical="center"/>
    </xf>
    <xf numFmtId="0" fontId="8" fillId="0" borderId="11" xfId="1" applyFont="1" applyBorder="1">
      <alignment vertical="center"/>
    </xf>
    <xf numFmtId="172" fontId="8" fillId="0" borderId="11" xfId="1" applyNumberFormat="1" applyFont="1" applyBorder="1">
      <alignment vertical="center"/>
    </xf>
    <xf numFmtId="0" fontId="8" fillId="0" borderId="11" xfId="1" applyFont="1" applyBorder="1" applyAlignment="1">
      <alignment horizontal="left" vertical="center"/>
    </xf>
    <xf numFmtId="168" fontId="8" fillId="0" borderId="0" xfId="1" applyNumberFormat="1" applyFont="1">
      <alignment vertical="center"/>
    </xf>
    <xf numFmtId="0" fontId="8" fillId="0" borderId="0" xfId="1" applyFont="1" applyAlignment="1">
      <alignment horizontal="left" vertical="center"/>
    </xf>
    <xf numFmtId="0" fontId="23" fillId="0" borderId="0" xfId="1" applyFont="1">
      <alignment vertical="center"/>
    </xf>
    <xf numFmtId="0" fontId="23" fillId="0" borderId="0" xfId="1" applyFont="1" applyAlignment="1">
      <alignment horizontal="center"/>
    </xf>
    <xf numFmtId="0" fontId="23" fillId="0" borderId="0" xfId="1" applyFont="1" applyAlignment="1">
      <alignment horizontal="center" vertical="center"/>
    </xf>
    <xf numFmtId="172" fontId="23" fillId="0" borderId="0" xfId="1" applyNumberFormat="1" applyFont="1" applyAlignment="1">
      <alignment horizontal="center" vertical="center"/>
    </xf>
    <xf numFmtId="168" fontId="23" fillId="0" borderId="0" xfId="1" applyNumberFormat="1" applyFont="1" applyAlignment="1">
      <alignment horizontal="center" vertical="center"/>
    </xf>
    <xf numFmtId="0" fontId="24" fillId="0" borderId="0" xfId="1" applyFont="1">
      <alignment vertical="center"/>
    </xf>
    <xf numFmtId="0" fontId="17" fillId="0" borderId="0" xfId="1" applyFont="1" applyAlignment="1">
      <alignment horizontal="right"/>
    </xf>
    <xf numFmtId="0" fontId="4" fillId="0" borderId="0" xfId="1" applyFont="1" applyAlignment="1"/>
    <xf numFmtId="0" fontId="18" fillId="0" borderId="0" xfId="1" applyFont="1" applyAlignment="1">
      <alignment horizontal="center" vertical="center"/>
    </xf>
    <xf numFmtId="171" fontId="18" fillId="0" borderId="0" xfId="1" applyNumberFormat="1" applyFont="1" applyAlignment="1">
      <alignment horizontal="center"/>
    </xf>
    <xf numFmtId="173" fontId="8" fillId="0" borderId="0" xfId="1" applyNumberFormat="1" applyFont="1" applyAlignment="1">
      <alignment horizontal="center"/>
    </xf>
    <xf numFmtId="0" fontId="8" fillId="0" borderId="0" xfId="1" applyFont="1" applyAlignment="1">
      <alignment horizontal="center"/>
    </xf>
    <xf numFmtId="174" fontId="8" fillId="0" borderId="0" xfId="1" applyNumberFormat="1" applyFont="1" applyAlignment="1">
      <alignment horizontal="center"/>
    </xf>
    <xf numFmtId="172" fontId="8" fillId="0" borderId="0" xfId="1" applyNumberFormat="1" applyFont="1" applyAlignment="1">
      <alignment horizontal="center"/>
    </xf>
    <xf numFmtId="0" fontId="8" fillId="0" borderId="0" xfId="1" applyFont="1" applyAlignment="1">
      <alignment horizontal="right"/>
    </xf>
    <xf numFmtId="175" fontId="4" fillId="0" borderId="0" xfId="1" applyNumberFormat="1" applyFont="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textRotation="255" wrapText="1"/>
    </xf>
    <xf numFmtId="0" fontId="4" fillId="0" borderId="9" xfId="1" applyFont="1" applyBorder="1" applyAlignment="1">
      <alignment vertical="center" wrapText="1"/>
    </xf>
    <xf numFmtId="0" fontId="4" fillId="0" borderId="16" xfId="1" applyFont="1" applyBorder="1" applyAlignment="1">
      <alignment vertical="center" wrapText="1"/>
    </xf>
    <xf numFmtId="179" fontId="8" fillId="0" borderId="15" xfId="1" applyNumberFormat="1" applyFont="1" applyBorder="1" applyAlignment="1">
      <alignment horizontal="right"/>
    </xf>
    <xf numFmtId="172" fontId="8" fillId="0" borderId="1" xfId="1" applyNumberFormat="1" applyFont="1" applyBorder="1" applyAlignment="1">
      <alignment horizontal="right"/>
    </xf>
    <xf numFmtId="165" fontId="8" fillId="0" borderId="16" xfId="1" applyNumberFormat="1" applyFont="1" applyBorder="1" applyAlignment="1"/>
    <xf numFmtId="172" fontId="19" fillId="0" borderId="1" xfId="1" applyNumberFormat="1" applyFont="1" applyBorder="1" applyAlignment="1">
      <alignment horizontal="right"/>
    </xf>
    <xf numFmtId="0" fontId="4" fillId="0" borderId="16" xfId="1" applyFont="1" applyBorder="1" applyAlignment="1">
      <alignment vertical="center" shrinkToFit="1"/>
    </xf>
    <xf numFmtId="182" fontId="8" fillId="0" borderId="15" xfId="1" applyNumberFormat="1" applyFont="1" applyBorder="1" applyAlignment="1">
      <alignment horizontal="center" vertical="center"/>
    </xf>
    <xf numFmtId="174" fontId="8" fillId="0" borderId="15" xfId="1" applyNumberFormat="1" applyFont="1" applyBorder="1" applyAlignment="1">
      <alignment horizontal="right"/>
    </xf>
    <xf numFmtId="188" fontId="18" fillId="0" borderId="9" xfId="1" applyNumberFormat="1" applyFont="1" applyBorder="1" applyAlignment="1">
      <alignment horizontal="center" vertical="center"/>
    </xf>
    <xf numFmtId="172" fontId="8" fillId="0" borderId="1" xfId="1" applyNumberFormat="1" applyFont="1" applyBorder="1" applyAlignment="1">
      <alignment horizontal="center"/>
    </xf>
    <xf numFmtId="167" fontId="8" fillId="0" borderId="9" xfId="1" applyNumberFormat="1" applyFont="1" applyBorder="1" applyAlignment="1"/>
    <xf numFmtId="189" fontId="8" fillId="0" borderId="9" xfId="1" applyNumberFormat="1" applyFont="1" applyBorder="1" applyAlignment="1">
      <alignment horizontal="center" vertical="center"/>
    </xf>
    <xf numFmtId="167" fontId="8" fillId="0" borderId="16" xfId="1" applyNumberFormat="1" applyFont="1" applyBorder="1" applyAlignment="1"/>
    <xf numFmtId="189" fontId="4" fillId="0" borderId="16" xfId="1" applyNumberFormat="1" applyFont="1" applyBorder="1">
      <alignment vertical="center"/>
    </xf>
    <xf numFmtId="168" fontId="8" fillId="0" borderId="16" xfId="1" applyNumberFormat="1" applyFont="1" applyBorder="1" applyAlignment="1">
      <alignment horizontal="right"/>
    </xf>
    <xf numFmtId="0" fontId="4" fillId="0" borderId="9" xfId="1" applyFont="1" applyBorder="1" applyAlignment="1"/>
    <xf numFmtId="0" fontId="8" fillId="0" borderId="8" xfId="1" applyFont="1" applyBorder="1" applyAlignment="1"/>
    <xf numFmtId="0" fontId="4" fillId="0" borderId="1" xfId="1" applyFont="1" applyBorder="1" applyAlignment="1">
      <alignment shrinkToFit="1"/>
    </xf>
    <xf numFmtId="0" fontId="4" fillId="0" borderId="16" xfId="1" applyFont="1" applyBorder="1" applyAlignment="1">
      <alignment vertical="top" wrapText="1"/>
    </xf>
    <xf numFmtId="0" fontId="17" fillId="0" borderId="2" xfId="1" applyFont="1" applyBorder="1">
      <alignment vertical="center"/>
    </xf>
    <xf numFmtId="191" fontId="8" fillId="0" borderId="8" xfId="1" applyNumberFormat="1" applyFont="1" applyBorder="1" applyAlignment="1"/>
    <xf numFmtId="168" fontId="8" fillId="0" borderId="15" xfId="1" applyNumberFormat="1" applyFont="1" applyBorder="1" applyAlignment="1"/>
    <xf numFmtId="171" fontId="4" fillId="0" borderId="9" xfId="1" applyNumberFormat="1" applyFont="1" applyBorder="1">
      <alignment vertical="center"/>
    </xf>
    <xf numFmtId="171" fontId="18" fillId="0" borderId="16" xfId="1" applyNumberFormat="1" applyFont="1" applyBorder="1" applyAlignment="1">
      <alignment horizontal="center"/>
    </xf>
    <xf numFmtId="181" fontId="8" fillId="0" borderId="15" xfId="1" applyNumberFormat="1" applyFont="1" applyBorder="1" applyAlignment="1">
      <alignment horizontal="right" vertical="center"/>
    </xf>
    <xf numFmtId="182" fontId="18" fillId="0" borderId="9" xfId="1" applyNumberFormat="1" applyFont="1" applyBorder="1" applyAlignment="1">
      <alignment horizontal="center"/>
    </xf>
    <xf numFmtId="0" fontId="4" fillId="0" borderId="15" xfId="1" applyFont="1" applyBorder="1">
      <alignment vertical="center"/>
    </xf>
    <xf numFmtId="0" fontId="17" fillId="0" borderId="11" xfId="1" applyFont="1" applyBorder="1">
      <alignment vertical="center"/>
    </xf>
    <xf numFmtId="187" fontId="8" fillId="0" borderId="9" xfId="1" applyNumberFormat="1" applyFont="1" applyBorder="1" applyAlignment="1"/>
    <xf numFmtId="171" fontId="8" fillId="0" borderId="1" xfId="1" applyNumberFormat="1" applyFont="1" applyBorder="1" applyAlignment="1">
      <alignment horizontal="right"/>
    </xf>
    <xf numFmtId="171" fontId="8" fillId="0" borderId="15" xfId="1" applyNumberFormat="1" applyFont="1" applyBorder="1" applyAlignment="1">
      <alignment horizontal="right"/>
    </xf>
    <xf numFmtId="189" fontId="8" fillId="0" borderId="9" xfId="1" applyNumberFormat="1" applyFont="1" applyBorder="1" applyAlignment="1"/>
    <xf numFmtId="0" fontId="18" fillId="0" borderId="0" xfId="1" applyFont="1">
      <alignment vertical="center"/>
    </xf>
    <xf numFmtId="170" fontId="3" fillId="0" borderId="0" xfId="1" applyNumberFormat="1" applyFont="1">
      <alignment vertical="center"/>
    </xf>
    <xf numFmtId="0" fontId="26" fillId="0" borderId="0" xfId="1" applyFont="1">
      <alignment vertical="center"/>
    </xf>
    <xf numFmtId="170" fontId="17" fillId="0" borderId="0" xfId="1" applyNumberFormat="1" applyFont="1">
      <alignment vertical="center"/>
    </xf>
    <xf numFmtId="170" fontId="23" fillId="0" borderId="0" xfId="1" applyNumberFormat="1" applyFont="1" applyAlignment="1">
      <alignment horizontal="center" vertical="center"/>
    </xf>
    <xf numFmtId="170" fontId="8" fillId="0" borderId="0" xfId="1" applyNumberFormat="1" applyFont="1">
      <alignment vertical="center"/>
    </xf>
    <xf numFmtId="170" fontId="8" fillId="0" borderId="16" xfId="1" applyNumberFormat="1" applyFont="1" applyBorder="1" applyAlignment="1">
      <alignment horizontal="center" vertical="center"/>
    </xf>
    <xf numFmtId="170" fontId="8" fillId="0" borderId="23" xfId="1" applyNumberFormat="1" applyFont="1" applyBorder="1" applyAlignment="1"/>
    <xf numFmtId="170" fontId="8" fillId="0" borderId="9" xfId="1" applyNumberFormat="1" applyFont="1" applyBorder="1" applyAlignment="1"/>
    <xf numFmtId="170" fontId="8" fillId="0" borderId="16" xfId="1" applyNumberFormat="1" applyFont="1" applyBorder="1" applyAlignment="1">
      <alignment horizontal="right"/>
    </xf>
    <xf numFmtId="170" fontId="8" fillId="0" borderId="1" xfId="1" applyNumberFormat="1" applyFont="1" applyBorder="1" applyAlignment="1"/>
    <xf numFmtId="170" fontId="8" fillId="0" borderId="15" xfId="1" applyNumberFormat="1" applyFont="1" applyBorder="1" applyAlignment="1"/>
    <xf numFmtId="170" fontId="8" fillId="0" borderId="16" xfId="1" applyNumberFormat="1" applyFont="1" applyBorder="1" applyAlignment="1"/>
    <xf numFmtId="192" fontId="17" fillId="0" borderId="0" xfId="1" applyNumberFormat="1" applyFont="1">
      <alignment vertical="center"/>
    </xf>
    <xf numFmtId="192" fontId="24" fillId="0" borderId="0" xfId="1" applyNumberFormat="1" applyFont="1">
      <alignment vertical="center"/>
    </xf>
    <xf numFmtId="192" fontId="23" fillId="0" borderId="0" xfId="1" applyNumberFormat="1" applyFont="1" applyAlignment="1">
      <alignment horizontal="center" vertical="center"/>
    </xf>
    <xf numFmtId="192" fontId="17" fillId="0" borderId="16" xfId="1" applyNumberFormat="1" applyFont="1" applyBorder="1" applyAlignment="1">
      <alignment horizontal="center" vertical="center"/>
    </xf>
    <xf numFmtId="192" fontId="17" fillId="0" borderId="9" xfId="1" applyNumberFormat="1" applyFont="1" applyBorder="1" applyAlignment="1">
      <alignment horizontal="center" vertical="center"/>
    </xf>
    <xf numFmtId="192" fontId="8" fillId="0" borderId="18" xfId="1" applyNumberFormat="1" applyFont="1" applyBorder="1" applyAlignment="1">
      <alignment horizontal="center" vertical="center"/>
    </xf>
    <xf numFmtId="192" fontId="8" fillId="0" borderId="8" xfId="1" applyNumberFormat="1" applyFont="1" applyBorder="1" applyAlignment="1">
      <alignment horizontal="center" vertical="center"/>
    </xf>
    <xf numFmtId="192" fontId="4" fillId="0" borderId="18" xfId="1" applyNumberFormat="1" applyFont="1" applyBorder="1">
      <alignment vertical="center"/>
    </xf>
    <xf numFmtId="192" fontId="4" fillId="0" borderId="13" xfId="1" applyNumberFormat="1" applyFont="1" applyBorder="1">
      <alignment vertical="center"/>
    </xf>
    <xf numFmtId="192" fontId="18" fillId="0" borderId="8" xfId="1" applyNumberFormat="1" applyFont="1" applyBorder="1" applyAlignment="1">
      <alignment horizontal="center" vertical="center"/>
    </xf>
    <xf numFmtId="192" fontId="18" fillId="0" borderId="0" xfId="1" applyNumberFormat="1" applyFont="1" applyAlignment="1">
      <alignment horizontal="center" vertical="center"/>
    </xf>
    <xf numFmtId="192" fontId="4" fillId="0" borderId="16" xfId="1" applyNumberFormat="1" applyFont="1" applyBorder="1" applyAlignment="1">
      <alignment horizontal="center" vertical="center" wrapText="1"/>
    </xf>
    <xf numFmtId="192" fontId="17" fillId="0" borderId="9" xfId="1" applyNumberFormat="1" applyFont="1" applyBorder="1">
      <alignment vertical="center"/>
    </xf>
    <xf numFmtId="192" fontId="8" fillId="0" borderId="13" xfId="1" applyNumberFormat="1" applyFont="1" applyBorder="1" applyAlignment="1">
      <alignment horizontal="center" vertical="center"/>
    </xf>
    <xf numFmtId="182" fontId="19" fillId="3" borderId="1" xfId="1" applyNumberFormat="1" applyFont="1" applyFill="1" applyBorder="1" applyAlignment="1">
      <alignment horizontal="right"/>
    </xf>
    <xf numFmtId="166" fontId="0" fillId="0" borderId="0" xfId="0" applyNumberFormat="1" applyAlignment="1"/>
    <xf numFmtId="16" fontId="0" fillId="0" borderId="0" xfId="0" applyNumberFormat="1">
      <alignment vertical="center"/>
    </xf>
    <xf numFmtId="193" fontId="0" fillId="0" borderId="0" xfId="0" applyNumberFormat="1">
      <alignment vertical="center"/>
    </xf>
    <xf numFmtId="49" fontId="0" fillId="0" borderId="0" xfId="0" applyNumberFormat="1">
      <alignment vertical="center"/>
    </xf>
    <xf numFmtId="194" fontId="0" fillId="0" borderId="0" xfId="0" applyNumberFormat="1">
      <alignment vertical="center"/>
    </xf>
    <xf numFmtId="0" fontId="0" fillId="0" borderId="7" xfId="0" applyBorder="1">
      <alignment vertical="center"/>
    </xf>
    <xf numFmtId="193" fontId="0" fillId="0" borderId="7" xfId="0" applyNumberFormat="1" applyBorder="1">
      <alignment vertical="center"/>
    </xf>
    <xf numFmtId="166" fontId="0" fillId="0" borderId="7" xfId="0" applyNumberFormat="1" applyBorder="1">
      <alignment vertical="center"/>
    </xf>
    <xf numFmtId="0" fontId="0" fillId="3" borderId="0" xfId="0" applyFill="1">
      <alignment vertical="center"/>
    </xf>
    <xf numFmtId="170" fontId="27" fillId="3" borderId="1" xfId="0" applyNumberFormat="1" applyFont="1" applyFill="1" applyBorder="1" applyAlignment="1">
      <alignment horizontal="right" vertical="center"/>
    </xf>
    <xf numFmtId="170" fontId="7" fillId="0" borderId="0" xfId="0" applyNumberFormat="1" applyFont="1">
      <alignment vertical="center"/>
    </xf>
    <xf numFmtId="0" fontId="27" fillId="3" borderId="1" xfId="0" applyFont="1" applyFill="1" applyBorder="1" applyAlignment="1">
      <alignment horizontal="center" vertical="center"/>
    </xf>
    <xf numFmtId="0" fontId="28" fillId="3" borderId="1" xfId="0" applyFont="1" applyFill="1" applyBorder="1" applyAlignment="1">
      <alignment horizontal="center" vertical="center"/>
    </xf>
    <xf numFmtId="164" fontId="28" fillId="3" borderId="4" xfId="0" applyNumberFormat="1" applyFont="1" applyFill="1" applyBorder="1" applyAlignment="1">
      <alignment horizontal="center" vertical="center"/>
    </xf>
    <xf numFmtId="164" fontId="28" fillId="3" borderId="2" xfId="0" applyNumberFormat="1" applyFont="1" applyFill="1" applyBorder="1" applyAlignment="1">
      <alignment horizontal="center" vertical="center"/>
    </xf>
    <xf numFmtId="1" fontId="28" fillId="3" borderId="3" xfId="0" applyNumberFormat="1" applyFont="1" applyFill="1" applyBorder="1" applyAlignment="1">
      <alignment horizontal="center" vertical="center"/>
    </xf>
    <xf numFmtId="1" fontId="28" fillId="3" borderId="4" xfId="0" applyNumberFormat="1" applyFont="1" applyFill="1" applyBorder="1" applyAlignment="1">
      <alignment horizontal="center" vertical="center"/>
    </xf>
    <xf numFmtId="0" fontId="29" fillId="0" borderId="0" xfId="2">
      <alignment vertical="center"/>
    </xf>
    <xf numFmtId="195" fontId="29" fillId="0" borderId="0" xfId="2" applyNumberFormat="1">
      <alignment vertical="center"/>
    </xf>
    <xf numFmtId="182" fontId="30" fillId="0" borderId="27" xfId="2" applyNumberFormat="1" applyFont="1" applyBorder="1" applyAlignment="1">
      <alignment horizontal="right" vertical="center"/>
    </xf>
    <xf numFmtId="182" fontId="30" fillId="0" borderId="28" xfId="2" applyNumberFormat="1" applyFont="1" applyBorder="1" applyAlignment="1">
      <alignment horizontal="right" vertical="center"/>
    </xf>
    <xf numFmtId="182" fontId="30" fillId="0" borderId="29" xfId="2" applyNumberFormat="1" applyFont="1" applyBorder="1" applyAlignment="1">
      <alignment horizontal="right" vertical="center"/>
    </xf>
    <xf numFmtId="182" fontId="30" fillId="0" borderId="30" xfId="2" applyNumberFormat="1" applyFont="1" applyBorder="1" applyAlignment="1">
      <alignment horizontal="right" vertical="center"/>
    </xf>
    <xf numFmtId="49" fontId="30" fillId="0" borderId="30" xfId="2" applyNumberFormat="1" applyFont="1" applyBorder="1" applyAlignment="1">
      <alignment horizontal="left" vertical="center"/>
    </xf>
    <xf numFmtId="0" fontId="31" fillId="0" borderId="31" xfId="2" applyFont="1" applyBorder="1" applyAlignment="1">
      <alignment horizontal="center" vertical="center"/>
    </xf>
    <xf numFmtId="182" fontId="30" fillId="0" borderId="32" xfId="2" applyNumberFormat="1" applyFont="1" applyBorder="1" applyAlignment="1">
      <alignment horizontal="right" vertical="center"/>
    </xf>
    <xf numFmtId="182" fontId="30" fillId="0" borderId="33" xfId="2" applyNumberFormat="1" applyFont="1" applyBorder="1" applyAlignment="1">
      <alignment horizontal="right" vertical="center"/>
    </xf>
    <xf numFmtId="182" fontId="30" fillId="0" borderId="34" xfId="2" applyNumberFormat="1" applyFont="1" applyBorder="1" applyAlignment="1">
      <alignment horizontal="right" vertical="center"/>
    </xf>
    <xf numFmtId="182" fontId="30" fillId="0" borderId="35" xfId="2" applyNumberFormat="1" applyFont="1" applyBorder="1" applyAlignment="1">
      <alignment horizontal="right" vertical="center"/>
    </xf>
    <xf numFmtId="49" fontId="30" fillId="0" borderId="35" xfId="2" applyNumberFormat="1" applyFont="1" applyBorder="1" applyAlignment="1">
      <alignment horizontal="left" vertical="center"/>
    </xf>
    <xf numFmtId="0" fontId="31" fillId="0" borderId="36" xfId="2" applyFont="1" applyBorder="1" applyAlignment="1">
      <alignment horizontal="center" vertical="center"/>
    </xf>
    <xf numFmtId="182" fontId="30" fillId="0" borderId="37" xfId="2" applyNumberFormat="1" applyFont="1" applyBorder="1" applyAlignment="1">
      <alignment horizontal="right" vertical="center"/>
    </xf>
    <xf numFmtId="182" fontId="30" fillId="0" borderId="38" xfId="2" applyNumberFormat="1" applyFont="1" applyBorder="1" applyAlignment="1">
      <alignment horizontal="right" vertical="center"/>
    </xf>
    <xf numFmtId="182" fontId="30" fillId="0" borderId="39" xfId="2" applyNumberFormat="1" applyFont="1" applyBorder="1" applyAlignment="1">
      <alignment horizontal="right" vertical="center"/>
    </xf>
    <xf numFmtId="182" fontId="30" fillId="0" borderId="40" xfId="2" applyNumberFormat="1" applyFont="1" applyBorder="1" applyAlignment="1">
      <alignment horizontal="right" vertical="center"/>
    </xf>
    <xf numFmtId="49" fontId="30" fillId="0" borderId="40" xfId="2" applyNumberFormat="1" applyFont="1" applyBorder="1" applyAlignment="1">
      <alignment horizontal="left" vertical="center"/>
    </xf>
    <xf numFmtId="0" fontId="31" fillId="0" borderId="41" xfId="2" applyFont="1" applyBorder="1" applyAlignment="1">
      <alignment horizontal="center" vertical="center"/>
    </xf>
    <xf numFmtId="0" fontId="31" fillId="0" borderId="42" xfId="2" applyFont="1" applyBorder="1" applyAlignment="1">
      <alignment horizontal="center" vertical="center"/>
    </xf>
    <xf numFmtId="166" fontId="29" fillId="0" borderId="0" xfId="2" applyNumberFormat="1">
      <alignment vertical="center"/>
    </xf>
    <xf numFmtId="0" fontId="32" fillId="0" borderId="0" xfId="2" applyFont="1">
      <alignment vertical="center"/>
    </xf>
    <xf numFmtId="195" fontId="30" fillId="0" borderId="27" xfId="2" applyNumberFormat="1" applyFont="1" applyBorder="1" applyAlignment="1">
      <alignment horizontal="right" vertical="center"/>
    </xf>
    <xf numFmtId="182" fontId="33" fillId="0" borderId="32" xfId="2" applyNumberFormat="1" applyFont="1" applyBorder="1">
      <alignment vertical="center"/>
    </xf>
    <xf numFmtId="182" fontId="33" fillId="0" borderId="33" xfId="2" applyNumberFormat="1" applyFont="1" applyBorder="1">
      <alignment vertical="center"/>
    </xf>
    <xf numFmtId="195" fontId="34" fillId="0" borderId="27" xfId="2" applyNumberFormat="1" applyFont="1" applyBorder="1" applyAlignment="1">
      <alignment horizontal="right" vertical="center"/>
    </xf>
    <xf numFmtId="182" fontId="34" fillId="0" borderId="27" xfId="2" applyNumberFormat="1" applyFont="1" applyBorder="1" applyAlignment="1">
      <alignment horizontal="right" vertical="center"/>
    </xf>
    <xf numFmtId="195" fontId="30" fillId="0" borderId="27" xfId="2" applyNumberFormat="1" applyFont="1" applyBorder="1" applyAlignment="1">
      <alignment horizontal="center" vertical="center"/>
    </xf>
    <xf numFmtId="49" fontId="30" fillId="0" borderId="27" xfId="2" applyNumberFormat="1" applyFont="1" applyBorder="1" applyAlignment="1">
      <alignment horizontal="center" vertical="center"/>
    </xf>
    <xf numFmtId="0" fontId="33" fillId="0" borderId="37" xfId="2" applyFont="1" applyBorder="1" applyAlignment="1">
      <alignment horizontal="center" vertical="center" wrapText="1"/>
    </xf>
    <xf numFmtId="0" fontId="33" fillId="0" borderId="43" xfId="2" applyFont="1" applyBorder="1" applyAlignment="1">
      <alignment horizontal="center" vertical="center" wrapText="1"/>
    </xf>
    <xf numFmtId="49" fontId="30" fillId="0" borderId="40" xfId="2" applyNumberFormat="1" applyFont="1" applyBorder="1" applyAlignment="1">
      <alignment horizontal="center" vertical="center"/>
    </xf>
    <xf numFmtId="49" fontId="35" fillId="0" borderId="44" xfId="2" applyNumberFormat="1" applyFont="1" applyBorder="1" applyAlignment="1">
      <alignment horizontal="center" vertical="center"/>
    </xf>
    <xf numFmtId="0" fontId="31" fillId="0" borderId="45" xfId="2" applyFont="1" applyBorder="1" applyAlignment="1">
      <alignment horizontal="center" vertical="center"/>
    </xf>
    <xf numFmtId="182" fontId="29" fillId="0" borderId="0" xfId="2" applyNumberFormat="1">
      <alignment vertical="center"/>
    </xf>
    <xf numFmtId="182" fontId="30" fillId="0" borderId="46" xfId="2" applyNumberFormat="1" applyFont="1" applyBorder="1" applyAlignment="1">
      <alignment horizontal="right" vertical="center"/>
    </xf>
    <xf numFmtId="195" fontId="30" fillId="0" borderId="30" xfId="2" applyNumberFormat="1" applyFont="1" applyBorder="1" applyAlignment="1">
      <alignment horizontal="right" vertical="center"/>
    </xf>
    <xf numFmtId="195" fontId="30" fillId="0" borderId="35" xfId="2" applyNumberFormat="1" applyFont="1" applyBorder="1" applyAlignment="1">
      <alignment horizontal="right" vertical="center"/>
    </xf>
    <xf numFmtId="182" fontId="36" fillId="0" borderId="35" xfId="2" applyNumberFormat="1" applyFont="1" applyBorder="1" applyAlignment="1">
      <alignment horizontal="right" vertical="center"/>
    </xf>
    <xf numFmtId="182" fontId="33" fillId="0" borderId="47" xfId="2" applyNumberFormat="1" applyFont="1" applyBorder="1">
      <alignment vertical="center"/>
    </xf>
    <xf numFmtId="182" fontId="36" fillId="0" borderId="48" xfId="2" applyNumberFormat="1" applyFont="1" applyBorder="1" applyAlignment="1">
      <alignment horizontal="right" vertical="center"/>
    </xf>
    <xf numFmtId="182" fontId="30" fillId="0" borderId="49" xfId="2" applyNumberFormat="1" applyFont="1" applyBorder="1" applyAlignment="1">
      <alignment horizontal="right" vertical="center"/>
    </xf>
    <xf numFmtId="182" fontId="30" fillId="0" borderId="50" xfId="2" applyNumberFormat="1" applyFont="1" applyBorder="1" applyAlignment="1">
      <alignment horizontal="right" vertical="center"/>
    </xf>
    <xf numFmtId="182" fontId="33" fillId="0" borderId="51" xfId="2" applyNumberFormat="1" applyFont="1" applyBorder="1">
      <alignment vertical="center"/>
    </xf>
    <xf numFmtId="195" fontId="30" fillId="0" borderId="40" xfId="2" applyNumberFormat="1" applyFont="1" applyBorder="1" applyAlignment="1">
      <alignment horizontal="right" vertical="center"/>
    </xf>
    <xf numFmtId="182" fontId="36" fillId="0" borderId="44" xfId="2" applyNumberFormat="1" applyFont="1" applyBorder="1" applyAlignment="1">
      <alignment horizontal="right" vertical="center"/>
    </xf>
    <xf numFmtId="182" fontId="36" fillId="0" borderId="52" xfId="2" applyNumberFormat="1" applyFont="1" applyBorder="1" applyAlignment="1">
      <alignment horizontal="right" vertical="center"/>
    </xf>
    <xf numFmtId="195" fontId="30" fillId="0" borderId="32" xfId="2" applyNumberFormat="1" applyFont="1" applyBorder="1" applyAlignment="1">
      <alignment horizontal="right" vertical="center"/>
    </xf>
    <xf numFmtId="195" fontId="30" fillId="0" borderId="37" xfId="2" applyNumberFormat="1" applyFont="1" applyBorder="1" applyAlignment="1">
      <alignment horizontal="center" vertical="center"/>
    </xf>
    <xf numFmtId="49" fontId="30" fillId="0" borderId="44" xfId="2" applyNumberFormat="1" applyFont="1" applyBorder="1" applyAlignment="1">
      <alignment horizontal="center" vertical="center"/>
    </xf>
    <xf numFmtId="49" fontId="37" fillId="0" borderId="40" xfId="2" applyNumberFormat="1" applyFont="1" applyBorder="1" applyAlignment="1">
      <alignment horizontal="center" vertical="center" wrapText="1"/>
    </xf>
    <xf numFmtId="49" fontId="36" fillId="0" borderId="44" xfId="2" applyNumberFormat="1" applyFont="1" applyBorder="1" applyAlignment="1">
      <alignment horizontal="center" vertical="center"/>
    </xf>
    <xf numFmtId="196" fontId="29" fillId="0" borderId="0" xfId="2" applyNumberFormat="1">
      <alignment vertical="center"/>
    </xf>
    <xf numFmtId="0" fontId="29" fillId="0" borderId="0" xfId="2" applyAlignment="1">
      <alignment horizontal="center" vertical="center"/>
    </xf>
    <xf numFmtId="165" fontId="32" fillId="0" borderId="53" xfId="2" applyNumberFormat="1" applyFont="1" applyBorder="1">
      <alignment vertical="center"/>
    </xf>
    <xf numFmtId="165" fontId="32" fillId="0" borderId="54" xfId="2" applyNumberFormat="1" applyFont="1" applyBorder="1">
      <alignment vertical="center"/>
    </xf>
    <xf numFmtId="165" fontId="32" fillId="0" borderId="55" xfId="2" applyNumberFormat="1" applyFont="1" applyBorder="1">
      <alignment vertical="center"/>
    </xf>
    <xf numFmtId="182" fontId="32" fillId="0" borderId="53" xfId="2" applyNumberFormat="1" applyFont="1" applyBorder="1">
      <alignment vertical="center"/>
    </xf>
    <xf numFmtId="182" fontId="32" fillId="0" borderId="54" xfId="2" applyNumberFormat="1" applyFont="1" applyBorder="1">
      <alignment vertical="center"/>
    </xf>
    <xf numFmtId="196" fontId="32" fillId="0" borderId="56" xfId="2" applyNumberFormat="1" applyFont="1" applyBorder="1">
      <alignment vertical="center"/>
    </xf>
    <xf numFmtId="196" fontId="32" fillId="0" borderId="57" xfId="2" applyNumberFormat="1" applyFont="1" applyBorder="1">
      <alignment vertical="center"/>
    </xf>
    <xf numFmtId="171" fontId="34" fillId="0" borderId="58" xfId="2" applyNumberFormat="1" applyFont="1" applyBorder="1" applyAlignment="1">
      <alignment horizontal="center" vertical="center"/>
    </xf>
    <xf numFmtId="171" fontId="34" fillId="0" borderId="59" xfId="2" applyNumberFormat="1" applyFont="1" applyBorder="1" applyAlignment="1">
      <alignment horizontal="center" vertical="center"/>
    </xf>
    <xf numFmtId="182" fontId="34" fillId="0" borderId="59" xfId="2" applyNumberFormat="1" applyFont="1" applyBorder="1" applyAlignment="1">
      <alignment horizontal="center" vertical="center"/>
    </xf>
    <xf numFmtId="195" fontId="34" fillId="0" borderId="59" xfId="2" applyNumberFormat="1" applyFont="1" applyBorder="1" applyAlignment="1">
      <alignment horizontal="right" vertical="center"/>
    </xf>
    <xf numFmtId="49" fontId="36" fillId="0" borderId="59" xfId="2" applyNumberFormat="1" applyFont="1" applyBorder="1" applyAlignment="1">
      <alignment horizontal="left" vertical="center"/>
    </xf>
    <xf numFmtId="0" fontId="32" fillId="0" borderId="60" xfId="2" applyFont="1" applyBorder="1" applyAlignment="1">
      <alignment horizontal="center" vertical="center"/>
    </xf>
    <xf numFmtId="165" fontId="32" fillId="0" borderId="61" xfId="2" applyNumberFormat="1" applyFont="1" applyBorder="1">
      <alignment vertical="center"/>
    </xf>
    <xf numFmtId="165" fontId="32" fillId="0" borderId="16" xfId="2" applyNumberFormat="1" applyFont="1" applyBorder="1">
      <alignment vertical="center"/>
    </xf>
    <xf numFmtId="165" fontId="32" fillId="0" borderId="18" xfId="2" applyNumberFormat="1" applyFont="1" applyBorder="1">
      <alignment vertical="center"/>
    </xf>
    <xf numFmtId="182" fontId="32" fillId="0" borderId="61" xfId="2" applyNumberFormat="1" applyFont="1" applyBorder="1">
      <alignment vertical="center"/>
    </xf>
    <xf numFmtId="182" fontId="32" fillId="0" borderId="16" xfId="2" applyNumberFormat="1" applyFont="1" applyBorder="1">
      <alignment vertical="center"/>
    </xf>
    <xf numFmtId="196" fontId="32" fillId="0" borderId="16" xfId="2" applyNumberFormat="1" applyFont="1" applyBorder="1">
      <alignment vertical="center"/>
    </xf>
    <xf numFmtId="196" fontId="32" fillId="0" borderId="62" xfId="2" applyNumberFormat="1" applyFont="1" applyBorder="1">
      <alignment vertical="center"/>
    </xf>
    <xf numFmtId="182" fontId="34" fillId="0" borderId="35" xfId="2" applyNumberFormat="1" applyFont="1" applyBorder="1" applyAlignment="1">
      <alignment horizontal="center" vertical="center"/>
    </xf>
    <xf numFmtId="171" fontId="34" fillId="0" borderId="63" xfId="2" applyNumberFormat="1" applyFont="1" applyBorder="1" applyAlignment="1">
      <alignment horizontal="center" vertical="center"/>
    </xf>
    <xf numFmtId="182" fontId="38" fillId="0" borderId="63" xfId="2" applyNumberFormat="1" applyFont="1" applyBorder="1" applyAlignment="1">
      <alignment horizontal="center" vertical="center" wrapText="1"/>
    </xf>
    <xf numFmtId="195" fontId="34" fillId="0" borderId="63" xfId="2" applyNumberFormat="1" applyFont="1" applyBorder="1" applyAlignment="1">
      <alignment horizontal="right" vertical="center"/>
    </xf>
    <xf numFmtId="182" fontId="34" fillId="0" borderId="63" xfId="2" applyNumberFormat="1" applyFont="1" applyBorder="1" applyAlignment="1">
      <alignment horizontal="center" vertical="center"/>
    </xf>
    <xf numFmtId="49" fontId="34" fillId="0" borderId="63" xfId="2" applyNumberFormat="1" applyFont="1" applyBorder="1" applyAlignment="1">
      <alignment horizontal="left" vertical="center"/>
    </xf>
    <xf numFmtId="0" fontId="32" fillId="0" borderId="36" xfId="2" applyFont="1" applyBorder="1" applyAlignment="1">
      <alignment horizontal="center" vertical="center"/>
    </xf>
    <xf numFmtId="165" fontId="32" fillId="0" borderId="64" xfId="2" applyNumberFormat="1" applyFont="1" applyBorder="1">
      <alignment vertical="center"/>
    </xf>
    <xf numFmtId="165" fontId="32" fillId="0" borderId="1" xfId="2" applyNumberFormat="1" applyFont="1" applyBorder="1">
      <alignment vertical="center"/>
    </xf>
    <xf numFmtId="165" fontId="32" fillId="0" borderId="3" xfId="2" applyNumberFormat="1" applyFont="1" applyBorder="1">
      <alignment vertical="center"/>
    </xf>
    <xf numFmtId="182" fontId="32" fillId="0" borderId="64" xfId="2" applyNumberFormat="1" applyFont="1" applyBorder="1">
      <alignment vertical="center"/>
    </xf>
    <xf numFmtId="182" fontId="32" fillId="0" borderId="1" xfId="2" applyNumberFormat="1" applyFont="1" applyBorder="1">
      <alignment vertical="center"/>
    </xf>
    <xf numFmtId="196" fontId="32" fillId="0" borderId="1" xfId="2" applyNumberFormat="1" applyFont="1" applyBorder="1">
      <alignment vertical="center"/>
    </xf>
    <xf numFmtId="196" fontId="32" fillId="0" borderId="65" xfId="2" applyNumberFormat="1" applyFont="1" applyBorder="1">
      <alignment vertical="center"/>
    </xf>
    <xf numFmtId="171" fontId="34" fillId="0" borderId="66" xfId="2" applyNumberFormat="1" applyFont="1" applyBorder="1" applyAlignment="1">
      <alignment horizontal="center" vertical="center"/>
    </xf>
    <xf numFmtId="171" fontId="34" fillId="0" borderId="27" xfId="2" applyNumberFormat="1" applyFont="1" applyBorder="1" applyAlignment="1">
      <alignment horizontal="center" vertical="center"/>
    </xf>
    <xf numFmtId="182" fontId="34" fillId="0" borderId="27" xfId="2" applyNumberFormat="1" applyFont="1" applyBorder="1" applyAlignment="1">
      <alignment horizontal="center" vertical="center"/>
    </xf>
    <xf numFmtId="49" fontId="34" fillId="0" borderId="27" xfId="2" applyNumberFormat="1" applyFont="1" applyBorder="1" applyAlignment="1">
      <alignment horizontal="left" vertical="center"/>
    </xf>
    <xf numFmtId="0" fontId="32" fillId="0" borderId="67" xfId="2" applyFont="1" applyBorder="1" applyAlignment="1">
      <alignment horizontal="center" vertical="center"/>
    </xf>
    <xf numFmtId="165" fontId="32" fillId="0" borderId="68" xfId="2" applyNumberFormat="1" applyFont="1" applyBorder="1">
      <alignment vertical="center"/>
    </xf>
    <xf numFmtId="165" fontId="32" fillId="0" borderId="69" xfId="2" applyNumberFormat="1" applyFont="1" applyBorder="1">
      <alignment vertical="center"/>
    </xf>
    <xf numFmtId="165" fontId="32" fillId="0" borderId="70" xfId="2" applyNumberFormat="1" applyFont="1" applyBorder="1">
      <alignment vertical="center"/>
    </xf>
    <xf numFmtId="182" fontId="32" fillId="0" borderId="68" xfId="2" applyNumberFormat="1" applyFont="1" applyBorder="1">
      <alignment vertical="center"/>
    </xf>
    <xf numFmtId="182" fontId="32" fillId="0" borderId="69" xfId="2" applyNumberFormat="1" applyFont="1" applyBorder="1">
      <alignment vertical="center"/>
    </xf>
    <xf numFmtId="196" fontId="32" fillId="0" borderId="9" xfId="2" applyNumberFormat="1" applyFont="1" applyBorder="1">
      <alignment vertical="center"/>
    </xf>
    <xf numFmtId="196" fontId="32" fillId="0" borderId="71" xfId="2" applyNumberFormat="1" applyFont="1" applyBorder="1">
      <alignment vertical="center"/>
    </xf>
    <xf numFmtId="171" fontId="34" fillId="0" borderId="52" xfId="2" applyNumberFormat="1" applyFont="1" applyBorder="1" applyAlignment="1">
      <alignment horizontal="center" vertical="center"/>
    </xf>
    <xf numFmtId="171" fontId="34" fillId="0" borderId="44" xfId="2" applyNumberFormat="1" applyFont="1" applyBorder="1" applyAlignment="1">
      <alignment horizontal="center" vertical="center"/>
    </xf>
    <xf numFmtId="195" fontId="34" fillId="0" borderId="44" xfId="2" applyNumberFormat="1" applyFont="1" applyBorder="1" applyAlignment="1">
      <alignment horizontal="right" vertical="center"/>
    </xf>
    <xf numFmtId="182" fontId="34" fillId="0" borderId="44" xfId="2" applyNumberFormat="1" applyFont="1" applyBorder="1" applyAlignment="1">
      <alignment horizontal="center" vertical="center"/>
    </xf>
    <xf numFmtId="49" fontId="34" fillId="0" borderId="44" xfId="2" applyNumberFormat="1" applyFont="1" applyBorder="1" applyAlignment="1">
      <alignment horizontal="left" vertical="center"/>
    </xf>
    <xf numFmtId="0" fontId="32" fillId="0" borderId="43" xfId="2" applyFont="1" applyBorder="1" applyAlignment="1">
      <alignment horizontal="center" vertical="center"/>
    </xf>
    <xf numFmtId="196" fontId="32" fillId="0" borderId="72" xfId="2" applyNumberFormat="1" applyFont="1" applyBorder="1">
      <alignment vertical="center"/>
    </xf>
    <xf numFmtId="196" fontId="32" fillId="0" borderId="73" xfId="2" applyNumberFormat="1" applyFont="1" applyBorder="1">
      <alignment vertical="center"/>
    </xf>
    <xf numFmtId="171" fontId="34" fillId="0" borderId="35" xfId="2" applyNumberFormat="1" applyFont="1" applyBorder="1" applyAlignment="1">
      <alignment horizontal="center" vertical="center"/>
    </xf>
    <xf numFmtId="171" fontId="34" fillId="0" borderId="74" xfId="2" applyNumberFormat="1" applyFont="1" applyBorder="1" applyAlignment="1">
      <alignment horizontal="center" vertical="center"/>
    </xf>
    <xf numFmtId="49" fontId="34" fillId="0" borderId="74" xfId="2" applyNumberFormat="1" applyFont="1" applyBorder="1" applyAlignment="1">
      <alignment horizontal="center" vertical="center"/>
    </xf>
    <xf numFmtId="171" fontId="34" fillId="0" borderId="46" xfId="2" applyNumberFormat="1" applyFont="1" applyBorder="1" applyAlignment="1">
      <alignment horizontal="center" vertical="center"/>
    </xf>
    <xf numFmtId="195" fontId="34" fillId="0" borderId="35" xfId="2" applyNumberFormat="1" applyFont="1" applyBorder="1" applyAlignment="1">
      <alignment horizontal="right" vertical="center"/>
    </xf>
    <xf numFmtId="49" fontId="34" fillId="0" borderId="35" xfId="2" applyNumberFormat="1" applyFont="1" applyBorder="1" applyAlignment="1">
      <alignment horizontal="left" vertical="center"/>
    </xf>
    <xf numFmtId="0" fontId="32" fillId="0" borderId="42" xfId="2" applyFont="1" applyBorder="1" applyAlignment="1">
      <alignment horizontal="center" vertical="center"/>
    </xf>
    <xf numFmtId="171" fontId="34" fillId="0" borderId="75" xfId="2" applyNumberFormat="1" applyFont="1" applyBorder="1" applyAlignment="1">
      <alignment horizontal="center" vertical="center"/>
    </xf>
    <xf numFmtId="49" fontId="34" fillId="0" borderId="75" xfId="2" applyNumberFormat="1" applyFont="1" applyBorder="1" applyAlignment="1">
      <alignment horizontal="center" vertical="center"/>
    </xf>
    <xf numFmtId="49" fontId="34" fillId="0" borderId="76" xfId="2" applyNumberFormat="1" applyFont="1" applyBorder="1" applyAlignment="1">
      <alignment horizontal="center" vertical="center"/>
    </xf>
    <xf numFmtId="0" fontId="34" fillId="0" borderId="77" xfId="2" applyFont="1" applyBorder="1" applyAlignment="1">
      <alignment horizontal="center" vertical="center"/>
    </xf>
    <xf numFmtId="182" fontId="34" fillId="0" borderId="77" xfId="2" applyNumberFormat="1" applyFont="1" applyBorder="1" applyAlignment="1">
      <alignment horizontal="center" vertical="center"/>
    </xf>
    <xf numFmtId="182" fontId="34" fillId="0" borderId="35" xfId="2" applyNumberFormat="1" applyFont="1" applyBorder="1" applyAlignment="1">
      <alignment horizontal="right" vertical="center"/>
    </xf>
    <xf numFmtId="49" fontId="36" fillId="0" borderId="75" xfId="2" applyNumberFormat="1" applyFont="1" applyBorder="1" applyAlignment="1">
      <alignment horizontal="center" vertical="center" wrapText="1"/>
    </xf>
    <xf numFmtId="171" fontId="34" fillId="0" borderId="78" xfId="2" applyNumberFormat="1" applyFont="1" applyBorder="1" applyAlignment="1">
      <alignment horizontal="center" vertical="center"/>
    </xf>
    <xf numFmtId="0" fontId="32" fillId="0" borderId="16" xfId="2" applyFont="1" applyBorder="1" applyAlignment="1">
      <alignment horizontal="center" vertical="center"/>
    </xf>
    <xf numFmtId="196" fontId="32" fillId="0" borderId="16" xfId="2" applyNumberFormat="1" applyFont="1" applyBorder="1" applyAlignment="1">
      <alignment horizontal="center" vertical="center"/>
    </xf>
    <xf numFmtId="196" fontId="32" fillId="0" borderId="62" xfId="2" applyNumberFormat="1" applyFont="1" applyBorder="1" applyAlignment="1">
      <alignment horizontal="center" vertical="center"/>
    </xf>
    <xf numFmtId="14" fontId="29" fillId="0" borderId="0" xfId="2" applyNumberFormat="1">
      <alignment vertical="center"/>
    </xf>
    <xf numFmtId="0" fontId="40" fillId="0" borderId="0" xfId="2" applyFont="1">
      <alignment vertical="center"/>
    </xf>
    <xf numFmtId="166" fontId="40" fillId="0" borderId="0" xfId="2" applyNumberFormat="1" applyFont="1">
      <alignment vertical="center"/>
    </xf>
    <xf numFmtId="166" fontId="32" fillId="0" borderId="0" xfId="2" applyNumberFormat="1" applyFont="1">
      <alignment vertical="center"/>
    </xf>
    <xf numFmtId="0" fontId="29" fillId="0" borderId="87" xfId="2" applyBorder="1">
      <alignment vertical="center"/>
    </xf>
    <xf numFmtId="0" fontId="29" fillId="0" borderId="88" xfId="2" applyBorder="1">
      <alignment vertical="center"/>
    </xf>
    <xf numFmtId="166" fontId="29" fillId="0" borderId="88" xfId="2" applyNumberFormat="1" applyBorder="1">
      <alignment vertical="center"/>
    </xf>
    <xf numFmtId="193" fontId="32" fillId="0" borderId="89" xfId="2" applyNumberFormat="1" applyFont="1" applyBorder="1">
      <alignment vertical="center"/>
    </xf>
    <xf numFmtId="0" fontId="29" fillId="0" borderId="90" xfId="2" applyBorder="1">
      <alignment vertical="center"/>
    </xf>
    <xf numFmtId="193" fontId="32" fillId="0" borderId="91" xfId="2" applyNumberFormat="1" applyFont="1" applyBorder="1">
      <alignment vertical="center"/>
    </xf>
    <xf numFmtId="193" fontId="29" fillId="0" borderId="91" xfId="2" applyNumberFormat="1" applyBorder="1">
      <alignment vertical="center"/>
    </xf>
    <xf numFmtId="0" fontId="29" fillId="0" borderId="92" xfId="2" applyBorder="1">
      <alignment vertical="center"/>
    </xf>
    <xf numFmtId="0" fontId="29" fillId="0" borderId="7" xfId="2" applyBorder="1">
      <alignment vertical="center"/>
    </xf>
    <xf numFmtId="166" fontId="29" fillId="0" borderId="7" xfId="2" applyNumberFormat="1" applyBorder="1">
      <alignment vertical="center"/>
    </xf>
    <xf numFmtId="193" fontId="29" fillId="0" borderId="93" xfId="2" applyNumberFormat="1" applyBorder="1">
      <alignment vertical="center"/>
    </xf>
    <xf numFmtId="171" fontId="34" fillId="0" borderId="5" xfId="2" applyNumberFormat="1" applyFont="1" applyBorder="1" applyAlignment="1">
      <alignment horizontal="center" vertical="center"/>
    </xf>
    <xf numFmtId="0" fontId="32" fillId="3" borderId="88" xfId="2" applyFont="1" applyFill="1" applyBorder="1" applyAlignment="1">
      <alignment horizontal="center" vertical="center"/>
    </xf>
    <xf numFmtId="0" fontId="32" fillId="3" borderId="0" xfId="2" applyFont="1" applyFill="1" applyAlignment="1">
      <alignment horizontal="center" vertical="center"/>
    </xf>
    <xf numFmtId="0" fontId="41" fillId="0" borderId="0" xfId="0" applyFont="1">
      <alignment vertical="center"/>
    </xf>
    <xf numFmtId="193" fontId="40" fillId="0" borderId="0" xfId="2" applyNumberFormat="1" applyFont="1">
      <alignment vertical="center"/>
    </xf>
    <xf numFmtId="193" fontId="25" fillId="0" borderId="0" xfId="2" applyNumberFormat="1" applyFont="1">
      <alignment vertical="center"/>
    </xf>
    <xf numFmtId="0" fontId="29" fillId="3" borderId="0" xfId="2" applyFill="1">
      <alignment vertical="center"/>
    </xf>
    <xf numFmtId="170" fontId="32" fillId="0" borderId="0" xfId="2" applyNumberFormat="1" applyFont="1">
      <alignment vertical="center"/>
    </xf>
    <xf numFmtId="0" fontId="42" fillId="0" borderId="0" xfId="3"/>
    <xf numFmtId="166" fontId="43" fillId="0" borderId="0" xfId="3" applyNumberFormat="1" applyFont="1"/>
    <xf numFmtId="0" fontId="43" fillId="0" borderId="0" xfId="3" applyFont="1"/>
    <xf numFmtId="0" fontId="42" fillId="0" borderId="17" xfId="3" applyBorder="1"/>
    <xf numFmtId="0" fontId="42" fillId="7" borderId="0" xfId="3" applyFill="1"/>
    <xf numFmtId="166" fontId="43" fillId="7" borderId="0" xfId="3" applyNumberFormat="1" applyFont="1" applyFill="1"/>
    <xf numFmtId="0" fontId="43" fillId="7" borderId="0" xfId="3" applyFont="1" applyFill="1"/>
    <xf numFmtId="0" fontId="43" fillId="8" borderId="0" xfId="3" applyFont="1" applyFill="1"/>
    <xf numFmtId="166" fontId="43" fillId="8" borderId="0" xfId="3" applyNumberFormat="1" applyFont="1" applyFill="1"/>
    <xf numFmtId="166" fontId="42" fillId="0" borderId="0" xfId="3" applyNumberFormat="1"/>
    <xf numFmtId="0" fontId="42" fillId="8" borderId="0" xfId="3" applyFill="1"/>
    <xf numFmtId="166" fontId="42" fillId="8" borderId="0" xfId="3" applyNumberFormat="1" applyFill="1"/>
    <xf numFmtId="0" fontId="42" fillId="2" borderId="0" xfId="3" applyFill="1"/>
    <xf numFmtId="166" fontId="42" fillId="2" borderId="0" xfId="3" applyNumberFormat="1" applyFill="1"/>
    <xf numFmtId="166" fontId="43" fillId="2" borderId="0" xfId="3" applyNumberFormat="1" applyFont="1" applyFill="1"/>
    <xf numFmtId="0" fontId="43" fillId="2" borderId="0" xfId="3" applyFont="1" applyFill="1"/>
    <xf numFmtId="0" fontId="42" fillId="9" borderId="0" xfId="3" applyFill="1"/>
    <xf numFmtId="166" fontId="43" fillId="9" borderId="0" xfId="3" applyNumberFormat="1" applyFont="1" applyFill="1"/>
    <xf numFmtId="0" fontId="43" fillId="9" borderId="0" xfId="3" applyFont="1" applyFill="1"/>
    <xf numFmtId="0" fontId="42" fillId="6" borderId="0" xfId="3" applyFill="1"/>
    <xf numFmtId="166" fontId="43" fillId="6" borderId="0" xfId="3" applyNumberFormat="1" applyFont="1" applyFill="1"/>
    <xf numFmtId="0" fontId="42" fillId="10" borderId="0" xfId="3" applyFill="1"/>
    <xf numFmtId="166" fontId="42" fillId="10" borderId="0" xfId="3" applyNumberFormat="1" applyFill="1"/>
    <xf numFmtId="166" fontId="43" fillId="10" borderId="0" xfId="3" applyNumberFormat="1" applyFont="1" applyFill="1"/>
    <xf numFmtId="0" fontId="43" fillId="10" borderId="0" xfId="3" applyFont="1" applyFill="1"/>
    <xf numFmtId="0" fontId="42" fillId="11" borderId="0" xfId="3" applyFill="1"/>
    <xf numFmtId="166" fontId="42" fillId="11" borderId="0" xfId="3" applyNumberFormat="1" applyFill="1"/>
    <xf numFmtId="166" fontId="43" fillId="11" borderId="0" xfId="3" applyNumberFormat="1" applyFont="1" applyFill="1"/>
    <xf numFmtId="0" fontId="43" fillId="11" borderId="0" xfId="3" applyFont="1" applyFill="1"/>
    <xf numFmtId="166" fontId="44" fillId="11" borderId="0" xfId="3" applyNumberFormat="1" applyFont="1" applyFill="1"/>
    <xf numFmtId="166" fontId="44" fillId="0" borderId="0" xfId="3" applyNumberFormat="1" applyFont="1"/>
    <xf numFmtId="0" fontId="33" fillId="0" borderId="0" xfId="2" applyFont="1" applyAlignment="1">
      <alignment horizontal="center" vertical="center" wrapText="1"/>
    </xf>
    <xf numFmtId="182" fontId="33" fillId="0" borderId="0" xfId="2" applyNumberFormat="1" applyFont="1">
      <alignment vertical="center"/>
    </xf>
    <xf numFmtId="182" fontId="30" fillId="0" borderId="0" xfId="2" applyNumberFormat="1" applyFont="1" applyAlignment="1">
      <alignment horizontal="right" vertical="center"/>
    </xf>
    <xf numFmtId="169" fontId="25" fillId="0" borderId="0" xfId="2" applyNumberFormat="1" applyFont="1">
      <alignment vertical="center"/>
    </xf>
    <xf numFmtId="169" fontId="7" fillId="3" borderId="0" xfId="0" applyNumberFormat="1" applyFont="1" applyFill="1">
      <alignment vertical="center"/>
    </xf>
    <xf numFmtId="0" fontId="7" fillId="3" borderId="1" xfId="0" applyFont="1" applyFill="1" applyBorder="1" applyAlignment="1">
      <alignment horizontal="center" vertical="center"/>
    </xf>
    <xf numFmtId="166" fontId="5" fillId="3" borderId="0" xfId="0" applyNumberFormat="1" applyFont="1" applyFill="1">
      <alignment vertical="center"/>
    </xf>
    <xf numFmtId="0" fontId="9" fillId="3" borderId="1" xfId="0" applyFont="1" applyFill="1" applyBorder="1" applyAlignment="1">
      <alignment horizontal="center" vertical="center"/>
    </xf>
    <xf numFmtId="169" fontId="7" fillId="5" borderId="0" xfId="0" applyNumberFormat="1" applyFont="1" applyFill="1">
      <alignment vertical="center"/>
    </xf>
    <xf numFmtId="0" fontId="0" fillId="3" borderId="0" xfId="0" applyFill="1" applyAlignment="1">
      <alignment horizontal="center" vertical="center"/>
    </xf>
    <xf numFmtId="166" fontId="15" fillId="3" borderId="0" xfId="0" applyNumberFormat="1" applyFont="1" applyFill="1">
      <alignment vertical="center"/>
    </xf>
    <xf numFmtId="166" fontId="9" fillId="3" borderId="0" xfId="0" applyNumberFormat="1" applyFont="1" applyFill="1">
      <alignment vertical="center"/>
    </xf>
    <xf numFmtId="0" fontId="0" fillId="13" borderId="94" xfId="0" applyFill="1" applyBorder="1" applyAlignment="1">
      <alignment horizontal="center" vertical="center"/>
    </xf>
    <xf numFmtId="0" fontId="0" fillId="0" borderId="94" xfId="0" applyBorder="1" applyAlignment="1">
      <alignment horizontal="center" vertical="center"/>
    </xf>
    <xf numFmtId="192" fontId="0" fillId="0" borderId="0" xfId="0" applyNumberFormat="1">
      <alignment vertical="center"/>
    </xf>
    <xf numFmtId="192" fontId="0" fillId="0" borderId="0" xfId="0" applyNumberFormat="1" applyAlignment="1">
      <alignment horizontal="center" vertical="center"/>
    </xf>
    <xf numFmtId="0" fontId="0" fillId="0" borderId="1" xfId="0" applyBorder="1">
      <alignment vertical="center"/>
    </xf>
    <xf numFmtId="0" fontId="42" fillId="0" borderId="0" xfId="4"/>
    <xf numFmtId="166" fontId="42" fillId="0" borderId="96" xfId="4" applyNumberFormat="1" applyBorder="1" applyAlignment="1">
      <alignment horizontal="center"/>
    </xf>
    <xf numFmtId="166" fontId="42" fillId="0" borderId="97" xfId="4" applyNumberFormat="1" applyBorder="1" applyAlignment="1">
      <alignment horizontal="center"/>
    </xf>
    <xf numFmtId="166" fontId="42" fillId="0" borderId="98" xfId="4" applyNumberFormat="1" applyBorder="1" applyAlignment="1">
      <alignment horizontal="center"/>
    </xf>
    <xf numFmtId="166" fontId="42" fillId="0" borderId="71" xfId="4" applyNumberFormat="1" applyBorder="1" applyAlignment="1">
      <alignment horizontal="center"/>
    </xf>
    <xf numFmtId="166" fontId="42" fillId="0" borderId="9" xfId="4" applyNumberFormat="1" applyBorder="1" applyAlignment="1">
      <alignment horizontal="center"/>
    </xf>
    <xf numFmtId="166" fontId="42" fillId="0" borderId="95" xfId="4" applyNumberFormat="1" applyBorder="1" applyAlignment="1">
      <alignment horizontal="center"/>
    </xf>
    <xf numFmtId="166" fontId="42" fillId="0" borderId="65" xfId="4" applyNumberFormat="1" applyBorder="1" applyAlignment="1">
      <alignment horizontal="center"/>
    </xf>
    <xf numFmtId="166" fontId="42" fillId="0" borderId="1" xfId="4" applyNumberFormat="1" applyBorder="1" applyAlignment="1">
      <alignment horizontal="center"/>
    </xf>
    <xf numFmtId="166" fontId="42" fillId="0" borderId="64" xfId="4" applyNumberFormat="1" applyBorder="1" applyAlignment="1">
      <alignment horizontal="center"/>
    </xf>
    <xf numFmtId="166" fontId="42" fillId="0" borderId="73" xfId="4" applyNumberFormat="1" applyBorder="1" applyAlignment="1">
      <alignment horizontal="center"/>
    </xf>
    <xf numFmtId="166" fontId="42" fillId="0" borderId="72" xfId="4" applyNumberFormat="1" applyBorder="1" applyAlignment="1">
      <alignment horizontal="center"/>
    </xf>
    <xf numFmtId="166" fontId="42" fillId="0" borderId="99" xfId="4" applyNumberFormat="1" applyBorder="1" applyAlignment="1">
      <alignment horizontal="center"/>
    </xf>
    <xf numFmtId="166" fontId="42" fillId="0" borderId="0" xfId="4" applyNumberFormat="1"/>
    <xf numFmtId="0" fontId="9" fillId="0" borderId="1"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5"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right"/>
    </xf>
    <xf numFmtId="0" fontId="0" fillId="0" borderId="0" xfId="0">
      <alignment vertical="center"/>
    </xf>
    <xf numFmtId="0" fontId="9" fillId="0" borderId="0" xfId="0" applyFont="1" applyAlignment="1">
      <alignment horizontal="center" vertical="center"/>
    </xf>
    <xf numFmtId="0" fontId="0" fillId="0" borderId="0" xfId="0" applyAlignment="1">
      <alignment horizontal="right"/>
    </xf>
    <xf numFmtId="0" fontId="12"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0" fontId="12" fillId="0" borderId="0" xfId="0"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182" fontId="8" fillId="0" borderId="16" xfId="1" applyNumberFormat="1" applyFont="1" applyBorder="1" applyAlignment="1">
      <alignment horizontal="right"/>
    </xf>
    <xf numFmtId="182" fontId="8" fillId="0" borderId="9" xfId="1" applyNumberFormat="1" applyFont="1" applyBorder="1" applyAlignment="1">
      <alignment horizontal="right"/>
    </xf>
    <xf numFmtId="0" fontId="4" fillId="0" borderId="16" xfId="1" applyFont="1" applyBorder="1" applyAlignment="1">
      <alignment horizontal="center"/>
    </xf>
    <xf numFmtId="0" fontId="4" fillId="0" borderId="9" xfId="1" applyFont="1" applyBorder="1" applyAlignment="1">
      <alignment horizontal="center"/>
    </xf>
    <xf numFmtId="168" fontId="8" fillId="0" borderId="1" xfId="1" applyNumberFormat="1" applyFont="1" applyBorder="1" applyAlignment="1">
      <alignment horizontal="right"/>
    </xf>
    <xf numFmtId="178" fontId="8" fillId="0" borderId="1" xfId="1" applyNumberFormat="1" applyFont="1" applyBorder="1" applyAlignment="1">
      <alignment horizontal="right"/>
    </xf>
    <xf numFmtId="0" fontId="4" fillId="0" borderId="1" xfId="1" applyFont="1" applyBorder="1" applyAlignment="1">
      <alignment horizontal="center"/>
    </xf>
    <xf numFmtId="167" fontId="8" fillId="0" borderId="4" xfId="1" applyNumberFormat="1" applyFont="1" applyBorder="1" applyAlignment="1">
      <alignment horizontal="right"/>
    </xf>
    <xf numFmtId="0" fontId="8" fillId="0" borderId="16" xfId="1" applyFont="1" applyBorder="1" applyAlignment="1">
      <alignment horizontal="center" vertical="top"/>
    </xf>
    <xf numFmtId="0" fontId="8" fillId="0" borderId="9" xfId="1" applyFont="1" applyBorder="1" applyAlignment="1">
      <alignment horizontal="center" vertical="top"/>
    </xf>
    <xf numFmtId="0" fontId="17" fillId="0" borderId="17" xfId="1" applyFont="1" applyBorder="1" applyAlignment="1" applyProtection="1">
      <alignment horizontal="center" vertical="center"/>
      <protection hidden="1"/>
    </xf>
    <xf numFmtId="0" fontId="16" fillId="0" borderId="0" xfId="1" applyAlignment="1">
      <alignment horizontal="center" vertical="center"/>
    </xf>
    <xf numFmtId="0" fontId="16" fillId="0" borderId="13" xfId="1" applyBorder="1" applyAlignment="1">
      <alignment horizontal="center" vertical="center"/>
    </xf>
    <xf numFmtId="0" fontId="4" fillId="0" borderId="1" xfId="1" applyFont="1" applyBorder="1" applyAlignment="1">
      <alignment horizontal="left"/>
    </xf>
    <xf numFmtId="165" fontId="8" fillId="0" borderId="16" xfId="1" applyNumberFormat="1" applyFont="1" applyBorder="1" applyAlignment="1">
      <alignment horizontal="right"/>
    </xf>
    <xf numFmtId="165" fontId="8" fillId="0" borderId="9" xfId="1" applyNumberFormat="1" applyFont="1" applyBorder="1" applyAlignment="1">
      <alignment horizontal="right"/>
    </xf>
    <xf numFmtId="165" fontId="8" fillId="0" borderId="15" xfId="1" applyNumberFormat="1" applyFont="1" applyBorder="1" applyAlignment="1">
      <alignment horizontal="right"/>
    </xf>
    <xf numFmtId="165" fontId="8" fillId="0" borderId="20" xfId="1" applyNumberFormat="1" applyFont="1" applyBorder="1" applyAlignment="1">
      <alignment horizontal="right"/>
    </xf>
    <xf numFmtId="165" fontId="8" fillId="0" borderId="14" xfId="1" applyNumberFormat="1" applyFont="1" applyBorder="1" applyAlignment="1">
      <alignment horizontal="right"/>
    </xf>
    <xf numFmtId="165" fontId="8" fillId="0" borderId="19" xfId="1" applyNumberFormat="1" applyFont="1" applyBorder="1" applyAlignment="1">
      <alignment horizontal="right"/>
    </xf>
    <xf numFmtId="165" fontId="8" fillId="0" borderId="10" xfId="1" applyNumberFormat="1" applyFont="1" applyBorder="1" applyAlignment="1">
      <alignment horizontal="right"/>
    </xf>
    <xf numFmtId="182" fontId="8" fillId="0" borderId="19" xfId="1" applyNumberFormat="1" applyFont="1" applyBorder="1" applyAlignment="1">
      <alignment horizontal="right"/>
    </xf>
    <xf numFmtId="182" fontId="8" fillId="0" borderId="10" xfId="1" applyNumberFormat="1" applyFont="1" applyBorder="1" applyAlignment="1">
      <alignment horizontal="right"/>
    </xf>
    <xf numFmtId="0" fontId="4" fillId="0" borderId="16" xfId="1" applyFont="1" applyBorder="1" applyAlignment="1">
      <alignment horizontal="center" vertical="center"/>
    </xf>
    <xf numFmtId="0" fontId="4" fillId="0" borderId="9" xfId="1" applyFont="1" applyBorder="1" applyAlignment="1">
      <alignment horizontal="center" vertical="center"/>
    </xf>
    <xf numFmtId="182" fontId="8" fillId="0" borderId="20" xfId="1" applyNumberFormat="1" applyFont="1" applyBorder="1" applyAlignment="1">
      <alignment horizontal="right"/>
    </xf>
    <xf numFmtId="182" fontId="8" fillId="0" borderId="14" xfId="1" applyNumberFormat="1" applyFont="1" applyBorder="1" applyAlignment="1">
      <alignment horizontal="right"/>
    </xf>
    <xf numFmtId="0" fontId="4" fillId="0" borderId="1" xfId="1" applyFont="1" applyBorder="1" applyAlignment="1">
      <alignment horizontal="center" wrapText="1"/>
    </xf>
    <xf numFmtId="167" fontId="8" fillId="0" borderId="22" xfId="1" applyNumberFormat="1" applyFont="1" applyBorder="1" applyAlignment="1">
      <alignment horizontal="right"/>
    </xf>
    <xf numFmtId="0" fontId="4" fillId="0" borderId="16" xfId="1" applyFont="1" applyBorder="1" applyAlignment="1">
      <alignment horizontal="distributed" vertical="center" wrapText="1"/>
    </xf>
    <xf numFmtId="0" fontId="4" fillId="0" borderId="9" xfId="1" applyFont="1" applyBorder="1" applyAlignment="1">
      <alignment horizontal="distributed" vertical="center" wrapText="1"/>
    </xf>
    <xf numFmtId="171" fontId="4" fillId="0" borderId="16" xfId="1" applyNumberFormat="1" applyFont="1" applyBorder="1" applyAlignment="1">
      <alignment horizontal="center" vertical="center" wrapText="1"/>
    </xf>
    <xf numFmtId="0" fontId="17" fillId="0" borderId="9" xfId="1" applyFont="1" applyBorder="1">
      <alignment vertical="center"/>
    </xf>
    <xf numFmtId="0" fontId="8" fillId="0" borderId="16" xfId="1" applyFont="1" applyBorder="1" applyAlignment="1">
      <alignment horizontal="center" vertical="center" textRotation="255" wrapText="1"/>
    </xf>
    <xf numFmtId="0" fontId="8" fillId="0" borderId="15" xfId="1" applyFont="1" applyBorder="1" applyAlignment="1">
      <alignment horizontal="center" vertical="center" textRotation="255" wrapText="1"/>
    </xf>
    <xf numFmtId="0" fontId="8" fillId="0" borderId="9" xfId="1" applyFont="1" applyBorder="1" applyAlignment="1">
      <alignment horizontal="center" vertical="center" textRotation="255" wrapText="1"/>
    </xf>
    <xf numFmtId="167" fontId="8" fillId="0" borderId="16" xfId="1" applyNumberFormat="1" applyFont="1" applyBorder="1" applyAlignment="1">
      <alignment horizontal="right"/>
    </xf>
    <xf numFmtId="167" fontId="8" fillId="0" borderId="15" xfId="1" applyNumberFormat="1" applyFont="1" applyBorder="1" applyAlignment="1">
      <alignment horizontal="right"/>
    </xf>
    <xf numFmtId="167" fontId="8" fillId="0" borderId="9" xfId="1" applyNumberFormat="1" applyFont="1" applyBorder="1" applyAlignment="1">
      <alignment horizontal="right"/>
    </xf>
    <xf numFmtId="182" fontId="8" fillId="0" borderId="15" xfId="1" applyNumberFormat="1" applyFont="1" applyBorder="1" applyAlignment="1">
      <alignment horizontal="right"/>
    </xf>
    <xf numFmtId="0" fontId="24" fillId="0" borderId="11" xfId="1" applyFont="1" applyBorder="1" applyAlignment="1">
      <alignment horizontal="distributed" vertical="center"/>
    </xf>
    <xf numFmtId="0" fontId="8" fillId="0" borderId="11"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17" fillId="0" borderId="0" xfId="1" applyFont="1" applyAlignment="1" applyProtection="1">
      <alignment horizontal="center" vertical="center"/>
      <protection hidden="1"/>
    </xf>
    <xf numFmtId="0" fontId="17" fillId="0" borderId="13" xfId="1" applyFont="1" applyBorder="1" applyAlignment="1" applyProtection="1">
      <alignment horizontal="center" vertical="center"/>
      <protection hidden="1"/>
    </xf>
    <xf numFmtId="0" fontId="4" fillId="0" borderId="15" xfId="1" applyFont="1" applyBorder="1" applyAlignment="1">
      <alignment horizontal="center" vertical="center"/>
    </xf>
    <xf numFmtId="0" fontId="4" fillId="0" borderId="15" xfId="1" applyFont="1" applyBorder="1" applyAlignment="1">
      <alignment horizontal="center" vertical="center" wrapText="1"/>
    </xf>
    <xf numFmtId="0" fontId="16" fillId="0" borderId="15" xfId="1" applyBorder="1" applyAlignment="1">
      <alignment horizontal="center" vertical="center"/>
    </xf>
    <xf numFmtId="0" fontId="16" fillId="0" borderId="15" xfId="1" applyBorder="1" applyAlignment="1">
      <alignment horizontal="center" vertical="center" wrapText="1"/>
    </xf>
    <xf numFmtId="0" fontId="4" fillId="0" borderId="16" xfId="1" applyFont="1" applyBorder="1" applyAlignment="1">
      <alignment horizontal="center" vertical="center" textRotation="255" shrinkToFit="1"/>
    </xf>
    <xf numFmtId="0" fontId="4" fillId="0" borderId="9" xfId="1" applyFont="1" applyBorder="1" applyAlignment="1">
      <alignment horizontal="center" vertical="center" textRotation="255" shrinkToFit="1"/>
    </xf>
    <xf numFmtId="0" fontId="4" fillId="0" borderId="26" xfId="1" applyFont="1" applyBorder="1" applyAlignment="1">
      <alignment horizontal="center" vertical="center"/>
    </xf>
    <xf numFmtId="0" fontId="4" fillId="0" borderId="25" xfId="1" applyFont="1" applyBorder="1" applyAlignment="1">
      <alignment horizontal="center" vertical="center"/>
    </xf>
    <xf numFmtId="0" fontId="4" fillId="0" borderId="24" xfId="1" applyFont="1" applyBorder="1" applyAlignment="1">
      <alignment horizontal="center" vertical="center"/>
    </xf>
    <xf numFmtId="0" fontId="4" fillId="0" borderId="22" xfId="1" applyFont="1" applyBorder="1" applyAlignment="1">
      <alignment horizontal="center" vertical="center"/>
    </xf>
    <xf numFmtId="0" fontId="4" fillId="0" borderId="5" xfId="1" applyFont="1" applyBorder="1" applyAlignment="1">
      <alignment horizontal="center" vertical="center"/>
    </xf>
    <xf numFmtId="0" fontId="4" fillId="0" borderId="18" xfId="1" applyFont="1" applyBorder="1" applyAlignment="1">
      <alignment horizontal="center" vertical="center"/>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8" xfId="1" applyFont="1" applyBorder="1" applyAlignment="1">
      <alignment horizontal="center" vertical="center"/>
    </xf>
    <xf numFmtId="0" fontId="4" fillId="0" borderId="16" xfId="1" applyFont="1" applyBorder="1" applyAlignment="1">
      <alignment horizontal="center" vertical="center" wrapText="1" shrinkToFit="1"/>
    </xf>
    <xf numFmtId="0" fontId="4" fillId="0" borderId="9" xfId="1" applyFont="1" applyBorder="1" applyAlignment="1">
      <alignment horizontal="center" vertical="center" shrinkToFit="1"/>
    </xf>
    <xf numFmtId="0" fontId="4" fillId="0" borderId="16" xfId="1" applyFont="1" applyBorder="1" applyAlignment="1">
      <alignment horizontal="center" vertical="center" shrinkToFit="1"/>
    </xf>
    <xf numFmtId="168" fontId="4" fillId="0" borderId="16" xfId="1" applyNumberFormat="1" applyFont="1" applyBorder="1" applyAlignment="1">
      <alignment horizontal="center" vertical="center"/>
    </xf>
    <xf numFmtId="168" fontId="4" fillId="0" borderId="9" xfId="1" applyNumberFormat="1" applyFont="1" applyBorder="1" applyAlignment="1">
      <alignment horizontal="center" vertical="center"/>
    </xf>
    <xf numFmtId="0" fontId="4" fillId="0" borderId="16" xfId="1" applyFont="1" applyBorder="1" applyAlignment="1">
      <alignment horizontal="center" vertical="center" wrapText="1"/>
    </xf>
    <xf numFmtId="0" fontId="16" fillId="0" borderId="9" xfId="1" applyBorder="1" applyAlignment="1">
      <alignment horizontal="center" vertical="center" wrapText="1"/>
    </xf>
    <xf numFmtId="168" fontId="8" fillId="0" borderId="5" xfId="1" applyNumberFormat="1" applyFont="1" applyBorder="1" applyAlignment="1">
      <alignment horizontal="right"/>
    </xf>
    <xf numFmtId="168" fontId="8" fillId="0" borderId="0" xfId="1" applyNumberFormat="1" applyFont="1" applyAlignment="1">
      <alignment horizontal="right"/>
    </xf>
    <xf numFmtId="0" fontId="8" fillId="0" borderId="5" xfId="1" applyFont="1" applyBorder="1" applyAlignment="1">
      <alignment horizontal="right"/>
    </xf>
    <xf numFmtId="0" fontId="8" fillId="0" borderId="0" xfId="1" applyFont="1" applyAlignment="1">
      <alignment horizontal="right"/>
    </xf>
    <xf numFmtId="49" fontId="4" fillId="0" borderId="16" xfId="1" applyNumberFormat="1" applyFont="1" applyBorder="1" applyAlignment="1">
      <alignment horizontal="left"/>
    </xf>
    <xf numFmtId="49" fontId="4" fillId="0" borderId="9" xfId="1" applyNumberFormat="1" applyFont="1" applyBorder="1" applyAlignment="1">
      <alignment horizontal="left"/>
    </xf>
    <xf numFmtId="168" fontId="8" fillId="0" borderId="1" xfId="1" applyNumberFormat="1" applyFont="1" applyBorder="1" applyAlignment="1">
      <alignment horizontal="right" vertical="top"/>
    </xf>
    <xf numFmtId="167" fontId="8" fillId="0" borderId="1" xfId="1" applyNumberFormat="1" applyFont="1" applyBorder="1" applyAlignment="1">
      <alignment horizontal="right"/>
    </xf>
    <xf numFmtId="0" fontId="8" fillId="0" borderId="1" xfId="1" applyFont="1" applyBorder="1" applyAlignment="1">
      <alignment horizontal="right"/>
    </xf>
    <xf numFmtId="0" fontId="16" fillId="0" borderId="9" xfId="1" applyBorder="1" applyAlignment="1">
      <alignment horizontal="right"/>
    </xf>
    <xf numFmtId="0" fontId="4" fillId="0" borderId="16" xfId="1" applyFont="1" applyBorder="1" applyAlignment="1">
      <alignment horizontal="left"/>
    </xf>
    <xf numFmtId="0" fontId="4" fillId="0" borderId="9" xfId="1" applyFont="1" applyBorder="1" applyAlignment="1">
      <alignment horizontal="left"/>
    </xf>
    <xf numFmtId="0" fontId="4" fillId="0" borderId="1" xfId="1" applyFont="1" applyBorder="1" applyAlignment="1">
      <alignment horizontal="center" vertical="center"/>
    </xf>
    <xf numFmtId="187" fontId="8" fillId="0" borderId="1" xfId="1" applyNumberFormat="1" applyFont="1" applyBorder="1" applyAlignment="1">
      <alignment horizontal="right" vertical="top"/>
    </xf>
    <xf numFmtId="190" fontId="8" fillId="0" borderId="15" xfId="1" applyNumberFormat="1" applyFont="1" applyBorder="1" applyAlignment="1">
      <alignment horizontal="right"/>
    </xf>
    <xf numFmtId="190" fontId="8" fillId="0" borderId="9" xfId="1" applyNumberFormat="1" applyFont="1" applyBorder="1" applyAlignment="1">
      <alignment horizontal="right"/>
    </xf>
    <xf numFmtId="190" fontId="8" fillId="0" borderId="20" xfId="1" applyNumberFormat="1" applyFont="1" applyBorder="1" applyAlignment="1">
      <alignment horizontal="right"/>
    </xf>
    <xf numFmtId="190" fontId="8" fillId="0" borderId="10" xfId="1" applyNumberFormat="1" applyFont="1" applyBorder="1" applyAlignment="1">
      <alignment horizontal="right"/>
    </xf>
    <xf numFmtId="0" fontId="4" fillId="0" borderId="1" xfId="1" applyFont="1" applyBorder="1" applyAlignment="1">
      <alignment horizontal="left" shrinkToFit="1"/>
    </xf>
    <xf numFmtId="168" fontId="8" fillId="0" borderId="16" xfId="1" applyNumberFormat="1" applyFont="1" applyBorder="1" applyAlignment="1">
      <alignment horizontal="right"/>
    </xf>
    <xf numFmtId="167" fontId="8" fillId="0" borderId="12" xfId="1" applyNumberFormat="1" applyFont="1" applyBorder="1" applyAlignment="1">
      <alignment horizontal="right"/>
    </xf>
    <xf numFmtId="168" fontId="8" fillId="0" borderId="16" xfId="1" applyNumberFormat="1" applyFont="1" applyBorder="1" applyAlignment="1">
      <alignment horizontal="center"/>
    </xf>
    <xf numFmtId="168" fontId="8" fillId="0" borderId="9" xfId="1" applyNumberFormat="1" applyFont="1" applyBorder="1" applyAlignment="1">
      <alignment horizontal="center"/>
    </xf>
    <xf numFmtId="170" fontId="4" fillId="0" borderId="16" xfId="1" applyNumberFormat="1" applyFont="1" applyBorder="1" applyAlignment="1">
      <alignment horizontal="center" vertical="center"/>
    </xf>
    <xf numFmtId="170" fontId="4" fillId="0" borderId="9" xfId="1" applyNumberFormat="1" applyFont="1" applyBorder="1" applyAlignment="1">
      <alignment horizontal="center" vertical="center"/>
    </xf>
    <xf numFmtId="170" fontId="8" fillId="0" borderId="1" xfId="1" applyNumberFormat="1" applyFont="1" applyBorder="1" applyAlignment="1">
      <alignment horizontal="right"/>
    </xf>
    <xf numFmtId="170" fontId="8" fillId="0" borderId="16" xfId="1" applyNumberFormat="1" applyFont="1" applyBorder="1" applyAlignment="1">
      <alignment horizontal="right"/>
    </xf>
    <xf numFmtId="170" fontId="8" fillId="0" borderId="16" xfId="1" applyNumberFormat="1" applyFont="1" applyBorder="1" applyAlignment="1">
      <alignment horizontal="center"/>
    </xf>
    <xf numFmtId="170" fontId="8" fillId="0" borderId="9" xfId="1" applyNumberFormat="1" applyFont="1" applyBorder="1" applyAlignment="1">
      <alignment horizontal="center"/>
    </xf>
    <xf numFmtId="170" fontId="8" fillId="0" borderId="0" xfId="1" applyNumberFormat="1" applyFont="1" applyAlignment="1">
      <alignment horizontal="right"/>
    </xf>
    <xf numFmtId="170" fontId="8" fillId="0" borderId="5" xfId="1" applyNumberFormat="1" applyFont="1" applyBorder="1" applyAlignment="1">
      <alignment horizontal="right"/>
    </xf>
    <xf numFmtId="170" fontId="8" fillId="0" borderId="1" xfId="1" applyNumberFormat="1" applyFont="1" applyBorder="1" applyAlignment="1">
      <alignment horizontal="right" vertical="top"/>
    </xf>
    <xf numFmtId="49" fontId="30" fillId="0" borderId="0" xfId="2" applyNumberFormat="1" applyFont="1" applyAlignment="1">
      <alignment horizontal="distributed" vertical="center"/>
    </xf>
    <xf numFmtId="0" fontId="32" fillId="0" borderId="83" xfId="2" applyFont="1" applyBorder="1" applyAlignment="1">
      <alignment horizontal="center" vertical="center"/>
    </xf>
    <xf numFmtId="0" fontId="32" fillId="0" borderId="12" xfId="2" applyFont="1" applyBorder="1" applyAlignment="1">
      <alignment horizontal="center" vertical="center"/>
    </xf>
    <xf numFmtId="0" fontId="32" fillId="0" borderId="82" xfId="2" applyFont="1" applyBorder="1" applyAlignment="1">
      <alignment horizontal="center" vertical="center"/>
    </xf>
    <xf numFmtId="0" fontId="32" fillId="0" borderId="69" xfId="2" applyFont="1" applyBorder="1" applyAlignment="1">
      <alignment horizontal="center" vertical="center"/>
    </xf>
    <xf numFmtId="0" fontId="39" fillId="0" borderId="70" xfId="2" applyFont="1" applyBorder="1" applyAlignment="1">
      <alignment horizontal="center" vertical="center"/>
    </xf>
    <xf numFmtId="0" fontId="39" fillId="0" borderId="69" xfId="2" applyFont="1" applyBorder="1" applyAlignment="1">
      <alignment horizontal="center" vertical="center"/>
    </xf>
    <xf numFmtId="0" fontId="39" fillId="0" borderId="68" xfId="2" applyFont="1" applyBorder="1" applyAlignment="1">
      <alignment horizontal="center" vertical="center"/>
    </xf>
    <xf numFmtId="0" fontId="39" fillId="0" borderId="3" xfId="2" applyFont="1" applyBorder="1" applyAlignment="1">
      <alignment horizontal="center" vertical="center"/>
    </xf>
    <xf numFmtId="0" fontId="39" fillId="0" borderId="1" xfId="2" applyFont="1" applyBorder="1" applyAlignment="1">
      <alignment horizontal="center" vertical="center"/>
    </xf>
    <xf numFmtId="0" fontId="39" fillId="0" borderId="64" xfId="2" applyFont="1" applyBorder="1" applyAlignment="1">
      <alignment horizontal="center" vertical="center"/>
    </xf>
    <xf numFmtId="0" fontId="32" fillId="0" borderId="41" xfId="2" applyFont="1" applyBorder="1" applyAlignment="1">
      <alignment horizontal="center" vertical="center"/>
    </xf>
    <xf numFmtId="0" fontId="32" fillId="0" borderId="81" xfId="2" applyFont="1" applyBorder="1" applyAlignment="1">
      <alignment horizontal="center" vertical="center"/>
    </xf>
    <xf numFmtId="49" fontId="34" fillId="0" borderId="86" xfId="2" applyNumberFormat="1" applyFont="1" applyBorder="1" applyAlignment="1">
      <alignment horizontal="center" vertical="center"/>
    </xf>
    <xf numFmtId="49" fontId="34" fillId="0" borderId="50" xfId="2" applyNumberFormat="1" applyFont="1" applyBorder="1" applyAlignment="1">
      <alignment horizontal="center" vertical="center"/>
    </xf>
    <xf numFmtId="0" fontId="32" fillId="0" borderId="68" xfId="2" applyFont="1" applyBorder="1" applyAlignment="1">
      <alignment horizontal="center" vertical="center"/>
    </xf>
    <xf numFmtId="0" fontId="32" fillId="0" borderId="64" xfId="2" applyFont="1" applyBorder="1" applyAlignment="1">
      <alignment horizontal="center" vertical="center"/>
    </xf>
    <xf numFmtId="0" fontId="32" fillId="0" borderId="85" xfId="2" applyFont="1" applyBorder="1" applyAlignment="1">
      <alignment horizontal="center" vertical="center" wrapText="1"/>
    </xf>
    <xf numFmtId="0" fontId="32" fillId="0" borderId="80" xfId="2" applyFont="1" applyBorder="1" applyAlignment="1">
      <alignment horizontal="center" vertical="center" wrapText="1"/>
    </xf>
    <xf numFmtId="0" fontId="33" fillId="0" borderId="84" xfId="2" applyFont="1" applyBorder="1" applyAlignment="1">
      <alignment horizontal="center" vertical="center" wrapText="1"/>
    </xf>
    <xf numFmtId="0" fontId="33" fillId="0" borderId="79" xfId="2" applyFont="1" applyBorder="1" applyAlignment="1">
      <alignment horizontal="center" vertical="center" wrapText="1"/>
    </xf>
    <xf numFmtId="0" fontId="32" fillId="0" borderId="84" xfId="2" applyFont="1" applyBorder="1" applyAlignment="1">
      <alignment horizontal="center" vertical="center"/>
    </xf>
    <xf numFmtId="0" fontId="32" fillId="0" borderId="79" xfId="2"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82" fontId="30" fillId="0" borderId="63" xfId="2" applyNumberFormat="1" applyFont="1" applyBorder="1" applyAlignment="1">
      <alignment horizontal="right" vertical="center"/>
    </xf>
    <xf numFmtId="182" fontId="30" fillId="0" borderId="1" xfId="2" applyNumberFormat="1" applyFont="1" applyBorder="1" applyAlignment="1">
      <alignment horizontal="right" vertical="center"/>
    </xf>
    <xf numFmtId="0" fontId="29" fillId="0" borderId="1" xfId="2" applyBorder="1">
      <alignment vertical="center"/>
    </xf>
    <xf numFmtId="166" fontId="29" fillId="0" borderId="1" xfId="2" applyNumberFormat="1" applyBorder="1">
      <alignment vertical="center"/>
    </xf>
    <xf numFmtId="195" fontId="29" fillId="0" borderId="1" xfId="2" applyNumberFormat="1" applyBorder="1">
      <alignment vertical="center"/>
    </xf>
    <xf numFmtId="0" fontId="29" fillId="3" borderId="1" xfId="2" applyFill="1" applyBorder="1">
      <alignment vertical="center"/>
    </xf>
    <xf numFmtId="195" fontId="29" fillId="3" borderId="1" xfId="2" applyNumberFormat="1" applyFill="1" applyBorder="1">
      <alignment vertical="center"/>
    </xf>
    <xf numFmtId="166" fontId="29" fillId="3" borderId="1" xfId="2" applyNumberFormat="1" applyFill="1" applyBorder="1">
      <alignment vertical="center"/>
    </xf>
    <xf numFmtId="0" fontId="29" fillId="0" borderId="69" xfId="2" applyBorder="1">
      <alignment vertical="center"/>
    </xf>
    <xf numFmtId="166" fontId="29" fillId="0" borderId="69" xfId="2" applyNumberFormat="1" applyBorder="1">
      <alignment vertical="center"/>
    </xf>
    <xf numFmtId="14" fontId="32" fillId="0" borderId="65" xfId="2" applyNumberFormat="1" applyFont="1" applyBorder="1">
      <alignment vertical="center"/>
    </xf>
    <xf numFmtId="193" fontId="40" fillId="0" borderId="64" xfId="2" applyNumberFormat="1" applyFont="1" applyBorder="1">
      <alignment vertical="center"/>
    </xf>
    <xf numFmtId="0" fontId="32" fillId="0" borderId="65" xfId="2" applyFont="1" applyBorder="1">
      <alignment vertical="center"/>
    </xf>
    <xf numFmtId="193" fontId="40" fillId="12" borderId="64" xfId="2" applyNumberFormat="1" applyFont="1" applyFill="1" applyBorder="1">
      <alignment vertical="center"/>
    </xf>
    <xf numFmtId="0" fontId="32" fillId="3" borderId="65" xfId="2" applyFont="1" applyFill="1" applyBorder="1">
      <alignment vertical="center"/>
    </xf>
    <xf numFmtId="193" fontId="40" fillId="3" borderId="64" xfId="2" applyNumberFormat="1" applyFont="1" applyFill="1" applyBorder="1">
      <alignment vertical="center"/>
    </xf>
    <xf numFmtId="0" fontId="32" fillId="0" borderId="73" xfId="2" applyFont="1" applyBorder="1">
      <alignment vertical="center"/>
    </xf>
    <xf numFmtId="0" fontId="29" fillId="0" borderId="72" xfId="2" applyBorder="1">
      <alignment vertical="center"/>
    </xf>
    <xf numFmtId="195" fontId="29" fillId="0" borderId="72" xfId="2" applyNumberFormat="1" applyBorder="1">
      <alignment vertical="center"/>
    </xf>
    <xf numFmtId="166" fontId="29" fillId="0" borderId="72" xfId="2" applyNumberFormat="1" applyBorder="1">
      <alignment vertical="center"/>
    </xf>
    <xf numFmtId="193" fontId="40" fillId="0" borderId="99" xfId="2" applyNumberFormat="1" applyFont="1" applyBorder="1">
      <alignment vertical="center"/>
    </xf>
    <xf numFmtId="14" fontId="32" fillId="0" borderId="71" xfId="2" applyNumberFormat="1" applyFont="1" applyBorder="1">
      <alignment vertical="center"/>
    </xf>
    <xf numFmtId="0" fontId="29" fillId="0" borderId="9" xfId="2" applyBorder="1">
      <alignment vertical="center"/>
    </xf>
    <xf numFmtId="195" fontId="29" fillId="0" borderId="9" xfId="2" applyNumberFormat="1" applyBorder="1">
      <alignment vertical="center"/>
    </xf>
    <xf numFmtId="166" fontId="29" fillId="0" borderId="9" xfId="2" applyNumberFormat="1" applyBorder="1">
      <alignment vertical="center"/>
    </xf>
    <xf numFmtId="193" fontId="40" fillId="0" borderId="95" xfId="2" applyNumberFormat="1" applyFont="1" applyBorder="1">
      <alignment vertical="center"/>
    </xf>
    <xf numFmtId="0" fontId="32" fillId="0" borderId="96" xfId="2" applyFont="1" applyBorder="1">
      <alignment vertical="center"/>
    </xf>
    <xf numFmtId="182" fontId="30" fillId="0" borderId="97" xfId="2" applyNumberFormat="1" applyFont="1" applyBorder="1" applyAlignment="1">
      <alignment horizontal="right" vertical="center"/>
    </xf>
    <xf numFmtId="0" fontId="29" fillId="0" borderId="97" xfId="2" applyBorder="1">
      <alignment vertical="center"/>
    </xf>
    <xf numFmtId="166" fontId="29" fillId="0" borderId="97" xfId="2" applyNumberFormat="1" applyBorder="1">
      <alignment vertical="center"/>
    </xf>
    <xf numFmtId="193" fontId="40" fillId="0" borderId="98" xfId="2" applyNumberFormat="1" applyFont="1" applyBorder="1">
      <alignment vertical="center"/>
    </xf>
    <xf numFmtId="166" fontId="32" fillId="0" borderId="1" xfId="2" applyNumberFormat="1" applyFont="1" applyBorder="1">
      <alignment vertical="center"/>
    </xf>
    <xf numFmtId="166" fontId="32" fillId="3" borderId="1" xfId="2" applyNumberFormat="1" applyFont="1" applyFill="1" applyBorder="1">
      <alignment vertical="center"/>
    </xf>
    <xf numFmtId="0" fontId="29" fillId="6" borderId="1" xfId="2" applyFill="1" applyBorder="1">
      <alignment vertical="center"/>
    </xf>
    <xf numFmtId="166" fontId="32" fillId="6" borderId="1" xfId="2" applyNumberFormat="1" applyFont="1" applyFill="1" applyBorder="1">
      <alignment vertical="center"/>
    </xf>
    <xf numFmtId="0" fontId="29" fillId="0" borderId="82" xfId="2" applyBorder="1">
      <alignment vertical="center"/>
    </xf>
    <xf numFmtId="166" fontId="32" fillId="0" borderId="69" xfId="2" applyNumberFormat="1" applyFont="1" applyBorder="1">
      <alignment vertical="center"/>
    </xf>
    <xf numFmtId="0" fontId="29" fillId="0" borderId="68" xfId="2" applyBorder="1">
      <alignment vertical="center"/>
    </xf>
    <xf numFmtId="0" fontId="29" fillId="0" borderId="65" xfId="2" applyBorder="1">
      <alignment vertical="center"/>
    </xf>
    <xf numFmtId="0" fontId="29" fillId="0" borderId="64" xfId="2" applyBorder="1">
      <alignment vertical="center"/>
    </xf>
    <xf numFmtId="0" fontId="29" fillId="3" borderId="65" xfId="2" applyFill="1" applyBorder="1">
      <alignment vertical="center"/>
    </xf>
    <xf numFmtId="0" fontId="29" fillId="3" borderId="64" xfId="2" applyFill="1" applyBorder="1">
      <alignment vertical="center"/>
    </xf>
    <xf numFmtId="0" fontId="29" fillId="6" borderId="65" xfId="2" applyFill="1" applyBorder="1">
      <alignment vertical="center"/>
    </xf>
    <xf numFmtId="0" fontId="29" fillId="6" borderId="64" xfId="2" applyFill="1" applyBorder="1">
      <alignment vertical="center"/>
    </xf>
    <xf numFmtId="0" fontId="29" fillId="0" borderId="73" xfId="2" applyBorder="1">
      <alignment vertical="center"/>
    </xf>
    <xf numFmtId="166" fontId="32" fillId="0" borderId="72" xfId="2" applyNumberFormat="1" applyFont="1" applyBorder="1">
      <alignment vertical="center"/>
    </xf>
    <xf numFmtId="0" fontId="29" fillId="0" borderId="99" xfId="2" applyBorder="1">
      <alignment vertical="center"/>
    </xf>
    <xf numFmtId="0" fontId="29" fillId="0" borderId="71" xfId="2" applyBorder="1">
      <alignment vertical="center"/>
    </xf>
    <xf numFmtId="166" fontId="32" fillId="0" borderId="9" xfId="2" applyNumberFormat="1" applyFont="1" applyBorder="1">
      <alignment vertical="center"/>
    </xf>
    <xf numFmtId="0" fontId="29" fillId="0" borderId="95" xfId="2" applyBorder="1">
      <alignment vertical="center"/>
    </xf>
    <xf numFmtId="0" fontId="29" fillId="0" borderId="100" xfId="2" applyBorder="1">
      <alignment vertical="center"/>
    </xf>
    <xf numFmtId="166" fontId="32" fillId="0" borderId="101" xfId="2" applyNumberFormat="1" applyFont="1" applyBorder="1">
      <alignment vertical="center"/>
    </xf>
    <xf numFmtId="166" fontId="29" fillId="0" borderId="101" xfId="2" applyNumberFormat="1" applyBorder="1">
      <alignment vertical="center"/>
    </xf>
    <xf numFmtId="0" fontId="29" fillId="0" borderId="101" xfId="2" applyBorder="1">
      <alignment vertical="center"/>
    </xf>
    <xf numFmtId="0" fontId="29" fillId="0" borderId="102" xfId="2" applyBorder="1">
      <alignment vertical="center"/>
    </xf>
    <xf numFmtId="197" fontId="45" fillId="0" borderId="0" xfId="4" applyNumberFormat="1" applyFont="1"/>
    <xf numFmtId="198" fontId="46" fillId="0" borderId="0" xfId="4" applyNumberFormat="1" applyFont="1"/>
    <xf numFmtId="193" fontId="42" fillId="0" borderId="0" xfId="4" applyNumberFormat="1"/>
    <xf numFmtId="199" fontId="42" fillId="0" borderId="0" xfId="4" applyNumberFormat="1"/>
    <xf numFmtId="0" fontId="46" fillId="0" borderId="0" xfId="4" applyFont="1"/>
    <xf numFmtId="0" fontId="42" fillId="3" borderId="0" xfId="4" applyFill="1"/>
    <xf numFmtId="193" fontId="42" fillId="3" borderId="0" xfId="4" applyNumberFormat="1" applyFill="1"/>
    <xf numFmtId="170" fontId="46" fillId="0" borderId="0" xfId="4" applyNumberFormat="1" applyFont="1"/>
    <xf numFmtId="166" fontId="45" fillId="0" borderId="0" xfId="4" applyNumberFormat="1" applyFont="1"/>
    <xf numFmtId="0" fontId="42" fillId="0" borderId="7" xfId="4" applyBorder="1"/>
    <xf numFmtId="197" fontId="45" fillId="0" borderId="7" xfId="4" applyNumberFormat="1" applyFont="1" applyBorder="1"/>
    <xf numFmtId="198" fontId="46" fillId="0" borderId="7" xfId="4" applyNumberFormat="1" applyFont="1" applyBorder="1"/>
    <xf numFmtId="166" fontId="42" fillId="0" borderId="7" xfId="4" applyNumberFormat="1" applyBorder="1"/>
    <xf numFmtId="193" fontId="42" fillId="0" borderId="7" xfId="4" applyNumberFormat="1" applyBorder="1"/>
    <xf numFmtId="193" fontId="46" fillId="0" borderId="0" xfId="4" applyNumberFormat="1" applyFont="1"/>
    <xf numFmtId="166" fontId="42" fillId="3" borderId="0" xfId="4" applyNumberFormat="1" applyFill="1"/>
    <xf numFmtId="193" fontId="45" fillId="0" borderId="0" xfId="4" applyNumberFormat="1" applyFont="1"/>
    <xf numFmtId="14" fontId="42" fillId="0" borderId="0" xfId="4" applyNumberFormat="1"/>
  </cellXfs>
  <cellStyles count="5">
    <cellStyle name="標準" xfId="0" builtinId="0"/>
    <cellStyle name="標準 2" xfId="1" xr:uid="{12C1E9A5-3930-4998-B04F-5118C45EDB32}"/>
    <cellStyle name="標準 2 2" xfId="4" xr:uid="{D5716A71-9C48-46B7-8BC6-10085AEE929B}"/>
    <cellStyle name="標準 3" xfId="2" xr:uid="{7EED8C1B-041D-4C1E-817A-421DBB593E5C}"/>
    <cellStyle name="標準 4" xfId="3" xr:uid="{4268590E-49CC-4A02-9C23-CFEF7E69839E}"/>
  </cellStyles>
  <dxfs count="173">
    <dxf>
      <numFmt numFmtId="0" formatCode="General"/>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center" vertical="center" textRotation="0" wrapText="0" indent="0" justifyLastLine="0" shrinkToFit="0" readingOrder="0"/>
    </dxf>
    <dxf>
      <numFmt numFmtId="19" formatCode="yyyy/mm/dd"/>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0.0000"/>
    </dxf>
    <dxf>
      <numFmt numFmtId="166" formatCode="0.0000"/>
    </dxf>
    <dxf>
      <numFmt numFmtId="0" formatCode="General"/>
      <alignment horizontal="center" vertical="center" textRotation="0" wrapText="0" indent="0" justifyLastLine="0" shrinkToFit="0" readingOrder="0"/>
    </dxf>
    <dxf>
      <numFmt numFmtId="19" formatCode="yyyy/mm/dd"/>
    </dxf>
    <dxf>
      <numFmt numFmtId="170" formatCode="0.000"/>
    </dxf>
    <dxf>
      <numFmt numFmtId="0" formatCode="General"/>
    </dxf>
    <dxf>
      <numFmt numFmtId="170" formatCode="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0.0000"/>
    </dxf>
    <dxf>
      <numFmt numFmtId="166" formatCode="0.0000"/>
    </dxf>
    <dxf>
      <numFmt numFmtId="0" formatCode="General"/>
      <alignment horizontal="center" vertical="center" textRotation="0" wrapText="0" indent="0" justifyLastLine="0" shrinkToFit="0" readingOrder="0"/>
    </dxf>
    <dxf>
      <numFmt numFmtId="19" formatCode="yyyy/mm/dd"/>
    </dxf>
    <dxf>
      <numFmt numFmtId="170" formatCode="0.000"/>
    </dxf>
    <dxf>
      <numFmt numFmtId="0" formatCode="General"/>
    </dxf>
    <dxf>
      <numFmt numFmtId="170" formatCode="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0.0000"/>
    </dxf>
    <dxf>
      <numFmt numFmtId="166" formatCode="0.0000"/>
    </dxf>
    <dxf>
      <numFmt numFmtId="0" formatCode="General"/>
      <alignment horizontal="center" vertical="center" textRotation="0" wrapText="0" indent="0" justifyLastLine="0" shrinkToFit="0" readingOrder="0"/>
    </dxf>
    <dxf>
      <numFmt numFmtId="19" formatCode="yyyy/mm/dd"/>
    </dxf>
    <dxf>
      <numFmt numFmtId="170" formatCode="0.000"/>
    </dxf>
    <dxf>
      <numFmt numFmtId="0" formatCode="General"/>
    </dxf>
    <dxf>
      <numFmt numFmtId="170" formatCode="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0.0000"/>
    </dxf>
    <dxf>
      <numFmt numFmtId="166" formatCode="0.0000"/>
    </dxf>
    <dxf>
      <numFmt numFmtId="0" formatCode="General"/>
      <alignment horizontal="center" vertical="center" textRotation="0" wrapText="0" indent="0" justifyLastLine="0" shrinkToFit="0" readingOrder="0"/>
    </dxf>
    <dxf>
      <numFmt numFmtId="19" formatCode="yyyy/mm/dd"/>
    </dxf>
    <dxf>
      <numFmt numFmtId="170" formatCode="0.000"/>
    </dxf>
    <dxf>
      <numFmt numFmtId="0" formatCode="General"/>
    </dxf>
    <dxf>
      <numFmt numFmtId="170" formatCode="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yyyy/mm/dd"/>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0.0000"/>
    </dxf>
    <dxf>
      <numFmt numFmtId="166" formatCode="0.0000"/>
    </dxf>
    <dxf>
      <numFmt numFmtId="0" formatCode="General"/>
      <alignment horizontal="center" vertical="center" textRotation="0" wrapText="0" indent="0" justifyLastLine="0" shrinkToFit="0" readingOrder="0"/>
    </dxf>
    <dxf>
      <numFmt numFmtId="19" formatCode="yyyy/mm/dd"/>
    </dxf>
    <dxf>
      <numFmt numFmtId="170" formatCode="0.000"/>
    </dxf>
    <dxf>
      <numFmt numFmtId="0" formatCode="General"/>
    </dxf>
    <dxf>
      <numFmt numFmtId="170" formatCode="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0.0000"/>
    </dxf>
    <dxf>
      <numFmt numFmtId="166" formatCode="0.0000"/>
    </dxf>
    <dxf>
      <numFmt numFmtId="0" formatCode="General"/>
      <alignment horizontal="center" vertical="center" textRotation="0" wrapText="0" indent="0" justifyLastLine="0" shrinkToFit="0" readingOrder="0"/>
    </dxf>
    <dxf>
      <numFmt numFmtId="19" formatCode="yyyy/mm/dd"/>
    </dxf>
    <dxf>
      <numFmt numFmtId="170" formatCode="0.000"/>
    </dxf>
    <dxf>
      <numFmt numFmtId="0" formatCode="General"/>
    </dxf>
    <dxf>
      <numFmt numFmtId="170" formatCode="0.00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0.0000"/>
    </dxf>
    <dxf>
      <numFmt numFmtId="166" formatCode="0.0000"/>
    </dxf>
    <dxf>
      <numFmt numFmtId="0" formatCode="General"/>
      <alignment horizontal="center" vertical="center" textRotation="0" wrapText="0" indent="0" justifyLastLine="0" shrinkToFit="0" readingOrder="0"/>
    </dxf>
    <dxf>
      <numFmt numFmtId="19" formatCode="yyyy/mm/dd"/>
    </dxf>
    <dxf>
      <numFmt numFmtId="166" formatCode="0.0000"/>
    </dxf>
    <dxf>
      <numFmt numFmtId="0" formatCode="General"/>
    </dxf>
    <dxf>
      <numFmt numFmtId="166" formatCode="0.0000"/>
    </dxf>
    <dxf>
      <numFmt numFmtId="0" formatCode="Genera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115137</xdr:colOff>
      <xdr:row>208</xdr:row>
      <xdr:rowOff>73268</xdr:rowOff>
    </xdr:from>
    <xdr:to>
      <xdr:col>37</xdr:col>
      <xdr:colOff>10468</xdr:colOff>
      <xdr:row>243</xdr:row>
      <xdr:rowOff>73735</xdr:rowOff>
    </xdr:to>
    <xdr:pic>
      <xdr:nvPicPr>
        <xdr:cNvPr id="3" name="図 2" descr="グラフ, レーダー チャート&#10;&#10;自動的に生成された説明">
          <a:extLst>
            <a:ext uri="{FF2B5EF4-FFF2-40B4-BE49-F238E27FC236}">
              <a16:creationId xmlns:a16="http://schemas.microsoft.com/office/drawing/2014/main" id="{E3647347-EF7F-8176-31E3-AE9E837B457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467" r="3442"/>
        <a:stretch/>
      </xdr:blipFill>
      <xdr:spPr>
        <a:xfrm>
          <a:off x="11011318" y="2428350"/>
          <a:ext cx="6458161" cy="5495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190500</xdr:colOff>
      <xdr:row>9</xdr:row>
      <xdr:rowOff>66675</xdr:rowOff>
    </xdr:from>
    <xdr:to>
      <xdr:col>57</xdr:col>
      <xdr:colOff>266700</xdr:colOff>
      <xdr:row>9</xdr:row>
      <xdr:rowOff>76200</xdr:rowOff>
    </xdr:to>
    <xdr:cxnSp macro="">
      <xdr:nvCxnSpPr>
        <xdr:cNvPr id="2" name="直線矢印コネクタ 1">
          <a:extLst>
            <a:ext uri="{FF2B5EF4-FFF2-40B4-BE49-F238E27FC236}">
              <a16:creationId xmlns:a16="http://schemas.microsoft.com/office/drawing/2014/main" id="{C0D1D12E-35CF-4BD5-9218-4540E43446D3}"/>
            </a:ext>
          </a:extLst>
        </xdr:cNvPr>
        <xdr:cNvCxnSpPr/>
      </xdr:nvCxnSpPr>
      <xdr:spPr>
        <a:xfrm flipV="1">
          <a:off x="8963025" y="1819275"/>
          <a:ext cx="771525" cy="95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0</xdr:colOff>
      <xdr:row>6</xdr:row>
      <xdr:rowOff>9525</xdr:rowOff>
    </xdr:from>
    <xdr:to>
      <xdr:col>55</xdr:col>
      <xdr:colOff>361950</xdr:colOff>
      <xdr:row>7</xdr:row>
      <xdr:rowOff>123825</xdr:rowOff>
    </xdr:to>
    <xdr:cxnSp macro="">
      <xdr:nvCxnSpPr>
        <xdr:cNvPr id="3" name="直線矢印コネクタ 2">
          <a:extLst>
            <a:ext uri="{FF2B5EF4-FFF2-40B4-BE49-F238E27FC236}">
              <a16:creationId xmlns:a16="http://schemas.microsoft.com/office/drawing/2014/main" id="{84DF0C6E-1022-40B9-811C-098B6A124371}"/>
            </a:ext>
          </a:extLst>
        </xdr:cNvPr>
        <xdr:cNvCxnSpPr/>
      </xdr:nvCxnSpPr>
      <xdr:spPr>
        <a:xfrm>
          <a:off x="6372225" y="1304925"/>
          <a:ext cx="1752600" cy="266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85725</xdr:colOff>
      <xdr:row>8</xdr:row>
      <xdr:rowOff>85725</xdr:rowOff>
    </xdr:from>
    <xdr:to>
      <xdr:col>56</xdr:col>
      <xdr:colOff>285750</xdr:colOff>
      <xdr:row>9</xdr:row>
      <xdr:rowOff>133350</xdr:rowOff>
    </xdr:to>
    <xdr:sp macro="" textlink="">
      <xdr:nvSpPr>
        <xdr:cNvPr id="4" name="二等辺三角形 3">
          <a:extLst>
            <a:ext uri="{FF2B5EF4-FFF2-40B4-BE49-F238E27FC236}">
              <a16:creationId xmlns:a16="http://schemas.microsoft.com/office/drawing/2014/main" id="{78FDBECD-FD6B-4DBD-8755-DD883AF2F11B}"/>
            </a:ext>
          </a:extLst>
        </xdr:cNvPr>
        <xdr:cNvSpPr/>
      </xdr:nvSpPr>
      <xdr:spPr>
        <a:xfrm>
          <a:off x="8858250" y="1685925"/>
          <a:ext cx="200025" cy="2000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285750</xdr:colOff>
      <xdr:row>7</xdr:row>
      <xdr:rowOff>123825</xdr:rowOff>
    </xdr:from>
    <xdr:to>
      <xdr:col>58</xdr:col>
      <xdr:colOff>466725</xdr:colOff>
      <xdr:row>8</xdr:row>
      <xdr:rowOff>133350</xdr:rowOff>
    </xdr:to>
    <xdr:sp macro="" textlink="">
      <xdr:nvSpPr>
        <xdr:cNvPr id="5" name="二等辺三角形 4">
          <a:extLst>
            <a:ext uri="{FF2B5EF4-FFF2-40B4-BE49-F238E27FC236}">
              <a16:creationId xmlns:a16="http://schemas.microsoft.com/office/drawing/2014/main" id="{135A648A-0E82-4BCD-8CDD-2B9D6F3EA94E}"/>
            </a:ext>
          </a:extLst>
        </xdr:cNvPr>
        <xdr:cNvSpPr/>
      </xdr:nvSpPr>
      <xdr:spPr>
        <a:xfrm>
          <a:off x="10353675" y="1571625"/>
          <a:ext cx="180975" cy="1619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190500</xdr:colOff>
      <xdr:row>2</xdr:row>
      <xdr:rowOff>123825</xdr:rowOff>
    </xdr:from>
    <xdr:to>
      <xdr:col>56</xdr:col>
      <xdr:colOff>190500</xdr:colOff>
      <xdr:row>9</xdr:row>
      <xdr:rowOff>76200</xdr:rowOff>
    </xdr:to>
    <xdr:cxnSp macro="">
      <xdr:nvCxnSpPr>
        <xdr:cNvPr id="6" name="直線矢印コネクタ 5">
          <a:extLst>
            <a:ext uri="{FF2B5EF4-FFF2-40B4-BE49-F238E27FC236}">
              <a16:creationId xmlns:a16="http://schemas.microsoft.com/office/drawing/2014/main" id="{D4404E77-5F09-429A-80C2-4C654A70C547}"/>
            </a:ext>
          </a:extLst>
        </xdr:cNvPr>
        <xdr:cNvCxnSpPr/>
      </xdr:nvCxnSpPr>
      <xdr:spPr>
        <a:xfrm flipV="1">
          <a:off x="8963025" y="781050"/>
          <a:ext cx="0" cy="104775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619126</xdr:colOff>
      <xdr:row>7</xdr:row>
      <xdr:rowOff>85725</xdr:rowOff>
    </xdr:from>
    <xdr:to>
      <xdr:col>56</xdr:col>
      <xdr:colOff>485776</xdr:colOff>
      <xdr:row>11</xdr:row>
      <xdr:rowOff>47625</xdr:rowOff>
    </xdr:to>
    <xdr:sp macro="" textlink="">
      <xdr:nvSpPr>
        <xdr:cNvPr id="7" name="円弧 6">
          <a:extLst>
            <a:ext uri="{FF2B5EF4-FFF2-40B4-BE49-F238E27FC236}">
              <a16:creationId xmlns:a16="http://schemas.microsoft.com/office/drawing/2014/main" id="{23EC8426-AEBB-44B0-ADC0-93E84E5D4DBA}"/>
            </a:ext>
          </a:extLst>
        </xdr:cNvPr>
        <xdr:cNvSpPr/>
      </xdr:nvSpPr>
      <xdr:spPr>
        <a:xfrm>
          <a:off x="8772526" y="1533525"/>
          <a:ext cx="485775" cy="590550"/>
        </a:xfrm>
        <a:prstGeom prst="arc">
          <a:avLst>
            <a:gd name="adj1" fmla="val 15830554"/>
            <a:gd name="adj2" fmla="val 21592308"/>
          </a:avLst>
        </a:prstGeom>
        <a:ln>
          <a:solidFill>
            <a:schemeClr val="accent2">
              <a:lumMod val="60000"/>
              <a:lumOff val="40000"/>
            </a:schemeClr>
          </a:solidFill>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235744</xdr:colOff>
      <xdr:row>8</xdr:row>
      <xdr:rowOff>85725</xdr:rowOff>
    </xdr:from>
    <xdr:to>
      <xdr:col>58</xdr:col>
      <xdr:colOff>295275</xdr:colOff>
      <xdr:row>9</xdr:row>
      <xdr:rowOff>33338</xdr:rowOff>
    </xdr:to>
    <xdr:cxnSp macro="">
      <xdr:nvCxnSpPr>
        <xdr:cNvPr id="8" name="直線矢印コネクタ 7">
          <a:extLst>
            <a:ext uri="{FF2B5EF4-FFF2-40B4-BE49-F238E27FC236}">
              <a16:creationId xmlns:a16="http://schemas.microsoft.com/office/drawing/2014/main" id="{AC4F8EBE-90D9-4E66-9470-AAB6D60CE768}"/>
            </a:ext>
          </a:extLst>
        </xdr:cNvPr>
        <xdr:cNvCxnSpPr>
          <a:stCxn id="4" idx="5"/>
        </xdr:cNvCxnSpPr>
      </xdr:nvCxnSpPr>
      <xdr:spPr>
        <a:xfrm flipV="1">
          <a:off x="9008269" y="1685925"/>
          <a:ext cx="1354931" cy="10001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190500</xdr:colOff>
      <xdr:row>4</xdr:row>
      <xdr:rowOff>0</xdr:rowOff>
    </xdr:from>
    <xdr:to>
      <xdr:col>57</xdr:col>
      <xdr:colOff>409575</xdr:colOff>
      <xdr:row>13</xdr:row>
      <xdr:rowOff>123825</xdr:rowOff>
    </xdr:to>
    <xdr:sp macro="" textlink="">
      <xdr:nvSpPr>
        <xdr:cNvPr id="9" name="円弧 8">
          <a:extLst>
            <a:ext uri="{FF2B5EF4-FFF2-40B4-BE49-F238E27FC236}">
              <a16:creationId xmlns:a16="http://schemas.microsoft.com/office/drawing/2014/main" id="{1ABCF23A-322A-4876-93BD-3875D884BCEF}"/>
            </a:ext>
          </a:extLst>
        </xdr:cNvPr>
        <xdr:cNvSpPr/>
      </xdr:nvSpPr>
      <xdr:spPr>
        <a:xfrm>
          <a:off x="8362950" y="971550"/>
          <a:ext cx="1514475" cy="1533525"/>
        </a:xfrm>
        <a:prstGeom prst="arc">
          <a:avLst>
            <a:gd name="adj1" fmla="val 15451750"/>
            <a:gd name="adj2" fmla="val 21524600"/>
          </a:avLst>
        </a:prstGeom>
        <a:ln>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657225</xdr:colOff>
      <xdr:row>7</xdr:row>
      <xdr:rowOff>142875</xdr:rowOff>
    </xdr:from>
    <xdr:to>
      <xdr:col>56</xdr:col>
      <xdr:colOff>523875</xdr:colOff>
      <xdr:row>11</xdr:row>
      <xdr:rowOff>104775</xdr:rowOff>
    </xdr:to>
    <xdr:sp macro="" textlink="">
      <xdr:nvSpPr>
        <xdr:cNvPr id="10" name="円弧 9">
          <a:extLst>
            <a:ext uri="{FF2B5EF4-FFF2-40B4-BE49-F238E27FC236}">
              <a16:creationId xmlns:a16="http://schemas.microsoft.com/office/drawing/2014/main" id="{8DB75351-14C4-49D2-96A2-726EDD9E10CD}"/>
            </a:ext>
          </a:extLst>
        </xdr:cNvPr>
        <xdr:cNvSpPr/>
      </xdr:nvSpPr>
      <xdr:spPr>
        <a:xfrm>
          <a:off x="8772525" y="1590675"/>
          <a:ext cx="523875" cy="590550"/>
        </a:xfrm>
        <a:prstGeom prst="arc">
          <a:avLst>
            <a:gd name="adj1" fmla="val 20932945"/>
            <a:gd name="adj2" fmla="val 2800304"/>
          </a:avLst>
        </a:prstGeom>
        <a:ln>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185738</xdr:colOff>
      <xdr:row>9</xdr:row>
      <xdr:rowOff>133350</xdr:rowOff>
    </xdr:from>
    <xdr:to>
      <xdr:col>56</xdr:col>
      <xdr:colOff>190500</xdr:colOff>
      <xdr:row>16</xdr:row>
      <xdr:rowOff>28575</xdr:rowOff>
    </xdr:to>
    <xdr:cxnSp macro="">
      <xdr:nvCxnSpPr>
        <xdr:cNvPr id="11" name="直線コネクタ 10">
          <a:extLst>
            <a:ext uri="{FF2B5EF4-FFF2-40B4-BE49-F238E27FC236}">
              <a16:creationId xmlns:a16="http://schemas.microsoft.com/office/drawing/2014/main" id="{DF7B2176-F25C-4379-B6D9-455E74337C52}"/>
            </a:ext>
          </a:extLst>
        </xdr:cNvPr>
        <xdr:cNvCxnSpPr>
          <a:stCxn id="4" idx="3"/>
        </xdr:cNvCxnSpPr>
      </xdr:nvCxnSpPr>
      <xdr:spPr>
        <a:xfrm>
          <a:off x="8958263" y="1885950"/>
          <a:ext cx="4762" cy="9810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185738</xdr:colOff>
      <xdr:row>9</xdr:row>
      <xdr:rowOff>133350</xdr:rowOff>
    </xdr:from>
    <xdr:to>
      <xdr:col>56</xdr:col>
      <xdr:colOff>461963</xdr:colOff>
      <xdr:row>16</xdr:row>
      <xdr:rowOff>14288</xdr:rowOff>
    </xdr:to>
    <xdr:cxnSp macro="">
      <xdr:nvCxnSpPr>
        <xdr:cNvPr id="12" name="直線コネクタ 11">
          <a:extLst>
            <a:ext uri="{FF2B5EF4-FFF2-40B4-BE49-F238E27FC236}">
              <a16:creationId xmlns:a16="http://schemas.microsoft.com/office/drawing/2014/main" id="{E56D583B-AC9C-48F5-A375-CA67BCE2415F}"/>
            </a:ext>
          </a:extLst>
        </xdr:cNvPr>
        <xdr:cNvCxnSpPr>
          <a:stCxn id="4" idx="3"/>
        </xdr:cNvCxnSpPr>
      </xdr:nvCxnSpPr>
      <xdr:spPr>
        <a:xfrm>
          <a:off x="8958263" y="1885950"/>
          <a:ext cx="276225" cy="9667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619125</xdr:colOff>
      <xdr:row>9</xdr:row>
      <xdr:rowOff>133350</xdr:rowOff>
    </xdr:from>
    <xdr:to>
      <xdr:col>56</xdr:col>
      <xdr:colOff>185738</xdr:colOff>
      <xdr:row>15</xdr:row>
      <xdr:rowOff>138113</xdr:rowOff>
    </xdr:to>
    <xdr:cxnSp macro="">
      <xdr:nvCxnSpPr>
        <xdr:cNvPr id="13" name="直線コネクタ 12">
          <a:extLst>
            <a:ext uri="{FF2B5EF4-FFF2-40B4-BE49-F238E27FC236}">
              <a16:creationId xmlns:a16="http://schemas.microsoft.com/office/drawing/2014/main" id="{3FF08A66-A182-4F99-A701-7A73F9CFFFBA}"/>
            </a:ext>
          </a:extLst>
        </xdr:cNvPr>
        <xdr:cNvCxnSpPr>
          <a:stCxn id="4" idx="3"/>
        </xdr:cNvCxnSpPr>
      </xdr:nvCxnSpPr>
      <xdr:spPr>
        <a:xfrm flipH="1">
          <a:off x="8772525" y="1885950"/>
          <a:ext cx="185738" cy="93821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190500</xdr:colOff>
      <xdr:row>6</xdr:row>
      <xdr:rowOff>133350</xdr:rowOff>
    </xdr:from>
    <xdr:to>
      <xdr:col>20</xdr:col>
      <xdr:colOff>57150</xdr:colOff>
      <xdr:row>7</xdr:row>
      <xdr:rowOff>76200</xdr:rowOff>
    </xdr:to>
    <xdr:cxnSp macro="">
      <xdr:nvCxnSpPr>
        <xdr:cNvPr id="2" name="直線矢印コネクタ 1">
          <a:extLst>
            <a:ext uri="{FF2B5EF4-FFF2-40B4-BE49-F238E27FC236}">
              <a16:creationId xmlns:a16="http://schemas.microsoft.com/office/drawing/2014/main" id="{CB9BB05C-7F5C-41E7-BA68-3832311ACE01}"/>
            </a:ext>
          </a:extLst>
        </xdr:cNvPr>
        <xdr:cNvCxnSpPr/>
      </xdr:nvCxnSpPr>
      <xdr:spPr>
        <a:xfrm flipV="1">
          <a:off x="8610600" y="1409700"/>
          <a:ext cx="1666875" cy="1143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171450</xdr:colOff>
      <xdr:row>5</xdr:row>
      <xdr:rowOff>57150</xdr:rowOff>
    </xdr:from>
    <xdr:to>
      <xdr:col>16</xdr:col>
      <xdr:colOff>171450</xdr:colOff>
      <xdr:row>5</xdr:row>
      <xdr:rowOff>66675</xdr:rowOff>
    </xdr:to>
    <xdr:cxnSp macro="">
      <xdr:nvCxnSpPr>
        <xdr:cNvPr id="3" name="直線矢印コネクタ 2">
          <a:extLst>
            <a:ext uri="{FF2B5EF4-FFF2-40B4-BE49-F238E27FC236}">
              <a16:creationId xmlns:a16="http://schemas.microsoft.com/office/drawing/2014/main" id="{34C54B65-B342-4A88-BE0E-EE8837FAACE7}"/>
            </a:ext>
          </a:extLst>
        </xdr:cNvPr>
        <xdr:cNvCxnSpPr/>
      </xdr:nvCxnSpPr>
      <xdr:spPr>
        <a:xfrm flipV="1">
          <a:off x="5591175" y="1162050"/>
          <a:ext cx="2400300"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6</xdr:row>
      <xdr:rowOff>85725</xdr:rowOff>
    </xdr:from>
    <xdr:to>
      <xdr:col>17</xdr:col>
      <xdr:colOff>285750</xdr:colOff>
      <xdr:row>7</xdr:row>
      <xdr:rowOff>133350</xdr:rowOff>
    </xdr:to>
    <xdr:sp macro="" textlink="">
      <xdr:nvSpPr>
        <xdr:cNvPr id="4" name="二等辺三角形 3">
          <a:extLst>
            <a:ext uri="{FF2B5EF4-FFF2-40B4-BE49-F238E27FC236}">
              <a16:creationId xmlns:a16="http://schemas.microsoft.com/office/drawing/2014/main" id="{9F60C3B2-0FA5-4EE3-8CF9-EC2578CEBF44}"/>
            </a:ext>
          </a:extLst>
        </xdr:cNvPr>
        <xdr:cNvSpPr/>
      </xdr:nvSpPr>
      <xdr:spPr>
        <a:xfrm>
          <a:off x="8505825" y="1362075"/>
          <a:ext cx="200025" cy="21907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133350</xdr:colOff>
      <xdr:row>6</xdr:row>
      <xdr:rowOff>66675</xdr:rowOff>
    </xdr:from>
    <xdr:to>
      <xdr:col>19</xdr:col>
      <xdr:colOff>304800</xdr:colOff>
      <xdr:row>7</xdr:row>
      <xdr:rowOff>85725</xdr:rowOff>
    </xdr:to>
    <xdr:cxnSp macro="">
      <xdr:nvCxnSpPr>
        <xdr:cNvPr id="5" name="直線矢印コネクタ 4">
          <a:extLst>
            <a:ext uri="{FF2B5EF4-FFF2-40B4-BE49-F238E27FC236}">
              <a16:creationId xmlns:a16="http://schemas.microsoft.com/office/drawing/2014/main" id="{982AEFFD-3F92-46E3-9B99-78D2B8CCDF5C}"/>
            </a:ext>
          </a:extLst>
        </xdr:cNvPr>
        <xdr:cNvCxnSpPr/>
      </xdr:nvCxnSpPr>
      <xdr:spPr>
        <a:xfrm flipV="1">
          <a:off x="8553450" y="1343025"/>
          <a:ext cx="1371600" cy="19050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295275</xdr:colOff>
      <xdr:row>5</xdr:row>
      <xdr:rowOff>28575</xdr:rowOff>
    </xdr:from>
    <xdr:to>
      <xdr:col>19</xdr:col>
      <xdr:colOff>495300</xdr:colOff>
      <xdr:row>6</xdr:row>
      <xdr:rowOff>95250</xdr:rowOff>
    </xdr:to>
    <xdr:sp macro="" textlink="">
      <xdr:nvSpPr>
        <xdr:cNvPr id="6" name="二等辺三角形 5">
          <a:extLst>
            <a:ext uri="{FF2B5EF4-FFF2-40B4-BE49-F238E27FC236}">
              <a16:creationId xmlns:a16="http://schemas.microsoft.com/office/drawing/2014/main" id="{BF0B02D2-C5F5-4E11-8C32-36DE2AB249BC}"/>
            </a:ext>
          </a:extLst>
        </xdr:cNvPr>
        <xdr:cNvSpPr/>
      </xdr:nvSpPr>
      <xdr:spPr>
        <a:xfrm>
          <a:off x="9915525" y="1133475"/>
          <a:ext cx="200025" cy="2381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85725</xdr:colOff>
      <xdr:row>7</xdr:row>
      <xdr:rowOff>0</xdr:rowOff>
    </xdr:from>
    <xdr:to>
      <xdr:col>17</xdr:col>
      <xdr:colOff>185738</xdr:colOff>
      <xdr:row>7</xdr:row>
      <xdr:rowOff>47625</xdr:rowOff>
    </xdr:to>
    <xdr:cxnSp macro="">
      <xdr:nvCxnSpPr>
        <xdr:cNvPr id="7" name="直線矢印コネクタ 6">
          <a:extLst>
            <a:ext uri="{FF2B5EF4-FFF2-40B4-BE49-F238E27FC236}">
              <a16:creationId xmlns:a16="http://schemas.microsoft.com/office/drawing/2014/main" id="{5A90C672-4F7D-4946-AE95-D7CBBDF13960}"/>
            </a:ext>
          </a:extLst>
        </xdr:cNvPr>
        <xdr:cNvCxnSpPr/>
      </xdr:nvCxnSpPr>
      <xdr:spPr>
        <a:xfrm flipH="1" flipV="1">
          <a:off x="7305675" y="1447800"/>
          <a:ext cx="1300163" cy="476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571500</xdr:colOff>
      <xdr:row>6</xdr:row>
      <xdr:rowOff>57150</xdr:rowOff>
    </xdr:from>
    <xdr:to>
      <xdr:col>15</xdr:col>
      <xdr:colOff>123825</xdr:colOff>
      <xdr:row>7</xdr:row>
      <xdr:rowOff>95250</xdr:rowOff>
    </xdr:to>
    <xdr:sp macro="" textlink="">
      <xdr:nvSpPr>
        <xdr:cNvPr id="8" name="二等辺三角形 7">
          <a:extLst>
            <a:ext uri="{FF2B5EF4-FFF2-40B4-BE49-F238E27FC236}">
              <a16:creationId xmlns:a16="http://schemas.microsoft.com/office/drawing/2014/main" id="{1AE40131-1FD9-4491-83D1-9933E03B2693}"/>
            </a:ext>
          </a:extLst>
        </xdr:cNvPr>
        <xdr:cNvSpPr/>
      </xdr:nvSpPr>
      <xdr:spPr>
        <a:xfrm>
          <a:off x="7191375" y="1333500"/>
          <a:ext cx="152400" cy="209550"/>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5</xdr:row>
      <xdr:rowOff>152400</xdr:rowOff>
    </xdr:from>
    <xdr:to>
      <xdr:col>20</xdr:col>
      <xdr:colOff>266700</xdr:colOff>
      <xdr:row>7</xdr:row>
      <xdr:rowOff>28575</xdr:rowOff>
    </xdr:to>
    <xdr:sp macro="" textlink="">
      <xdr:nvSpPr>
        <xdr:cNvPr id="9" name="二等辺三角形 8">
          <a:extLst>
            <a:ext uri="{FF2B5EF4-FFF2-40B4-BE49-F238E27FC236}">
              <a16:creationId xmlns:a16="http://schemas.microsoft.com/office/drawing/2014/main" id="{AC2AA2F6-669A-4BA2-8F7B-576CF8960434}"/>
            </a:ext>
          </a:extLst>
        </xdr:cNvPr>
        <xdr:cNvSpPr/>
      </xdr:nvSpPr>
      <xdr:spPr>
        <a:xfrm>
          <a:off x="10248900" y="1257300"/>
          <a:ext cx="238125" cy="21907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176213</xdr:colOff>
      <xdr:row>7</xdr:row>
      <xdr:rowOff>123825</xdr:rowOff>
    </xdr:from>
    <xdr:to>
      <xdr:col>17</xdr:col>
      <xdr:colOff>180975</xdr:colOff>
      <xdr:row>13</xdr:row>
      <xdr:rowOff>9525</xdr:rowOff>
    </xdr:to>
    <xdr:cxnSp macro="">
      <xdr:nvCxnSpPr>
        <xdr:cNvPr id="10" name="直線コネクタ 9">
          <a:extLst>
            <a:ext uri="{FF2B5EF4-FFF2-40B4-BE49-F238E27FC236}">
              <a16:creationId xmlns:a16="http://schemas.microsoft.com/office/drawing/2014/main" id="{E0ABECEA-2F10-42E2-8760-7A540504581F}"/>
            </a:ext>
          </a:extLst>
        </xdr:cNvPr>
        <xdr:cNvCxnSpPr/>
      </xdr:nvCxnSpPr>
      <xdr:spPr>
        <a:xfrm>
          <a:off x="8596313" y="1571625"/>
          <a:ext cx="4762" cy="9810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176213</xdr:colOff>
      <xdr:row>7</xdr:row>
      <xdr:rowOff>123825</xdr:rowOff>
    </xdr:from>
    <xdr:to>
      <xdr:col>17</xdr:col>
      <xdr:colOff>452438</xdr:colOff>
      <xdr:row>12</xdr:row>
      <xdr:rowOff>166688</xdr:rowOff>
    </xdr:to>
    <xdr:cxnSp macro="">
      <xdr:nvCxnSpPr>
        <xdr:cNvPr id="11" name="直線コネクタ 10">
          <a:extLst>
            <a:ext uri="{FF2B5EF4-FFF2-40B4-BE49-F238E27FC236}">
              <a16:creationId xmlns:a16="http://schemas.microsoft.com/office/drawing/2014/main" id="{B5BB83D8-52D9-4D61-BB21-425B384288B3}"/>
            </a:ext>
          </a:extLst>
        </xdr:cNvPr>
        <xdr:cNvCxnSpPr/>
      </xdr:nvCxnSpPr>
      <xdr:spPr>
        <a:xfrm>
          <a:off x="8596313" y="1571625"/>
          <a:ext cx="276225" cy="9667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609600</xdr:colOff>
      <xdr:row>7</xdr:row>
      <xdr:rowOff>123825</xdr:rowOff>
    </xdr:from>
    <xdr:to>
      <xdr:col>17</xdr:col>
      <xdr:colOff>176213</xdr:colOff>
      <xdr:row>12</xdr:row>
      <xdr:rowOff>138113</xdr:rowOff>
    </xdr:to>
    <xdr:cxnSp macro="">
      <xdr:nvCxnSpPr>
        <xdr:cNvPr id="12" name="直線コネクタ 11">
          <a:extLst>
            <a:ext uri="{FF2B5EF4-FFF2-40B4-BE49-F238E27FC236}">
              <a16:creationId xmlns:a16="http://schemas.microsoft.com/office/drawing/2014/main" id="{B7A12127-D828-4554-B0F6-1334B712AEB7}"/>
            </a:ext>
          </a:extLst>
        </xdr:cNvPr>
        <xdr:cNvCxnSpPr/>
      </xdr:nvCxnSpPr>
      <xdr:spPr>
        <a:xfrm flipH="1">
          <a:off x="8420100" y="1571625"/>
          <a:ext cx="176213" cy="93821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190500</xdr:colOff>
      <xdr:row>7</xdr:row>
      <xdr:rowOff>76200</xdr:rowOff>
    </xdr:from>
    <xdr:to>
      <xdr:col>22</xdr:col>
      <xdr:colOff>276225</xdr:colOff>
      <xdr:row>7</xdr:row>
      <xdr:rowOff>95250</xdr:rowOff>
    </xdr:to>
    <xdr:cxnSp macro="">
      <xdr:nvCxnSpPr>
        <xdr:cNvPr id="2" name="直線矢印コネクタ 1">
          <a:extLst>
            <a:ext uri="{FF2B5EF4-FFF2-40B4-BE49-F238E27FC236}">
              <a16:creationId xmlns:a16="http://schemas.microsoft.com/office/drawing/2014/main" id="{E8620C8E-0FD6-4B66-9EC4-1E1E011E1505}"/>
            </a:ext>
          </a:extLst>
        </xdr:cNvPr>
        <xdr:cNvCxnSpPr/>
      </xdr:nvCxnSpPr>
      <xdr:spPr>
        <a:xfrm>
          <a:off x="12192000" y="1409700"/>
          <a:ext cx="1285875" cy="1905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171450</xdr:colOff>
      <xdr:row>5</xdr:row>
      <xdr:rowOff>66675</xdr:rowOff>
    </xdr:from>
    <xdr:to>
      <xdr:col>19</xdr:col>
      <xdr:colOff>180975</xdr:colOff>
      <xdr:row>7</xdr:row>
      <xdr:rowOff>28575</xdr:rowOff>
    </xdr:to>
    <xdr:cxnSp macro="">
      <xdr:nvCxnSpPr>
        <xdr:cNvPr id="3" name="直線矢印コネクタ 2">
          <a:extLst>
            <a:ext uri="{FF2B5EF4-FFF2-40B4-BE49-F238E27FC236}">
              <a16:creationId xmlns:a16="http://schemas.microsoft.com/office/drawing/2014/main" id="{72FD399B-6D66-41C5-A8AC-D579B46721F6}"/>
            </a:ext>
          </a:extLst>
        </xdr:cNvPr>
        <xdr:cNvCxnSpPr/>
      </xdr:nvCxnSpPr>
      <xdr:spPr>
        <a:xfrm>
          <a:off x="9172575" y="1019175"/>
          <a:ext cx="2409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85725</xdr:colOff>
      <xdr:row>6</xdr:row>
      <xdr:rowOff>85725</xdr:rowOff>
    </xdr:from>
    <xdr:to>
      <xdr:col>20</xdr:col>
      <xdr:colOff>285750</xdr:colOff>
      <xdr:row>7</xdr:row>
      <xdr:rowOff>133350</xdr:rowOff>
    </xdr:to>
    <xdr:sp macro="" textlink="">
      <xdr:nvSpPr>
        <xdr:cNvPr id="4" name="二等辺三角形 3">
          <a:extLst>
            <a:ext uri="{FF2B5EF4-FFF2-40B4-BE49-F238E27FC236}">
              <a16:creationId xmlns:a16="http://schemas.microsoft.com/office/drawing/2014/main" id="{938BEC83-02D7-4EB6-8070-1A6BAEEA1EFD}"/>
            </a:ext>
          </a:extLst>
        </xdr:cNvPr>
        <xdr:cNvSpPr/>
      </xdr:nvSpPr>
      <xdr:spPr>
        <a:xfrm>
          <a:off x="12087225" y="1228725"/>
          <a:ext cx="200025" cy="2381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285750</xdr:colOff>
      <xdr:row>6</xdr:row>
      <xdr:rowOff>114300</xdr:rowOff>
    </xdr:from>
    <xdr:to>
      <xdr:col>22</xdr:col>
      <xdr:colOff>485775</xdr:colOff>
      <xdr:row>8</xdr:row>
      <xdr:rowOff>9525</xdr:rowOff>
    </xdr:to>
    <xdr:sp macro="" textlink="">
      <xdr:nvSpPr>
        <xdr:cNvPr id="5" name="二等辺三角形 4">
          <a:extLst>
            <a:ext uri="{FF2B5EF4-FFF2-40B4-BE49-F238E27FC236}">
              <a16:creationId xmlns:a16="http://schemas.microsoft.com/office/drawing/2014/main" id="{7A02136C-75D1-408C-A830-D6A09242CF2C}"/>
            </a:ext>
          </a:extLst>
        </xdr:cNvPr>
        <xdr:cNvSpPr/>
      </xdr:nvSpPr>
      <xdr:spPr>
        <a:xfrm>
          <a:off x="13487400" y="1257300"/>
          <a:ext cx="200025" cy="2762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133350</xdr:colOff>
      <xdr:row>7</xdr:row>
      <xdr:rowOff>85725</xdr:rowOff>
    </xdr:from>
    <xdr:to>
      <xdr:col>22</xdr:col>
      <xdr:colOff>247650</xdr:colOff>
      <xdr:row>9</xdr:row>
      <xdr:rowOff>133350</xdr:rowOff>
    </xdr:to>
    <xdr:cxnSp macro="">
      <xdr:nvCxnSpPr>
        <xdr:cNvPr id="6" name="直線矢印コネクタ 5">
          <a:extLst>
            <a:ext uri="{FF2B5EF4-FFF2-40B4-BE49-F238E27FC236}">
              <a16:creationId xmlns:a16="http://schemas.microsoft.com/office/drawing/2014/main" id="{AFFCBC3D-44DC-4280-B16E-4D23ED8E02CA}"/>
            </a:ext>
          </a:extLst>
        </xdr:cNvPr>
        <xdr:cNvCxnSpPr/>
      </xdr:nvCxnSpPr>
      <xdr:spPr>
        <a:xfrm>
          <a:off x="12134850" y="1419225"/>
          <a:ext cx="1314450" cy="4286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238125</xdr:colOff>
      <xdr:row>8</xdr:row>
      <xdr:rowOff>142875</xdr:rowOff>
    </xdr:from>
    <xdr:to>
      <xdr:col>22</xdr:col>
      <xdr:colOff>438150</xdr:colOff>
      <xdr:row>10</xdr:row>
      <xdr:rowOff>38100</xdr:rowOff>
    </xdr:to>
    <xdr:sp macro="" textlink="">
      <xdr:nvSpPr>
        <xdr:cNvPr id="7" name="二等辺三角形 6">
          <a:extLst>
            <a:ext uri="{FF2B5EF4-FFF2-40B4-BE49-F238E27FC236}">
              <a16:creationId xmlns:a16="http://schemas.microsoft.com/office/drawing/2014/main" id="{02AE96A0-A0A6-4148-9F9B-17701011EE35}"/>
            </a:ext>
          </a:extLst>
        </xdr:cNvPr>
        <xdr:cNvSpPr/>
      </xdr:nvSpPr>
      <xdr:spPr>
        <a:xfrm>
          <a:off x="13439775" y="1666875"/>
          <a:ext cx="200025" cy="2762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7</xdr:row>
      <xdr:rowOff>76200</xdr:rowOff>
    </xdr:from>
    <xdr:to>
      <xdr:col>20</xdr:col>
      <xdr:colOff>190500</xdr:colOff>
      <xdr:row>15</xdr:row>
      <xdr:rowOff>104775</xdr:rowOff>
    </xdr:to>
    <xdr:cxnSp macro="">
      <xdr:nvCxnSpPr>
        <xdr:cNvPr id="8" name="直線矢印コネクタ 7">
          <a:extLst>
            <a:ext uri="{FF2B5EF4-FFF2-40B4-BE49-F238E27FC236}">
              <a16:creationId xmlns:a16="http://schemas.microsoft.com/office/drawing/2014/main" id="{1D2BC06D-7184-4741-ACAE-C791EC74A914}"/>
            </a:ext>
          </a:extLst>
        </xdr:cNvPr>
        <xdr:cNvCxnSpPr/>
      </xdr:nvCxnSpPr>
      <xdr:spPr>
        <a:xfrm flipH="1">
          <a:off x="11439525" y="1409700"/>
          <a:ext cx="752475" cy="155257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609600</xdr:colOff>
      <xdr:row>15</xdr:row>
      <xdr:rowOff>114300</xdr:rowOff>
    </xdr:from>
    <xdr:to>
      <xdr:col>19</xdr:col>
      <xdr:colOff>123825</xdr:colOff>
      <xdr:row>17</xdr:row>
      <xdr:rowOff>9525</xdr:rowOff>
    </xdr:to>
    <xdr:sp macro="" textlink="">
      <xdr:nvSpPr>
        <xdr:cNvPr id="9" name="二等辺三角形 8">
          <a:extLst>
            <a:ext uri="{FF2B5EF4-FFF2-40B4-BE49-F238E27FC236}">
              <a16:creationId xmlns:a16="http://schemas.microsoft.com/office/drawing/2014/main" id="{63867FD6-CFC7-46F3-8B2D-57A19E086D95}"/>
            </a:ext>
          </a:extLst>
        </xdr:cNvPr>
        <xdr:cNvSpPr/>
      </xdr:nvSpPr>
      <xdr:spPr>
        <a:xfrm>
          <a:off x="11401425" y="2971800"/>
          <a:ext cx="123825" cy="2762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609600</xdr:colOff>
      <xdr:row>6</xdr:row>
      <xdr:rowOff>9525</xdr:rowOff>
    </xdr:from>
    <xdr:to>
      <xdr:col>20</xdr:col>
      <xdr:colOff>581025</xdr:colOff>
      <xdr:row>10</xdr:row>
      <xdr:rowOff>0</xdr:rowOff>
    </xdr:to>
    <xdr:sp macro="" textlink="">
      <xdr:nvSpPr>
        <xdr:cNvPr id="10" name="円弧 9">
          <a:extLst>
            <a:ext uri="{FF2B5EF4-FFF2-40B4-BE49-F238E27FC236}">
              <a16:creationId xmlns:a16="http://schemas.microsoft.com/office/drawing/2014/main" id="{3D29E0EB-14A5-4B46-B9BD-BA883309C1AA}"/>
            </a:ext>
          </a:extLst>
        </xdr:cNvPr>
        <xdr:cNvSpPr/>
      </xdr:nvSpPr>
      <xdr:spPr>
        <a:xfrm>
          <a:off x="12001500" y="1152525"/>
          <a:ext cx="581025" cy="752475"/>
        </a:xfrm>
        <a:prstGeom prst="arc">
          <a:avLst>
            <a:gd name="adj1" fmla="val 20783966"/>
            <a:gd name="adj2" fmla="val 8217913"/>
          </a:avLst>
        </a:prstGeom>
        <a:ln>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190500</xdr:colOff>
      <xdr:row>9</xdr:row>
      <xdr:rowOff>66675</xdr:rowOff>
    </xdr:from>
    <xdr:to>
      <xdr:col>48</xdr:col>
      <xdr:colOff>266700</xdr:colOff>
      <xdr:row>9</xdr:row>
      <xdr:rowOff>76200</xdr:rowOff>
    </xdr:to>
    <xdr:cxnSp macro="">
      <xdr:nvCxnSpPr>
        <xdr:cNvPr id="2" name="直線矢印コネクタ 1">
          <a:extLst>
            <a:ext uri="{FF2B5EF4-FFF2-40B4-BE49-F238E27FC236}">
              <a16:creationId xmlns:a16="http://schemas.microsoft.com/office/drawing/2014/main" id="{0B334087-917F-480F-B51B-8AFB8FD5F9A5}"/>
            </a:ext>
          </a:extLst>
        </xdr:cNvPr>
        <xdr:cNvCxnSpPr/>
      </xdr:nvCxnSpPr>
      <xdr:spPr>
        <a:xfrm flipV="1">
          <a:off x="28394025" y="1781175"/>
          <a:ext cx="676275" cy="95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171450</xdr:colOff>
      <xdr:row>5</xdr:row>
      <xdr:rowOff>66675</xdr:rowOff>
    </xdr:from>
    <xdr:to>
      <xdr:col>46</xdr:col>
      <xdr:colOff>180975</xdr:colOff>
      <xdr:row>7</xdr:row>
      <xdr:rowOff>28575</xdr:rowOff>
    </xdr:to>
    <xdr:cxnSp macro="">
      <xdr:nvCxnSpPr>
        <xdr:cNvPr id="3" name="直線矢印コネクタ 2">
          <a:extLst>
            <a:ext uri="{FF2B5EF4-FFF2-40B4-BE49-F238E27FC236}">
              <a16:creationId xmlns:a16="http://schemas.microsoft.com/office/drawing/2014/main" id="{BA68960F-045E-45B2-95CC-DB4211C71261}"/>
            </a:ext>
          </a:extLst>
        </xdr:cNvPr>
        <xdr:cNvCxnSpPr/>
      </xdr:nvCxnSpPr>
      <xdr:spPr>
        <a:xfrm>
          <a:off x="25374600" y="1019175"/>
          <a:ext cx="2409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85725</xdr:colOff>
      <xdr:row>8</xdr:row>
      <xdr:rowOff>85725</xdr:rowOff>
    </xdr:from>
    <xdr:to>
      <xdr:col>47</xdr:col>
      <xdr:colOff>285750</xdr:colOff>
      <xdr:row>9</xdr:row>
      <xdr:rowOff>133350</xdr:rowOff>
    </xdr:to>
    <xdr:sp macro="" textlink="">
      <xdr:nvSpPr>
        <xdr:cNvPr id="4" name="二等辺三角形 3">
          <a:extLst>
            <a:ext uri="{FF2B5EF4-FFF2-40B4-BE49-F238E27FC236}">
              <a16:creationId xmlns:a16="http://schemas.microsoft.com/office/drawing/2014/main" id="{7EC45737-9927-4624-AA11-B4642B7C8432}"/>
            </a:ext>
          </a:extLst>
        </xdr:cNvPr>
        <xdr:cNvSpPr/>
      </xdr:nvSpPr>
      <xdr:spPr>
        <a:xfrm>
          <a:off x="28289250" y="1609725"/>
          <a:ext cx="200025" cy="2381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285750</xdr:colOff>
      <xdr:row>7</xdr:row>
      <xdr:rowOff>123825</xdr:rowOff>
    </xdr:from>
    <xdr:to>
      <xdr:col>49</xdr:col>
      <xdr:colOff>466725</xdr:colOff>
      <xdr:row>8</xdr:row>
      <xdr:rowOff>133350</xdr:rowOff>
    </xdr:to>
    <xdr:sp macro="" textlink="">
      <xdr:nvSpPr>
        <xdr:cNvPr id="5" name="二等辺三角形 4">
          <a:extLst>
            <a:ext uri="{FF2B5EF4-FFF2-40B4-BE49-F238E27FC236}">
              <a16:creationId xmlns:a16="http://schemas.microsoft.com/office/drawing/2014/main" id="{E842E8FF-4E22-401F-AE7D-9FC8FEBCEBFE}"/>
            </a:ext>
          </a:extLst>
        </xdr:cNvPr>
        <xdr:cNvSpPr/>
      </xdr:nvSpPr>
      <xdr:spPr>
        <a:xfrm>
          <a:off x="29689425" y="1457325"/>
          <a:ext cx="180975" cy="2000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190500</xdr:colOff>
      <xdr:row>2</xdr:row>
      <xdr:rowOff>123825</xdr:rowOff>
    </xdr:from>
    <xdr:to>
      <xdr:col>47</xdr:col>
      <xdr:colOff>190500</xdr:colOff>
      <xdr:row>9</xdr:row>
      <xdr:rowOff>76200</xdr:rowOff>
    </xdr:to>
    <xdr:cxnSp macro="">
      <xdr:nvCxnSpPr>
        <xdr:cNvPr id="6" name="直線矢印コネクタ 5">
          <a:extLst>
            <a:ext uri="{FF2B5EF4-FFF2-40B4-BE49-F238E27FC236}">
              <a16:creationId xmlns:a16="http://schemas.microsoft.com/office/drawing/2014/main" id="{D3A2C8FF-96D3-44C4-9959-D49C8BBF2C1F}"/>
            </a:ext>
          </a:extLst>
        </xdr:cNvPr>
        <xdr:cNvCxnSpPr/>
      </xdr:nvCxnSpPr>
      <xdr:spPr>
        <a:xfrm flipV="1">
          <a:off x="28394025" y="504825"/>
          <a:ext cx="0" cy="128587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619126</xdr:colOff>
      <xdr:row>7</xdr:row>
      <xdr:rowOff>85725</xdr:rowOff>
    </xdr:from>
    <xdr:to>
      <xdr:col>47</xdr:col>
      <xdr:colOff>485776</xdr:colOff>
      <xdr:row>11</xdr:row>
      <xdr:rowOff>47625</xdr:rowOff>
    </xdr:to>
    <xdr:sp macro="" textlink="">
      <xdr:nvSpPr>
        <xdr:cNvPr id="7" name="円弧 6">
          <a:extLst>
            <a:ext uri="{FF2B5EF4-FFF2-40B4-BE49-F238E27FC236}">
              <a16:creationId xmlns:a16="http://schemas.microsoft.com/office/drawing/2014/main" id="{3AB2E26F-1D78-45C0-9410-DA4188AD6042}"/>
            </a:ext>
          </a:extLst>
        </xdr:cNvPr>
        <xdr:cNvSpPr/>
      </xdr:nvSpPr>
      <xdr:spPr>
        <a:xfrm>
          <a:off x="28203526" y="1419225"/>
          <a:ext cx="485775" cy="723900"/>
        </a:xfrm>
        <a:prstGeom prst="arc">
          <a:avLst>
            <a:gd name="adj1" fmla="val 15830554"/>
            <a:gd name="adj2" fmla="val 21592308"/>
          </a:avLst>
        </a:prstGeom>
        <a:ln>
          <a:solidFill>
            <a:schemeClr val="accent2">
              <a:lumMod val="60000"/>
              <a:lumOff val="40000"/>
            </a:schemeClr>
          </a:solidFill>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235744</xdr:colOff>
      <xdr:row>8</xdr:row>
      <xdr:rowOff>85725</xdr:rowOff>
    </xdr:from>
    <xdr:to>
      <xdr:col>49</xdr:col>
      <xdr:colOff>295275</xdr:colOff>
      <xdr:row>9</xdr:row>
      <xdr:rowOff>33338</xdr:rowOff>
    </xdr:to>
    <xdr:cxnSp macro="">
      <xdr:nvCxnSpPr>
        <xdr:cNvPr id="8" name="直線矢印コネクタ 7">
          <a:extLst>
            <a:ext uri="{FF2B5EF4-FFF2-40B4-BE49-F238E27FC236}">
              <a16:creationId xmlns:a16="http://schemas.microsoft.com/office/drawing/2014/main" id="{A37ACEBC-AA46-4739-B342-B9B09E6D0C24}"/>
            </a:ext>
          </a:extLst>
        </xdr:cNvPr>
        <xdr:cNvCxnSpPr>
          <a:stCxn id="4" idx="5"/>
        </xdr:cNvCxnSpPr>
      </xdr:nvCxnSpPr>
      <xdr:spPr>
        <a:xfrm flipV="1">
          <a:off x="28439269" y="1609725"/>
          <a:ext cx="1259681" cy="13811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190500</xdr:colOff>
      <xdr:row>4</xdr:row>
      <xdr:rowOff>0</xdr:rowOff>
    </xdr:from>
    <xdr:to>
      <xdr:col>48</xdr:col>
      <xdr:colOff>409575</xdr:colOff>
      <xdr:row>13</xdr:row>
      <xdr:rowOff>123825</xdr:rowOff>
    </xdr:to>
    <xdr:sp macro="" textlink="">
      <xdr:nvSpPr>
        <xdr:cNvPr id="9" name="円弧 8">
          <a:extLst>
            <a:ext uri="{FF2B5EF4-FFF2-40B4-BE49-F238E27FC236}">
              <a16:creationId xmlns:a16="http://schemas.microsoft.com/office/drawing/2014/main" id="{2BEA530E-2BA2-4C7D-BAE2-AAD2DD573F48}"/>
            </a:ext>
          </a:extLst>
        </xdr:cNvPr>
        <xdr:cNvSpPr/>
      </xdr:nvSpPr>
      <xdr:spPr>
        <a:xfrm>
          <a:off x="27793950" y="762000"/>
          <a:ext cx="1419225" cy="1838325"/>
        </a:xfrm>
        <a:prstGeom prst="arc">
          <a:avLst>
            <a:gd name="adj1" fmla="val 15451750"/>
            <a:gd name="adj2" fmla="val 21524600"/>
          </a:avLst>
        </a:prstGeom>
        <a:ln>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657225</xdr:colOff>
      <xdr:row>7</xdr:row>
      <xdr:rowOff>142875</xdr:rowOff>
    </xdr:from>
    <xdr:to>
      <xdr:col>47</xdr:col>
      <xdr:colOff>523875</xdr:colOff>
      <xdr:row>11</xdr:row>
      <xdr:rowOff>104775</xdr:rowOff>
    </xdr:to>
    <xdr:sp macro="" textlink="">
      <xdr:nvSpPr>
        <xdr:cNvPr id="10" name="円弧 9">
          <a:extLst>
            <a:ext uri="{FF2B5EF4-FFF2-40B4-BE49-F238E27FC236}">
              <a16:creationId xmlns:a16="http://schemas.microsoft.com/office/drawing/2014/main" id="{79BF72E4-B48E-4B1D-91DD-020257F6B791}"/>
            </a:ext>
          </a:extLst>
        </xdr:cNvPr>
        <xdr:cNvSpPr/>
      </xdr:nvSpPr>
      <xdr:spPr>
        <a:xfrm>
          <a:off x="28203525" y="1476375"/>
          <a:ext cx="523875" cy="723900"/>
        </a:xfrm>
        <a:prstGeom prst="arc">
          <a:avLst>
            <a:gd name="adj1" fmla="val 20932945"/>
            <a:gd name="adj2" fmla="val 2800304"/>
          </a:avLst>
        </a:prstGeom>
        <a:ln>
          <a:headEnd type="none"/>
          <a:tailEnd type="arrow"/>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185738</xdr:colOff>
      <xdr:row>9</xdr:row>
      <xdr:rowOff>133350</xdr:rowOff>
    </xdr:from>
    <xdr:to>
      <xdr:col>47</xdr:col>
      <xdr:colOff>190500</xdr:colOff>
      <xdr:row>16</xdr:row>
      <xdr:rowOff>28575</xdr:rowOff>
    </xdr:to>
    <xdr:cxnSp macro="">
      <xdr:nvCxnSpPr>
        <xdr:cNvPr id="11" name="直線コネクタ 10">
          <a:extLst>
            <a:ext uri="{FF2B5EF4-FFF2-40B4-BE49-F238E27FC236}">
              <a16:creationId xmlns:a16="http://schemas.microsoft.com/office/drawing/2014/main" id="{8FC26955-65A5-4C3E-8387-2F790AD142E8}"/>
            </a:ext>
          </a:extLst>
        </xdr:cNvPr>
        <xdr:cNvCxnSpPr>
          <a:stCxn id="4" idx="3"/>
        </xdr:cNvCxnSpPr>
      </xdr:nvCxnSpPr>
      <xdr:spPr>
        <a:xfrm>
          <a:off x="28389263" y="1847850"/>
          <a:ext cx="4762" cy="12287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185738</xdr:colOff>
      <xdr:row>9</xdr:row>
      <xdr:rowOff>133350</xdr:rowOff>
    </xdr:from>
    <xdr:to>
      <xdr:col>47</xdr:col>
      <xdr:colOff>461963</xdr:colOff>
      <xdr:row>16</xdr:row>
      <xdr:rowOff>14288</xdr:rowOff>
    </xdr:to>
    <xdr:cxnSp macro="">
      <xdr:nvCxnSpPr>
        <xdr:cNvPr id="12" name="直線コネクタ 11">
          <a:extLst>
            <a:ext uri="{FF2B5EF4-FFF2-40B4-BE49-F238E27FC236}">
              <a16:creationId xmlns:a16="http://schemas.microsoft.com/office/drawing/2014/main" id="{09D09079-4ECA-4410-AB13-75AE0D68BCC4}"/>
            </a:ext>
          </a:extLst>
        </xdr:cNvPr>
        <xdr:cNvCxnSpPr>
          <a:stCxn id="4" idx="3"/>
        </xdr:cNvCxnSpPr>
      </xdr:nvCxnSpPr>
      <xdr:spPr>
        <a:xfrm>
          <a:off x="28389263" y="1847850"/>
          <a:ext cx="276225" cy="121443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619125</xdr:colOff>
      <xdr:row>9</xdr:row>
      <xdr:rowOff>133350</xdr:rowOff>
    </xdr:from>
    <xdr:to>
      <xdr:col>47</xdr:col>
      <xdr:colOff>185738</xdr:colOff>
      <xdr:row>15</xdr:row>
      <xdr:rowOff>138113</xdr:rowOff>
    </xdr:to>
    <xdr:cxnSp macro="">
      <xdr:nvCxnSpPr>
        <xdr:cNvPr id="13" name="直線コネクタ 12">
          <a:extLst>
            <a:ext uri="{FF2B5EF4-FFF2-40B4-BE49-F238E27FC236}">
              <a16:creationId xmlns:a16="http://schemas.microsoft.com/office/drawing/2014/main" id="{6593111D-0128-4732-81F5-A399A3732128}"/>
            </a:ext>
          </a:extLst>
        </xdr:cNvPr>
        <xdr:cNvCxnSpPr>
          <a:stCxn id="4" idx="3"/>
        </xdr:cNvCxnSpPr>
      </xdr:nvCxnSpPr>
      <xdr:spPr>
        <a:xfrm flipH="1">
          <a:off x="28203525" y="1847850"/>
          <a:ext cx="185738" cy="114776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190500</xdr:colOff>
      <xdr:row>6</xdr:row>
      <xdr:rowOff>133350</xdr:rowOff>
    </xdr:from>
    <xdr:to>
      <xdr:col>16</xdr:col>
      <xdr:colOff>57150</xdr:colOff>
      <xdr:row>7</xdr:row>
      <xdr:rowOff>76200</xdr:rowOff>
    </xdr:to>
    <xdr:cxnSp macro="">
      <xdr:nvCxnSpPr>
        <xdr:cNvPr id="2" name="直線矢印コネクタ 1">
          <a:extLst>
            <a:ext uri="{FF2B5EF4-FFF2-40B4-BE49-F238E27FC236}">
              <a16:creationId xmlns:a16="http://schemas.microsoft.com/office/drawing/2014/main" id="{C3C8A5E8-9C97-4676-AE9E-3348BB360537}"/>
            </a:ext>
          </a:extLst>
        </xdr:cNvPr>
        <xdr:cNvCxnSpPr/>
      </xdr:nvCxnSpPr>
      <xdr:spPr>
        <a:xfrm flipV="1">
          <a:off x="7991475" y="1276350"/>
          <a:ext cx="1666875" cy="13335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171450</xdr:colOff>
      <xdr:row>5</xdr:row>
      <xdr:rowOff>57150</xdr:rowOff>
    </xdr:from>
    <xdr:to>
      <xdr:col>12</xdr:col>
      <xdr:colOff>171450</xdr:colOff>
      <xdr:row>5</xdr:row>
      <xdr:rowOff>66675</xdr:rowOff>
    </xdr:to>
    <xdr:cxnSp macro="">
      <xdr:nvCxnSpPr>
        <xdr:cNvPr id="3" name="直線矢印コネクタ 2">
          <a:extLst>
            <a:ext uri="{FF2B5EF4-FFF2-40B4-BE49-F238E27FC236}">
              <a16:creationId xmlns:a16="http://schemas.microsoft.com/office/drawing/2014/main" id="{CEFFED38-097C-4032-99B3-91DB3FCE89C3}"/>
            </a:ext>
          </a:extLst>
        </xdr:cNvPr>
        <xdr:cNvCxnSpPr/>
      </xdr:nvCxnSpPr>
      <xdr:spPr>
        <a:xfrm flipV="1">
          <a:off x="4972050" y="1009650"/>
          <a:ext cx="2400300"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6</xdr:row>
      <xdr:rowOff>85725</xdr:rowOff>
    </xdr:from>
    <xdr:to>
      <xdr:col>13</xdr:col>
      <xdr:colOff>285750</xdr:colOff>
      <xdr:row>7</xdr:row>
      <xdr:rowOff>133350</xdr:rowOff>
    </xdr:to>
    <xdr:sp macro="" textlink="">
      <xdr:nvSpPr>
        <xdr:cNvPr id="4" name="二等辺三角形 3">
          <a:extLst>
            <a:ext uri="{FF2B5EF4-FFF2-40B4-BE49-F238E27FC236}">
              <a16:creationId xmlns:a16="http://schemas.microsoft.com/office/drawing/2014/main" id="{3D73F7F1-1FAB-40B3-8F6F-E8242FFFEA79}"/>
            </a:ext>
          </a:extLst>
        </xdr:cNvPr>
        <xdr:cNvSpPr/>
      </xdr:nvSpPr>
      <xdr:spPr>
        <a:xfrm>
          <a:off x="7886700" y="1228725"/>
          <a:ext cx="200025" cy="23812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133350</xdr:colOff>
      <xdr:row>6</xdr:row>
      <xdr:rowOff>66675</xdr:rowOff>
    </xdr:from>
    <xdr:to>
      <xdr:col>15</xdr:col>
      <xdr:colOff>304800</xdr:colOff>
      <xdr:row>7</xdr:row>
      <xdr:rowOff>85725</xdr:rowOff>
    </xdr:to>
    <xdr:cxnSp macro="">
      <xdr:nvCxnSpPr>
        <xdr:cNvPr id="5" name="直線矢印コネクタ 4">
          <a:extLst>
            <a:ext uri="{FF2B5EF4-FFF2-40B4-BE49-F238E27FC236}">
              <a16:creationId xmlns:a16="http://schemas.microsoft.com/office/drawing/2014/main" id="{C062D69F-EDD1-481A-BD43-CB1EA7BFE375}"/>
            </a:ext>
          </a:extLst>
        </xdr:cNvPr>
        <xdr:cNvCxnSpPr/>
      </xdr:nvCxnSpPr>
      <xdr:spPr>
        <a:xfrm flipV="1">
          <a:off x="7934325" y="1209675"/>
          <a:ext cx="1371600" cy="20955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295275</xdr:colOff>
      <xdr:row>5</xdr:row>
      <xdr:rowOff>28575</xdr:rowOff>
    </xdr:from>
    <xdr:to>
      <xdr:col>15</xdr:col>
      <xdr:colOff>495300</xdr:colOff>
      <xdr:row>6</xdr:row>
      <xdr:rowOff>95250</xdr:rowOff>
    </xdr:to>
    <xdr:sp macro="" textlink="">
      <xdr:nvSpPr>
        <xdr:cNvPr id="6" name="二等辺三角形 5">
          <a:extLst>
            <a:ext uri="{FF2B5EF4-FFF2-40B4-BE49-F238E27FC236}">
              <a16:creationId xmlns:a16="http://schemas.microsoft.com/office/drawing/2014/main" id="{7E873083-0D94-41F7-8E39-D15F4C7F5335}"/>
            </a:ext>
          </a:extLst>
        </xdr:cNvPr>
        <xdr:cNvSpPr/>
      </xdr:nvSpPr>
      <xdr:spPr>
        <a:xfrm>
          <a:off x="9296400" y="981075"/>
          <a:ext cx="200025" cy="25717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85725</xdr:colOff>
      <xdr:row>7</xdr:row>
      <xdr:rowOff>0</xdr:rowOff>
    </xdr:from>
    <xdr:to>
      <xdr:col>13</xdr:col>
      <xdr:colOff>185738</xdr:colOff>
      <xdr:row>7</xdr:row>
      <xdr:rowOff>47625</xdr:rowOff>
    </xdr:to>
    <xdr:cxnSp macro="">
      <xdr:nvCxnSpPr>
        <xdr:cNvPr id="7" name="直線矢印コネクタ 6">
          <a:extLst>
            <a:ext uri="{FF2B5EF4-FFF2-40B4-BE49-F238E27FC236}">
              <a16:creationId xmlns:a16="http://schemas.microsoft.com/office/drawing/2014/main" id="{284926B6-D41F-4F4F-95D5-55D78413B455}"/>
            </a:ext>
          </a:extLst>
        </xdr:cNvPr>
        <xdr:cNvCxnSpPr/>
      </xdr:nvCxnSpPr>
      <xdr:spPr>
        <a:xfrm flipH="1" flipV="1">
          <a:off x="6686550" y="1333500"/>
          <a:ext cx="1300163" cy="47625"/>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6</xdr:row>
      <xdr:rowOff>57150</xdr:rowOff>
    </xdr:from>
    <xdr:to>
      <xdr:col>11</xdr:col>
      <xdr:colOff>123825</xdr:colOff>
      <xdr:row>7</xdr:row>
      <xdr:rowOff>95250</xdr:rowOff>
    </xdr:to>
    <xdr:sp macro="" textlink="">
      <xdr:nvSpPr>
        <xdr:cNvPr id="8" name="二等辺三角形 7">
          <a:extLst>
            <a:ext uri="{FF2B5EF4-FFF2-40B4-BE49-F238E27FC236}">
              <a16:creationId xmlns:a16="http://schemas.microsoft.com/office/drawing/2014/main" id="{570077EA-40C9-4E3B-83D1-D8F74CFA553F}"/>
            </a:ext>
          </a:extLst>
        </xdr:cNvPr>
        <xdr:cNvSpPr/>
      </xdr:nvSpPr>
      <xdr:spPr>
        <a:xfrm>
          <a:off x="6572250" y="1200150"/>
          <a:ext cx="152400" cy="228600"/>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5</xdr:row>
      <xdr:rowOff>152400</xdr:rowOff>
    </xdr:from>
    <xdr:to>
      <xdr:col>16</xdr:col>
      <xdr:colOff>266700</xdr:colOff>
      <xdr:row>7</xdr:row>
      <xdr:rowOff>28575</xdr:rowOff>
    </xdr:to>
    <xdr:sp macro="" textlink="">
      <xdr:nvSpPr>
        <xdr:cNvPr id="9" name="二等辺三角形 8">
          <a:extLst>
            <a:ext uri="{FF2B5EF4-FFF2-40B4-BE49-F238E27FC236}">
              <a16:creationId xmlns:a16="http://schemas.microsoft.com/office/drawing/2014/main" id="{BAFFD29E-01A4-4082-B74E-540F118DE7F3}"/>
            </a:ext>
          </a:extLst>
        </xdr:cNvPr>
        <xdr:cNvSpPr/>
      </xdr:nvSpPr>
      <xdr:spPr>
        <a:xfrm>
          <a:off x="9629775" y="1104900"/>
          <a:ext cx="238125" cy="257175"/>
        </a:xfrm>
        <a:prstGeom prst="triangl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176213</xdr:colOff>
      <xdr:row>7</xdr:row>
      <xdr:rowOff>123825</xdr:rowOff>
    </xdr:from>
    <xdr:to>
      <xdr:col>13</xdr:col>
      <xdr:colOff>180975</xdr:colOff>
      <xdr:row>13</xdr:row>
      <xdr:rowOff>9525</xdr:rowOff>
    </xdr:to>
    <xdr:cxnSp macro="">
      <xdr:nvCxnSpPr>
        <xdr:cNvPr id="10" name="直線コネクタ 9">
          <a:extLst>
            <a:ext uri="{FF2B5EF4-FFF2-40B4-BE49-F238E27FC236}">
              <a16:creationId xmlns:a16="http://schemas.microsoft.com/office/drawing/2014/main" id="{10A73B3A-3796-4711-8C21-D578B51E6024}"/>
            </a:ext>
          </a:extLst>
        </xdr:cNvPr>
        <xdr:cNvCxnSpPr/>
      </xdr:nvCxnSpPr>
      <xdr:spPr>
        <a:xfrm>
          <a:off x="7977188" y="1457325"/>
          <a:ext cx="4762" cy="10287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176213</xdr:colOff>
      <xdr:row>7</xdr:row>
      <xdr:rowOff>123825</xdr:rowOff>
    </xdr:from>
    <xdr:to>
      <xdr:col>13</xdr:col>
      <xdr:colOff>452438</xdr:colOff>
      <xdr:row>12</xdr:row>
      <xdr:rowOff>166688</xdr:rowOff>
    </xdr:to>
    <xdr:cxnSp macro="">
      <xdr:nvCxnSpPr>
        <xdr:cNvPr id="11" name="直線コネクタ 10">
          <a:extLst>
            <a:ext uri="{FF2B5EF4-FFF2-40B4-BE49-F238E27FC236}">
              <a16:creationId xmlns:a16="http://schemas.microsoft.com/office/drawing/2014/main" id="{560C0252-8F07-4682-922C-F3513A0E2CAA}"/>
            </a:ext>
          </a:extLst>
        </xdr:cNvPr>
        <xdr:cNvCxnSpPr/>
      </xdr:nvCxnSpPr>
      <xdr:spPr>
        <a:xfrm>
          <a:off x="7977188" y="1457325"/>
          <a:ext cx="276225" cy="99536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609600</xdr:colOff>
      <xdr:row>7</xdr:row>
      <xdr:rowOff>123825</xdr:rowOff>
    </xdr:from>
    <xdr:to>
      <xdr:col>13</xdr:col>
      <xdr:colOff>176213</xdr:colOff>
      <xdr:row>12</xdr:row>
      <xdr:rowOff>138113</xdr:rowOff>
    </xdr:to>
    <xdr:cxnSp macro="">
      <xdr:nvCxnSpPr>
        <xdr:cNvPr id="12" name="直線コネクタ 11">
          <a:extLst>
            <a:ext uri="{FF2B5EF4-FFF2-40B4-BE49-F238E27FC236}">
              <a16:creationId xmlns:a16="http://schemas.microsoft.com/office/drawing/2014/main" id="{EAEBE5E6-ACA0-4A28-8F1E-609610687057}"/>
            </a:ext>
          </a:extLst>
        </xdr:cNvPr>
        <xdr:cNvCxnSpPr/>
      </xdr:nvCxnSpPr>
      <xdr:spPr>
        <a:xfrm flipH="1">
          <a:off x="7800975" y="1457325"/>
          <a:ext cx="176213" cy="9667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400050</xdr:colOff>
      <xdr:row>16</xdr:row>
      <xdr:rowOff>142875</xdr:rowOff>
    </xdr:from>
    <xdr:to>
      <xdr:col>5</xdr:col>
      <xdr:colOff>571500</xdr:colOff>
      <xdr:row>17</xdr:row>
      <xdr:rowOff>142875</xdr:rowOff>
    </xdr:to>
    <xdr:sp macro="" textlink="">
      <xdr:nvSpPr>
        <xdr:cNvPr id="2" name="Text Box 2075">
          <a:extLst>
            <a:ext uri="{FF2B5EF4-FFF2-40B4-BE49-F238E27FC236}">
              <a16:creationId xmlns:a16="http://schemas.microsoft.com/office/drawing/2014/main" id="{0B52E465-3DD3-4ADA-88A3-692A41BFEE14}"/>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25</xdr:row>
      <xdr:rowOff>142875</xdr:rowOff>
    </xdr:from>
    <xdr:to>
      <xdr:col>5</xdr:col>
      <xdr:colOff>571500</xdr:colOff>
      <xdr:row>26</xdr:row>
      <xdr:rowOff>142875</xdr:rowOff>
    </xdr:to>
    <xdr:sp macro="" textlink="">
      <xdr:nvSpPr>
        <xdr:cNvPr id="3" name="Text Box 10070">
          <a:extLst>
            <a:ext uri="{FF2B5EF4-FFF2-40B4-BE49-F238E27FC236}">
              <a16:creationId xmlns:a16="http://schemas.microsoft.com/office/drawing/2014/main" id="{E7DA066E-7BDF-466F-A907-88A5A9ACCDA8}"/>
            </a:ext>
          </a:extLst>
        </xdr:cNvPr>
        <xdr:cNvSpPr txBox="1">
          <a:spLocks noChangeArrowheads="1"/>
        </xdr:cNvSpPr>
      </xdr:nvSpPr>
      <xdr:spPr bwMode="auto">
        <a:xfrm>
          <a:off x="3067050" y="3467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4" name="Text Box 10077">
          <a:extLst>
            <a:ext uri="{FF2B5EF4-FFF2-40B4-BE49-F238E27FC236}">
              <a16:creationId xmlns:a16="http://schemas.microsoft.com/office/drawing/2014/main" id="{3A8D4F9C-F40F-40EF-84CA-457CF64B6B23}"/>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5" name="Text Box 10176">
          <a:extLst>
            <a:ext uri="{FF2B5EF4-FFF2-40B4-BE49-F238E27FC236}">
              <a16:creationId xmlns:a16="http://schemas.microsoft.com/office/drawing/2014/main" id="{EE286090-9B84-41E9-8FF5-EC8922D060FF}"/>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25</xdr:row>
      <xdr:rowOff>142875</xdr:rowOff>
    </xdr:from>
    <xdr:to>
      <xdr:col>5</xdr:col>
      <xdr:colOff>571500</xdr:colOff>
      <xdr:row>26</xdr:row>
      <xdr:rowOff>142875</xdr:rowOff>
    </xdr:to>
    <xdr:sp macro="" textlink="">
      <xdr:nvSpPr>
        <xdr:cNvPr id="6" name="Text Box 10177">
          <a:extLst>
            <a:ext uri="{FF2B5EF4-FFF2-40B4-BE49-F238E27FC236}">
              <a16:creationId xmlns:a16="http://schemas.microsoft.com/office/drawing/2014/main" id="{B611E15D-2ADE-477A-9AAD-0404B18E8F71}"/>
            </a:ext>
          </a:extLst>
        </xdr:cNvPr>
        <xdr:cNvSpPr txBox="1">
          <a:spLocks noChangeArrowheads="1"/>
        </xdr:cNvSpPr>
      </xdr:nvSpPr>
      <xdr:spPr bwMode="auto">
        <a:xfrm>
          <a:off x="3067050" y="3467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7" name="Text Box 10178">
          <a:extLst>
            <a:ext uri="{FF2B5EF4-FFF2-40B4-BE49-F238E27FC236}">
              <a16:creationId xmlns:a16="http://schemas.microsoft.com/office/drawing/2014/main" id="{BB7A3FC9-E895-479A-B5BE-5E4F5062CCDE}"/>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8" name="Text Box 10179">
          <a:extLst>
            <a:ext uri="{FF2B5EF4-FFF2-40B4-BE49-F238E27FC236}">
              <a16:creationId xmlns:a16="http://schemas.microsoft.com/office/drawing/2014/main" id="{E09643A9-7C27-4C96-9270-0DE7AA5EC13E}"/>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9" name="Text Box 10077">
          <a:extLst>
            <a:ext uri="{FF2B5EF4-FFF2-40B4-BE49-F238E27FC236}">
              <a16:creationId xmlns:a16="http://schemas.microsoft.com/office/drawing/2014/main" id="{09F283EB-318E-40BD-8F46-9103BB416090}"/>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0" name="Text Box 10178">
          <a:extLst>
            <a:ext uri="{FF2B5EF4-FFF2-40B4-BE49-F238E27FC236}">
              <a16:creationId xmlns:a16="http://schemas.microsoft.com/office/drawing/2014/main" id="{0EB7054A-B40E-4024-8D25-76ED5795082D}"/>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1" name="Text Box 2075">
          <a:extLst>
            <a:ext uri="{FF2B5EF4-FFF2-40B4-BE49-F238E27FC236}">
              <a16:creationId xmlns:a16="http://schemas.microsoft.com/office/drawing/2014/main" id="{40F22A64-F102-4CBD-94A2-975AD90F8C7D}"/>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2" name="Text Box 10077">
          <a:extLst>
            <a:ext uri="{FF2B5EF4-FFF2-40B4-BE49-F238E27FC236}">
              <a16:creationId xmlns:a16="http://schemas.microsoft.com/office/drawing/2014/main" id="{291335C4-A2F0-4A8B-836D-DE6A09F46DB2}"/>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3" name="Text Box 10176">
          <a:extLst>
            <a:ext uri="{FF2B5EF4-FFF2-40B4-BE49-F238E27FC236}">
              <a16:creationId xmlns:a16="http://schemas.microsoft.com/office/drawing/2014/main" id="{DB504039-0B67-455D-9164-A1362594D749}"/>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4" name="Text Box 10178">
          <a:extLst>
            <a:ext uri="{FF2B5EF4-FFF2-40B4-BE49-F238E27FC236}">
              <a16:creationId xmlns:a16="http://schemas.microsoft.com/office/drawing/2014/main" id="{AA1FBFD9-0CC7-427F-ABD2-C6FB07AC9B93}"/>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5" name="Text Box 10179">
          <a:extLst>
            <a:ext uri="{FF2B5EF4-FFF2-40B4-BE49-F238E27FC236}">
              <a16:creationId xmlns:a16="http://schemas.microsoft.com/office/drawing/2014/main" id="{E8B605BF-FB16-49C1-8F6F-5F6048F4EA13}"/>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16</xdr:row>
      <xdr:rowOff>142875</xdr:rowOff>
    </xdr:from>
    <xdr:to>
      <xdr:col>6</xdr:col>
      <xdr:colOff>47625</xdr:colOff>
      <xdr:row>17</xdr:row>
      <xdr:rowOff>142875</xdr:rowOff>
    </xdr:to>
    <xdr:sp macro="" textlink="">
      <xdr:nvSpPr>
        <xdr:cNvPr id="16" name="Text Box 2075">
          <a:extLst>
            <a:ext uri="{FF2B5EF4-FFF2-40B4-BE49-F238E27FC236}">
              <a16:creationId xmlns:a16="http://schemas.microsoft.com/office/drawing/2014/main" id="{37013163-5400-48A3-9762-A0859024A382}"/>
            </a:ext>
          </a:extLst>
        </xdr:cNvPr>
        <xdr:cNvSpPr txBox="1">
          <a:spLocks noChangeArrowheads="1"/>
        </xdr:cNvSpPr>
      </xdr:nvSpPr>
      <xdr:spPr bwMode="auto">
        <a:xfrm>
          <a:off x="3248025" y="22669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7" name="Text Box 10176">
          <a:extLst>
            <a:ext uri="{FF2B5EF4-FFF2-40B4-BE49-F238E27FC236}">
              <a16:creationId xmlns:a16="http://schemas.microsoft.com/office/drawing/2014/main" id="{F0967517-81BA-4332-90BB-FBB8C54C21C2}"/>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8" name="Text Box 10179">
          <a:extLst>
            <a:ext uri="{FF2B5EF4-FFF2-40B4-BE49-F238E27FC236}">
              <a16:creationId xmlns:a16="http://schemas.microsoft.com/office/drawing/2014/main" id="{C0BA98B3-B114-47F7-B1D5-C0F27438BB62}"/>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9" name="Text Box 2075">
          <a:extLst>
            <a:ext uri="{FF2B5EF4-FFF2-40B4-BE49-F238E27FC236}">
              <a16:creationId xmlns:a16="http://schemas.microsoft.com/office/drawing/2014/main" id="{C3D9B008-2BFD-4F51-B548-00D8C7BAF784}"/>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0" name="Text Box 10176">
          <a:extLst>
            <a:ext uri="{FF2B5EF4-FFF2-40B4-BE49-F238E27FC236}">
              <a16:creationId xmlns:a16="http://schemas.microsoft.com/office/drawing/2014/main" id="{A42A9026-5A19-4CAD-A798-E400D2E4093F}"/>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8</xdr:col>
      <xdr:colOff>28575</xdr:colOff>
      <xdr:row>16</xdr:row>
      <xdr:rowOff>142875</xdr:rowOff>
    </xdr:from>
    <xdr:to>
      <xdr:col>8</xdr:col>
      <xdr:colOff>28575</xdr:colOff>
      <xdr:row>17</xdr:row>
      <xdr:rowOff>142875</xdr:rowOff>
    </xdr:to>
    <xdr:sp macro="" textlink="">
      <xdr:nvSpPr>
        <xdr:cNvPr id="21" name="Text Box 10179">
          <a:extLst>
            <a:ext uri="{FF2B5EF4-FFF2-40B4-BE49-F238E27FC236}">
              <a16:creationId xmlns:a16="http://schemas.microsoft.com/office/drawing/2014/main" id="{5653E548-58D3-4281-9780-3EC7D088952E}"/>
            </a:ext>
          </a:extLst>
        </xdr:cNvPr>
        <xdr:cNvSpPr txBox="1">
          <a:spLocks noChangeArrowheads="1"/>
        </xdr:cNvSpPr>
      </xdr:nvSpPr>
      <xdr:spPr bwMode="auto">
        <a:xfrm>
          <a:off x="4295775" y="22669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22" name="Text Box 2075">
          <a:extLst>
            <a:ext uri="{FF2B5EF4-FFF2-40B4-BE49-F238E27FC236}">
              <a16:creationId xmlns:a16="http://schemas.microsoft.com/office/drawing/2014/main" id="{73EC24E7-CC2D-476D-9D2B-019EF09BDE61}"/>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23" name="Text Box 10077">
          <a:extLst>
            <a:ext uri="{FF2B5EF4-FFF2-40B4-BE49-F238E27FC236}">
              <a16:creationId xmlns:a16="http://schemas.microsoft.com/office/drawing/2014/main" id="{ACD075FD-C8ED-4838-8C7E-DBDC479D47B6}"/>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24" name="Text Box 10176">
          <a:extLst>
            <a:ext uri="{FF2B5EF4-FFF2-40B4-BE49-F238E27FC236}">
              <a16:creationId xmlns:a16="http://schemas.microsoft.com/office/drawing/2014/main" id="{EE2F0D3A-80A0-44F3-97AC-2E51EB97A212}"/>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25" name="Text Box 10178">
          <a:extLst>
            <a:ext uri="{FF2B5EF4-FFF2-40B4-BE49-F238E27FC236}">
              <a16:creationId xmlns:a16="http://schemas.microsoft.com/office/drawing/2014/main" id="{8A7E3157-3171-43BD-BA32-1AE0AB96131B}"/>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26" name="Text Box 10179">
          <a:extLst>
            <a:ext uri="{FF2B5EF4-FFF2-40B4-BE49-F238E27FC236}">
              <a16:creationId xmlns:a16="http://schemas.microsoft.com/office/drawing/2014/main" id="{9F5D3483-F8C5-4161-8787-3FA92F8FDADA}"/>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27" name="Text Box 10077">
          <a:extLst>
            <a:ext uri="{FF2B5EF4-FFF2-40B4-BE49-F238E27FC236}">
              <a16:creationId xmlns:a16="http://schemas.microsoft.com/office/drawing/2014/main" id="{7182D6B8-273C-462B-BCB0-97DD6783B005}"/>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28" name="Text Box 10178">
          <a:extLst>
            <a:ext uri="{FF2B5EF4-FFF2-40B4-BE49-F238E27FC236}">
              <a16:creationId xmlns:a16="http://schemas.microsoft.com/office/drawing/2014/main" id="{5620614F-C0C1-40F0-A935-2FD8246F844B}"/>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29" name="Text Box 2075">
          <a:extLst>
            <a:ext uri="{FF2B5EF4-FFF2-40B4-BE49-F238E27FC236}">
              <a16:creationId xmlns:a16="http://schemas.microsoft.com/office/drawing/2014/main" id="{9B9BC066-5EDF-471C-ABDC-3D9C076205A2}"/>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30" name="Text Box 10077">
          <a:extLst>
            <a:ext uri="{FF2B5EF4-FFF2-40B4-BE49-F238E27FC236}">
              <a16:creationId xmlns:a16="http://schemas.microsoft.com/office/drawing/2014/main" id="{5088B859-6C98-40B7-8A46-100A159165C2}"/>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31" name="Text Box 10176">
          <a:extLst>
            <a:ext uri="{FF2B5EF4-FFF2-40B4-BE49-F238E27FC236}">
              <a16:creationId xmlns:a16="http://schemas.microsoft.com/office/drawing/2014/main" id="{BA89A6AE-AADE-416D-9F1B-3CB2B892CB26}"/>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32" name="Text Box 10178">
          <a:extLst>
            <a:ext uri="{FF2B5EF4-FFF2-40B4-BE49-F238E27FC236}">
              <a16:creationId xmlns:a16="http://schemas.microsoft.com/office/drawing/2014/main" id="{7CCF4E04-8D22-43BB-9515-D75853E0F807}"/>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33" name="Text Box 10179">
          <a:extLst>
            <a:ext uri="{FF2B5EF4-FFF2-40B4-BE49-F238E27FC236}">
              <a16:creationId xmlns:a16="http://schemas.microsoft.com/office/drawing/2014/main" id="{0B0DBFA5-ED21-4D28-8FDB-A3BD93E3C85A}"/>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18</xdr:row>
      <xdr:rowOff>142875</xdr:rowOff>
    </xdr:from>
    <xdr:to>
      <xdr:col>6</xdr:col>
      <xdr:colOff>47625</xdr:colOff>
      <xdr:row>19</xdr:row>
      <xdr:rowOff>142875</xdr:rowOff>
    </xdr:to>
    <xdr:sp macro="" textlink="">
      <xdr:nvSpPr>
        <xdr:cNvPr id="34" name="Text Box 2075">
          <a:extLst>
            <a:ext uri="{FF2B5EF4-FFF2-40B4-BE49-F238E27FC236}">
              <a16:creationId xmlns:a16="http://schemas.microsoft.com/office/drawing/2014/main" id="{0A458979-50DC-400D-B433-88C6F86DF2AF}"/>
            </a:ext>
          </a:extLst>
        </xdr:cNvPr>
        <xdr:cNvSpPr txBox="1">
          <a:spLocks noChangeArrowheads="1"/>
        </xdr:cNvSpPr>
      </xdr:nvSpPr>
      <xdr:spPr bwMode="auto">
        <a:xfrm>
          <a:off x="3248025" y="25336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35" name="Text Box 10176">
          <a:extLst>
            <a:ext uri="{FF2B5EF4-FFF2-40B4-BE49-F238E27FC236}">
              <a16:creationId xmlns:a16="http://schemas.microsoft.com/office/drawing/2014/main" id="{47BC6572-8075-48EC-825A-9DD1FBA6C9A3}"/>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36" name="Text Box 10179">
          <a:extLst>
            <a:ext uri="{FF2B5EF4-FFF2-40B4-BE49-F238E27FC236}">
              <a16:creationId xmlns:a16="http://schemas.microsoft.com/office/drawing/2014/main" id="{F00660BB-936B-4C2F-95BB-9D2DF29D89B1}"/>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37" name="Text Box 2075">
          <a:extLst>
            <a:ext uri="{FF2B5EF4-FFF2-40B4-BE49-F238E27FC236}">
              <a16:creationId xmlns:a16="http://schemas.microsoft.com/office/drawing/2014/main" id="{F8A91B51-C865-4E98-BE5D-9E2EB76E9D84}"/>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38" name="Text Box 10176">
          <a:extLst>
            <a:ext uri="{FF2B5EF4-FFF2-40B4-BE49-F238E27FC236}">
              <a16:creationId xmlns:a16="http://schemas.microsoft.com/office/drawing/2014/main" id="{761E7252-4256-4499-BCA2-220D0A1A2EA1}"/>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39" name="Text Box 10179">
          <a:extLst>
            <a:ext uri="{FF2B5EF4-FFF2-40B4-BE49-F238E27FC236}">
              <a16:creationId xmlns:a16="http://schemas.microsoft.com/office/drawing/2014/main" id="{F144F096-95B2-40A6-A246-3725CAA0A747}"/>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40" name="Text Box 2075">
          <a:extLst>
            <a:ext uri="{FF2B5EF4-FFF2-40B4-BE49-F238E27FC236}">
              <a16:creationId xmlns:a16="http://schemas.microsoft.com/office/drawing/2014/main" id="{27194A46-748B-4D5F-B45D-2D3C4C960403}"/>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41" name="Text Box 10077">
          <a:extLst>
            <a:ext uri="{FF2B5EF4-FFF2-40B4-BE49-F238E27FC236}">
              <a16:creationId xmlns:a16="http://schemas.microsoft.com/office/drawing/2014/main" id="{E464F015-2CED-4DCD-98D4-F4641B8F1EC3}"/>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42" name="Text Box 10176">
          <a:extLst>
            <a:ext uri="{FF2B5EF4-FFF2-40B4-BE49-F238E27FC236}">
              <a16:creationId xmlns:a16="http://schemas.microsoft.com/office/drawing/2014/main" id="{905BEB19-6ECB-457D-9B08-57931BC68D29}"/>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43" name="Text Box 10178">
          <a:extLst>
            <a:ext uri="{FF2B5EF4-FFF2-40B4-BE49-F238E27FC236}">
              <a16:creationId xmlns:a16="http://schemas.microsoft.com/office/drawing/2014/main" id="{AEC424A9-0D56-4CFB-A921-84ABE29C1BB0}"/>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44" name="Text Box 10179">
          <a:extLst>
            <a:ext uri="{FF2B5EF4-FFF2-40B4-BE49-F238E27FC236}">
              <a16:creationId xmlns:a16="http://schemas.microsoft.com/office/drawing/2014/main" id="{75BB823A-8EB4-47C4-8554-248E18728A84}"/>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18</xdr:row>
      <xdr:rowOff>142875</xdr:rowOff>
    </xdr:from>
    <xdr:to>
      <xdr:col>6</xdr:col>
      <xdr:colOff>47625</xdr:colOff>
      <xdr:row>19</xdr:row>
      <xdr:rowOff>142875</xdr:rowOff>
    </xdr:to>
    <xdr:sp macro="" textlink="">
      <xdr:nvSpPr>
        <xdr:cNvPr id="45" name="Text Box 2075">
          <a:extLst>
            <a:ext uri="{FF2B5EF4-FFF2-40B4-BE49-F238E27FC236}">
              <a16:creationId xmlns:a16="http://schemas.microsoft.com/office/drawing/2014/main" id="{0B3CCD56-C704-42C9-8659-CAA175B3AE2D}"/>
            </a:ext>
          </a:extLst>
        </xdr:cNvPr>
        <xdr:cNvSpPr txBox="1">
          <a:spLocks noChangeArrowheads="1"/>
        </xdr:cNvSpPr>
      </xdr:nvSpPr>
      <xdr:spPr bwMode="auto">
        <a:xfrm>
          <a:off x="3248025" y="25336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46" name="Text Box 10176">
          <a:extLst>
            <a:ext uri="{FF2B5EF4-FFF2-40B4-BE49-F238E27FC236}">
              <a16:creationId xmlns:a16="http://schemas.microsoft.com/office/drawing/2014/main" id="{87AB7938-B2F2-432C-80D9-E366B74E527F}"/>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47" name="Text Box 10179">
          <a:extLst>
            <a:ext uri="{FF2B5EF4-FFF2-40B4-BE49-F238E27FC236}">
              <a16:creationId xmlns:a16="http://schemas.microsoft.com/office/drawing/2014/main" id="{0E5BA255-072F-4205-B16F-717A642C5D3D}"/>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48" name="Text Box 2075">
          <a:extLst>
            <a:ext uri="{FF2B5EF4-FFF2-40B4-BE49-F238E27FC236}">
              <a16:creationId xmlns:a16="http://schemas.microsoft.com/office/drawing/2014/main" id="{40E12E8A-09BC-4B87-9190-1F2127BD96E1}"/>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49" name="Text Box 10176">
          <a:extLst>
            <a:ext uri="{FF2B5EF4-FFF2-40B4-BE49-F238E27FC236}">
              <a16:creationId xmlns:a16="http://schemas.microsoft.com/office/drawing/2014/main" id="{8D909DD1-8940-4D5F-BA84-88DA1C6E62AB}"/>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50" name="Text Box 10179">
          <a:extLst>
            <a:ext uri="{FF2B5EF4-FFF2-40B4-BE49-F238E27FC236}">
              <a16:creationId xmlns:a16="http://schemas.microsoft.com/office/drawing/2014/main" id="{85D14F9A-1D20-49FC-9FEC-D5BEB7DF92EF}"/>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51" name="Text Box 10077">
          <a:extLst>
            <a:ext uri="{FF2B5EF4-FFF2-40B4-BE49-F238E27FC236}">
              <a16:creationId xmlns:a16="http://schemas.microsoft.com/office/drawing/2014/main" id="{743DCBF9-BEA6-46C2-BB9A-12D4B92C41E9}"/>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52" name="Text Box 10178">
          <a:extLst>
            <a:ext uri="{FF2B5EF4-FFF2-40B4-BE49-F238E27FC236}">
              <a16:creationId xmlns:a16="http://schemas.microsoft.com/office/drawing/2014/main" id="{6BB13676-A777-4DD5-8A75-1DB6AAE88C64}"/>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53" name="Text Box 10077">
          <a:extLst>
            <a:ext uri="{FF2B5EF4-FFF2-40B4-BE49-F238E27FC236}">
              <a16:creationId xmlns:a16="http://schemas.microsoft.com/office/drawing/2014/main" id="{C65E4DF3-9628-423D-AC1B-24C1A64001B9}"/>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54" name="Text Box 10178">
          <a:extLst>
            <a:ext uri="{FF2B5EF4-FFF2-40B4-BE49-F238E27FC236}">
              <a16:creationId xmlns:a16="http://schemas.microsoft.com/office/drawing/2014/main" id="{3E0991D7-CC29-48E3-97F2-B6F405D142B3}"/>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55" name="Text Box 10077">
          <a:extLst>
            <a:ext uri="{FF2B5EF4-FFF2-40B4-BE49-F238E27FC236}">
              <a16:creationId xmlns:a16="http://schemas.microsoft.com/office/drawing/2014/main" id="{F10C8C28-6A93-48ED-AC19-B8FE622E538A}"/>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56" name="Text Box 10178">
          <a:extLst>
            <a:ext uri="{FF2B5EF4-FFF2-40B4-BE49-F238E27FC236}">
              <a16:creationId xmlns:a16="http://schemas.microsoft.com/office/drawing/2014/main" id="{B2DF437F-A3FB-4A0B-BFCB-03C9BE8B9B2D}"/>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57" name="Text Box 2075">
          <a:extLst>
            <a:ext uri="{FF2B5EF4-FFF2-40B4-BE49-F238E27FC236}">
              <a16:creationId xmlns:a16="http://schemas.microsoft.com/office/drawing/2014/main" id="{A5B235F0-C45F-4FB7-B3E8-FA9CF4C0DABA}"/>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58" name="Text Box 10077">
          <a:extLst>
            <a:ext uri="{FF2B5EF4-FFF2-40B4-BE49-F238E27FC236}">
              <a16:creationId xmlns:a16="http://schemas.microsoft.com/office/drawing/2014/main" id="{7FDA4C04-A943-4511-8F4D-91C27F11FD22}"/>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59" name="Text Box 10176">
          <a:extLst>
            <a:ext uri="{FF2B5EF4-FFF2-40B4-BE49-F238E27FC236}">
              <a16:creationId xmlns:a16="http://schemas.microsoft.com/office/drawing/2014/main" id="{56DDC50C-BD45-4247-A12E-51956502273D}"/>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60" name="Text Box 10178">
          <a:extLst>
            <a:ext uri="{FF2B5EF4-FFF2-40B4-BE49-F238E27FC236}">
              <a16:creationId xmlns:a16="http://schemas.microsoft.com/office/drawing/2014/main" id="{A81E50D7-FFD0-4100-B353-2C10601F4929}"/>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61" name="Text Box 10179">
          <a:extLst>
            <a:ext uri="{FF2B5EF4-FFF2-40B4-BE49-F238E27FC236}">
              <a16:creationId xmlns:a16="http://schemas.microsoft.com/office/drawing/2014/main" id="{55D2B529-BF4D-48D6-98BC-F4BF891C80D7}"/>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62" name="Text Box 10077">
          <a:extLst>
            <a:ext uri="{FF2B5EF4-FFF2-40B4-BE49-F238E27FC236}">
              <a16:creationId xmlns:a16="http://schemas.microsoft.com/office/drawing/2014/main" id="{E7CFCDF8-9D6E-4975-83DD-FDD8C04864DF}"/>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63" name="Text Box 10178">
          <a:extLst>
            <a:ext uri="{FF2B5EF4-FFF2-40B4-BE49-F238E27FC236}">
              <a16:creationId xmlns:a16="http://schemas.microsoft.com/office/drawing/2014/main" id="{1EBCB516-EE27-4F31-B0F2-F6688E20A2FB}"/>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64" name="Text Box 2075">
          <a:extLst>
            <a:ext uri="{FF2B5EF4-FFF2-40B4-BE49-F238E27FC236}">
              <a16:creationId xmlns:a16="http://schemas.microsoft.com/office/drawing/2014/main" id="{AAE1ED1A-D5CB-4D7B-9B0B-E780C5527FDC}"/>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65" name="Text Box 10077">
          <a:extLst>
            <a:ext uri="{FF2B5EF4-FFF2-40B4-BE49-F238E27FC236}">
              <a16:creationId xmlns:a16="http://schemas.microsoft.com/office/drawing/2014/main" id="{4512E225-B073-4A58-A892-52710441B491}"/>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66" name="Text Box 10176">
          <a:extLst>
            <a:ext uri="{FF2B5EF4-FFF2-40B4-BE49-F238E27FC236}">
              <a16:creationId xmlns:a16="http://schemas.microsoft.com/office/drawing/2014/main" id="{A672B698-8CD3-4E2E-9A34-B432A1724A0D}"/>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19</xdr:row>
      <xdr:rowOff>142875</xdr:rowOff>
    </xdr:from>
    <xdr:to>
      <xdr:col>5</xdr:col>
      <xdr:colOff>571500</xdr:colOff>
      <xdr:row>20</xdr:row>
      <xdr:rowOff>142875</xdr:rowOff>
    </xdr:to>
    <xdr:sp macro="" textlink="">
      <xdr:nvSpPr>
        <xdr:cNvPr id="67" name="Text Box 10178">
          <a:extLst>
            <a:ext uri="{FF2B5EF4-FFF2-40B4-BE49-F238E27FC236}">
              <a16:creationId xmlns:a16="http://schemas.microsoft.com/office/drawing/2014/main" id="{49FC0587-36C2-42AA-8C99-DF1A0C8F1245}"/>
            </a:ext>
          </a:extLst>
        </xdr:cNvPr>
        <xdr:cNvSpPr txBox="1">
          <a:spLocks noChangeArrowheads="1"/>
        </xdr:cNvSpPr>
      </xdr:nvSpPr>
      <xdr:spPr bwMode="auto">
        <a:xfrm>
          <a:off x="3067050" y="2667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68" name="Text Box 10179">
          <a:extLst>
            <a:ext uri="{FF2B5EF4-FFF2-40B4-BE49-F238E27FC236}">
              <a16:creationId xmlns:a16="http://schemas.microsoft.com/office/drawing/2014/main" id="{B511A2AF-8B35-446A-8E89-DA20BFD79028}"/>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18</xdr:row>
      <xdr:rowOff>142875</xdr:rowOff>
    </xdr:from>
    <xdr:to>
      <xdr:col>6</xdr:col>
      <xdr:colOff>47625</xdr:colOff>
      <xdr:row>19</xdr:row>
      <xdr:rowOff>142875</xdr:rowOff>
    </xdr:to>
    <xdr:sp macro="" textlink="">
      <xdr:nvSpPr>
        <xdr:cNvPr id="69" name="Text Box 2075">
          <a:extLst>
            <a:ext uri="{FF2B5EF4-FFF2-40B4-BE49-F238E27FC236}">
              <a16:creationId xmlns:a16="http://schemas.microsoft.com/office/drawing/2014/main" id="{CAB607A9-D166-4D5E-96B4-AEBA887471F5}"/>
            </a:ext>
          </a:extLst>
        </xdr:cNvPr>
        <xdr:cNvSpPr txBox="1">
          <a:spLocks noChangeArrowheads="1"/>
        </xdr:cNvSpPr>
      </xdr:nvSpPr>
      <xdr:spPr bwMode="auto">
        <a:xfrm>
          <a:off x="3248025" y="25336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70" name="Text Box 10176">
          <a:extLst>
            <a:ext uri="{FF2B5EF4-FFF2-40B4-BE49-F238E27FC236}">
              <a16:creationId xmlns:a16="http://schemas.microsoft.com/office/drawing/2014/main" id="{B8D4AB2E-5C0C-4774-8379-E8FC0C6EA64F}"/>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18</xdr:row>
      <xdr:rowOff>142875</xdr:rowOff>
    </xdr:from>
    <xdr:to>
      <xdr:col>6</xdr:col>
      <xdr:colOff>571500</xdr:colOff>
      <xdr:row>19</xdr:row>
      <xdr:rowOff>142875</xdr:rowOff>
    </xdr:to>
    <xdr:sp macro="" textlink="">
      <xdr:nvSpPr>
        <xdr:cNvPr id="71" name="Text Box 10179">
          <a:extLst>
            <a:ext uri="{FF2B5EF4-FFF2-40B4-BE49-F238E27FC236}">
              <a16:creationId xmlns:a16="http://schemas.microsoft.com/office/drawing/2014/main" id="{95B87D49-05A0-4FE6-8A8B-238ACBFE5B8B}"/>
            </a:ext>
          </a:extLst>
        </xdr:cNvPr>
        <xdr:cNvSpPr txBox="1">
          <a:spLocks noChangeArrowheads="1"/>
        </xdr:cNvSpPr>
      </xdr:nvSpPr>
      <xdr:spPr bwMode="auto">
        <a:xfrm>
          <a:off x="36004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72" name="Text Box 2075">
          <a:extLst>
            <a:ext uri="{FF2B5EF4-FFF2-40B4-BE49-F238E27FC236}">
              <a16:creationId xmlns:a16="http://schemas.microsoft.com/office/drawing/2014/main" id="{0E9C5BA4-9FA9-420A-8DBF-362E23D60C7C}"/>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18</xdr:row>
      <xdr:rowOff>142875</xdr:rowOff>
    </xdr:from>
    <xdr:to>
      <xdr:col>5</xdr:col>
      <xdr:colOff>571500</xdr:colOff>
      <xdr:row>19</xdr:row>
      <xdr:rowOff>142875</xdr:rowOff>
    </xdr:to>
    <xdr:sp macro="" textlink="">
      <xdr:nvSpPr>
        <xdr:cNvPr id="73" name="Text Box 10176">
          <a:extLst>
            <a:ext uri="{FF2B5EF4-FFF2-40B4-BE49-F238E27FC236}">
              <a16:creationId xmlns:a16="http://schemas.microsoft.com/office/drawing/2014/main" id="{1949D57F-8756-475D-BABF-D93A6393CFEC}"/>
            </a:ext>
          </a:extLst>
        </xdr:cNvPr>
        <xdr:cNvSpPr txBox="1">
          <a:spLocks noChangeArrowheads="1"/>
        </xdr:cNvSpPr>
      </xdr:nvSpPr>
      <xdr:spPr bwMode="auto">
        <a:xfrm>
          <a:off x="3067050" y="2533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304800</xdr:colOff>
      <xdr:row>20</xdr:row>
      <xdr:rowOff>66675</xdr:rowOff>
    </xdr:from>
    <xdr:to>
      <xdr:col>6</xdr:col>
      <xdr:colOff>304800</xdr:colOff>
      <xdr:row>21</xdr:row>
      <xdr:rowOff>66675</xdr:rowOff>
    </xdr:to>
    <xdr:sp macro="" textlink="">
      <xdr:nvSpPr>
        <xdr:cNvPr id="74" name="Text Box 10179">
          <a:extLst>
            <a:ext uri="{FF2B5EF4-FFF2-40B4-BE49-F238E27FC236}">
              <a16:creationId xmlns:a16="http://schemas.microsoft.com/office/drawing/2014/main" id="{6FA8D311-D4A0-49C2-B521-166CF168011A}"/>
            </a:ext>
          </a:extLst>
        </xdr:cNvPr>
        <xdr:cNvSpPr txBox="1">
          <a:spLocks noChangeArrowheads="1"/>
        </xdr:cNvSpPr>
      </xdr:nvSpPr>
      <xdr:spPr bwMode="auto">
        <a:xfrm>
          <a:off x="3505200" y="27336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75" name="Text Box 2075">
          <a:extLst>
            <a:ext uri="{FF2B5EF4-FFF2-40B4-BE49-F238E27FC236}">
              <a16:creationId xmlns:a16="http://schemas.microsoft.com/office/drawing/2014/main" id="{EF0AE11D-5381-4052-B910-09BCE6BF16B6}"/>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76" name="Text Box 10077">
          <a:extLst>
            <a:ext uri="{FF2B5EF4-FFF2-40B4-BE49-F238E27FC236}">
              <a16:creationId xmlns:a16="http://schemas.microsoft.com/office/drawing/2014/main" id="{6EBDC16B-6E9C-40B6-9766-4A44CCA7E54F}"/>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77" name="Text Box 10176">
          <a:extLst>
            <a:ext uri="{FF2B5EF4-FFF2-40B4-BE49-F238E27FC236}">
              <a16:creationId xmlns:a16="http://schemas.microsoft.com/office/drawing/2014/main" id="{E5F5368A-0A80-4FFC-B1AD-A64249F2A447}"/>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78" name="Text Box 10178">
          <a:extLst>
            <a:ext uri="{FF2B5EF4-FFF2-40B4-BE49-F238E27FC236}">
              <a16:creationId xmlns:a16="http://schemas.microsoft.com/office/drawing/2014/main" id="{E2458F56-7E09-4D60-9EC2-43406E938F7F}"/>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79" name="Text Box 10179">
          <a:extLst>
            <a:ext uri="{FF2B5EF4-FFF2-40B4-BE49-F238E27FC236}">
              <a16:creationId xmlns:a16="http://schemas.microsoft.com/office/drawing/2014/main" id="{60657B42-3F23-43C8-B4A8-4C5E4736BF2E}"/>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80" name="Text Box 10077">
          <a:extLst>
            <a:ext uri="{FF2B5EF4-FFF2-40B4-BE49-F238E27FC236}">
              <a16:creationId xmlns:a16="http://schemas.microsoft.com/office/drawing/2014/main" id="{B674F69F-5CF2-47E9-B1AB-3BCAC36B9C15}"/>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81" name="Text Box 10178">
          <a:extLst>
            <a:ext uri="{FF2B5EF4-FFF2-40B4-BE49-F238E27FC236}">
              <a16:creationId xmlns:a16="http://schemas.microsoft.com/office/drawing/2014/main" id="{99BBBD57-8D5C-4E01-A155-EF6518206BE1}"/>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82" name="Text Box 2075">
          <a:extLst>
            <a:ext uri="{FF2B5EF4-FFF2-40B4-BE49-F238E27FC236}">
              <a16:creationId xmlns:a16="http://schemas.microsoft.com/office/drawing/2014/main" id="{6CDA0889-3A83-45AA-B83E-06BBB4717C89}"/>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83" name="Text Box 10077">
          <a:extLst>
            <a:ext uri="{FF2B5EF4-FFF2-40B4-BE49-F238E27FC236}">
              <a16:creationId xmlns:a16="http://schemas.microsoft.com/office/drawing/2014/main" id="{FD3C49ED-0153-401D-81B3-C88B5F9FAD38}"/>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84" name="Text Box 10176">
          <a:extLst>
            <a:ext uri="{FF2B5EF4-FFF2-40B4-BE49-F238E27FC236}">
              <a16:creationId xmlns:a16="http://schemas.microsoft.com/office/drawing/2014/main" id="{CF489211-EBEB-4519-B54F-99EE7766DB7D}"/>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85" name="Text Box 10178">
          <a:extLst>
            <a:ext uri="{FF2B5EF4-FFF2-40B4-BE49-F238E27FC236}">
              <a16:creationId xmlns:a16="http://schemas.microsoft.com/office/drawing/2014/main" id="{9380DC21-C8CE-4BA2-9E00-B621B9A787F1}"/>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86" name="Text Box 10179">
          <a:extLst>
            <a:ext uri="{FF2B5EF4-FFF2-40B4-BE49-F238E27FC236}">
              <a16:creationId xmlns:a16="http://schemas.microsoft.com/office/drawing/2014/main" id="{5C7F31A0-C236-4242-AE56-0ED3A1031225}"/>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7</xdr:row>
      <xdr:rowOff>142875</xdr:rowOff>
    </xdr:from>
    <xdr:to>
      <xdr:col>6</xdr:col>
      <xdr:colOff>47625</xdr:colOff>
      <xdr:row>8</xdr:row>
      <xdr:rowOff>142875</xdr:rowOff>
    </xdr:to>
    <xdr:sp macro="" textlink="">
      <xdr:nvSpPr>
        <xdr:cNvPr id="87" name="Text Box 2075">
          <a:extLst>
            <a:ext uri="{FF2B5EF4-FFF2-40B4-BE49-F238E27FC236}">
              <a16:creationId xmlns:a16="http://schemas.microsoft.com/office/drawing/2014/main" id="{F8834D6F-ED6B-48DF-A668-F192772FC685}"/>
            </a:ext>
          </a:extLst>
        </xdr:cNvPr>
        <xdr:cNvSpPr txBox="1">
          <a:spLocks noChangeArrowheads="1"/>
        </xdr:cNvSpPr>
      </xdr:nvSpPr>
      <xdr:spPr bwMode="auto">
        <a:xfrm>
          <a:off x="3248025" y="10668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88" name="Text Box 10176">
          <a:extLst>
            <a:ext uri="{FF2B5EF4-FFF2-40B4-BE49-F238E27FC236}">
              <a16:creationId xmlns:a16="http://schemas.microsoft.com/office/drawing/2014/main" id="{E5B19142-4EBB-422B-B930-725CEFA32F76}"/>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89" name="Text Box 10179">
          <a:extLst>
            <a:ext uri="{FF2B5EF4-FFF2-40B4-BE49-F238E27FC236}">
              <a16:creationId xmlns:a16="http://schemas.microsoft.com/office/drawing/2014/main" id="{185C6A6D-BC81-4937-BB68-96538BCEBAAE}"/>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90" name="Text Box 2075">
          <a:extLst>
            <a:ext uri="{FF2B5EF4-FFF2-40B4-BE49-F238E27FC236}">
              <a16:creationId xmlns:a16="http://schemas.microsoft.com/office/drawing/2014/main" id="{55CA57B1-058A-4DF0-B4AF-36731143296A}"/>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91" name="Text Box 10176">
          <a:extLst>
            <a:ext uri="{FF2B5EF4-FFF2-40B4-BE49-F238E27FC236}">
              <a16:creationId xmlns:a16="http://schemas.microsoft.com/office/drawing/2014/main" id="{6051A50E-5F38-4769-830D-736BA2220AB0}"/>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92" name="Text Box 10179">
          <a:extLst>
            <a:ext uri="{FF2B5EF4-FFF2-40B4-BE49-F238E27FC236}">
              <a16:creationId xmlns:a16="http://schemas.microsoft.com/office/drawing/2014/main" id="{D2CDCC48-8A5B-485C-8544-5CD466B01147}"/>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93" name="Text Box 2075">
          <a:extLst>
            <a:ext uri="{FF2B5EF4-FFF2-40B4-BE49-F238E27FC236}">
              <a16:creationId xmlns:a16="http://schemas.microsoft.com/office/drawing/2014/main" id="{BC9D425B-2054-495C-91CA-7523621E2613}"/>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94" name="Text Box 10077">
          <a:extLst>
            <a:ext uri="{FF2B5EF4-FFF2-40B4-BE49-F238E27FC236}">
              <a16:creationId xmlns:a16="http://schemas.microsoft.com/office/drawing/2014/main" id="{52846B79-37CD-413A-979E-EFBF1A86DBC3}"/>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95" name="Text Box 10176">
          <a:extLst>
            <a:ext uri="{FF2B5EF4-FFF2-40B4-BE49-F238E27FC236}">
              <a16:creationId xmlns:a16="http://schemas.microsoft.com/office/drawing/2014/main" id="{B1965A4F-41C1-462E-9875-1441DDEF7F14}"/>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96" name="Text Box 10178">
          <a:extLst>
            <a:ext uri="{FF2B5EF4-FFF2-40B4-BE49-F238E27FC236}">
              <a16:creationId xmlns:a16="http://schemas.microsoft.com/office/drawing/2014/main" id="{E8E326BA-6D7F-45C7-9667-34555386B3B3}"/>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97" name="Text Box 10179">
          <a:extLst>
            <a:ext uri="{FF2B5EF4-FFF2-40B4-BE49-F238E27FC236}">
              <a16:creationId xmlns:a16="http://schemas.microsoft.com/office/drawing/2014/main" id="{F28A526F-C47F-4CDF-8A3C-607D3573D190}"/>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7</xdr:row>
      <xdr:rowOff>142875</xdr:rowOff>
    </xdr:from>
    <xdr:to>
      <xdr:col>6</xdr:col>
      <xdr:colOff>47625</xdr:colOff>
      <xdr:row>8</xdr:row>
      <xdr:rowOff>142875</xdr:rowOff>
    </xdr:to>
    <xdr:sp macro="" textlink="">
      <xdr:nvSpPr>
        <xdr:cNvPr id="98" name="Text Box 2075">
          <a:extLst>
            <a:ext uri="{FF2B5EF4-FFF2-40B4-BE49-F238E27FC236}">
              <a16:creationId xmlns:a16="http://schemas.microsoft.com/office/drawing/2014/main" id="{F8F3657F-6F7D-4A72-A9D5-A054E796C486}"/>
            </a:ext>
          </a:extLst>
        </xdr:cNvPr>
        <xdr:cNvSpPr txBox="1">
          <a:spLocks noChangeArrowheads="1"/>
        </xdr:cNvSpPr>
      </xdr:nvSpPr>
      <xdr:spPr bwMode="auto">
        <a:xfrm>
          <a:off x="3248025" y="10668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99" name="Text Box 10176">
          <a:extLst>
            <a:ext uri="{FF2B5EF4-FFF2-40B4-BE49-F238E27FC236}">
              <a16:creationId xmlns:a16="http://schemas.microsoft.com/office/drawing/2014/main" id="{AAD59A09-7231-49D0-B9DC-04887346E8F7}"/>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100" name="Text Box 10179">
          <a:extLst>
            <a:ext uri="{FF2B5EF4-FFF2-40B4-BE49-F238E27FC236}">
              <a16:creationId xmlns:a16="http://schemas.microsoft.com/office/drawing/2014/main" id="{66177522-A82B-447F-8F6C-5CB5043A2CF5}"/>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101" name="Text Box 2075">
          <a:extLst>
            <a:ext uri="{FF2B5EF4-FFF2-40B4-BE49-F238E27FC236}">
              <a16:creationId xmlns:a16="http://schemas.microsoft.com/office/drawing/2014/main" id="{6625E5C3-6D71-458E-8424-0C2855B8B0DC}"/>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102" name="Text Box 10176">
          <a:extLst>
            <a:ext uri="{FF2B5EF4-FFF2-40B4-BE49-F238E27FC236}">
              <a16:creationId xmlns:a16="http://schemas.microsoft.com/office/drawing/2014/main" id="{FECB767E-268F-4015-BDC8-DB90E03E9406}"/>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103" name="Text Box 10179">
          <a:extLst>
            <a:ext uri="{FF2B5EF4-FFF2-40B4-BE49-F238E27FC236}">
              <a16:creationId xmlns:a16="http://schemas.microsoft.com/office/drawing/2014/main" id="{CF1C6C37-CA32-4A08-93A8-8E5AA9032E2D}"/>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04" name="Text Box 10077">
          <a:extLst>
            <a:ext uri="{FF2B5EF4-FFF2-40B4-BE49-F238E27FC236}">
              <a16:creationId xmlns:a16="http://schemas.microsoft.com/office/drawing/2014/main" id="{C144E91F-6583-4FA4-BE77-87B488C5B4FA}"/>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05" name="Text Box 10178">
          <a:extLst>
            <a:ext uri="{FF2B5EF4-FFF2-40B4-BE49-F238E27FC236}">
              <a16:creationId xmlns:a16="http://schemas.microsoft.com/office/drawing/2014/main" id="{5B4AB5B2-75FE-4BA0-AAEA-C1D6D75828C9}"/>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06" name="Text Box 10077">
          <a:extLst>
            <a:ext uri="{FF2B5EF4-FFF2-40B4-BE49-F238E27FC236}">
              <a16:creationId xmlns:a16="http://schemas.microsoft.com/office/drawing/2014/main" id="{DCB721EE-4FB9-47FA-B07E-5BDA3F50D3A1}"/>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07" name="Text Box 10178">
          <a:extLst>
            <a:ext uri="{FF2B5EF4-FFF2-40B4-BE49-F238E27FC236}">
              <a16:creationId xmlns:a16="http://schemas.microsoft.com/office/drawing/2014/main" id="{331B3199-FB4F-4845-9E80-06CBD5318CD1}"/>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08" name="Text Box 10077">
          <a:extLst>
            <a:ext uri="{FF2B5EF4-FFF2-40B4-BE49-F238E27FC236}">
              <a16:creationId xmlns:a16="http://schemas.microsoft.com/office/drawing/2014/main" id="{79BA0748-DE50-4D69-9CE2-030DCD13DD36}"/>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09" name="Text Box 10178">
          <a:extLst>
            <a:ext uri="{FF2B5EF4-FFF2-40B4-BE49-F238E27FC236}">
              <a16:creationId xmlns:a16="http://schemas.microsoft.com/office/drawing/2014/main" id="{F67B8E05-7D28-4A39-A915-96DD09BCFB45}"/>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110" name="Text Box 2075">
          <a:extLst>
            <a:ext uri="{FF2B5EF4-FFF2-40B4-BE49-F238E27FC236}">
              <a16:creationId xmlns:a16="http://schemas.microsoft.com/office/drawing/2014/main" id="{2E04DD84-10B0-443C-991A-FAAC1636CD89}"/>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11" name="Text Box 10077">
          <a:extLst>
            <a:ext uri="{FF2B5EF4-FFF2-40B4-BE49-F238E27FC236}">
              <a16:creationId xmlns:a16="http://schemas.microsoft.com/office/drawing/2014/main" id="{AF242895-FAF4-440A-BED1-D483F3978A18}"/>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112" name="Text Box 10176">
          <a:extLst>
            <a:ext uri="{FF2B5EF4-FFF2-40B4-BE49-F238E27FC236}">
              <a16:creationId xmlns:a16="http://schemas.microsoft.com/office/drawing/2014/main" id="{5FF633E7-42FD-403F-95B0-64CA0E309901}"/>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13" name="Text Box 10178">
          <a:extLst>
            <a:ext uri="{FF2B5EF4-FFF2-40B4-BE49-F238E27FC236}">
              <a16:creationId xmlns:a16="http://schemas.microsoft.com/office/drawing/2014/main" id="{2642329A-BFB3-4AF1-A554-4229FB3AC207}"/>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114" name="Text Box 10179">
          <a:extLst>
            <a:ext uri="{FF2B5EF4-FFF2-40B4-BE49-F238E27FC236}">
              <a16:creationId xmlns:a16="http://schemas.microsoft.com/office/drawing/2014/main" id="{3EA73C5D-B54C-42C9-994D-725B5DC9B436}"/>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15" name="Text Box 10077">
          <a:extLst>
            <a:ext uri="{FF2B5EF4-FFF2-40B4-BE49-F238E27FC236}">
              <a16:creationId xmlns:a16="http://schemas.microsoft.com/office/drawing/2014/main" id="{E8A295C8-3B9C-4EE4-B7C0-78F428D973AE}"/>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16" name="Text Box 10178">
          <a:extLst>
            <a:ext uri="{FF2B5EF4-FFF2-40B4-BE49-F238E27FC236}">
              <a16:creationId xmlns:a16="http://schemas.microsoft.com/office/drawing/2014/main" id="{274D2FB6-0579-44DE-B566-80235FA4862B}"/>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117" name="Text Box 2075">
          <a:extLst>
            <a:ext uri="{FF2B5EF4-FFF2-40B4-BE49-F238E27FC236}">
              <a16:creationId xmlns:a16="http://schemas.microsoft.com/office/drawing/2014/main" id="{0E1AC322-BF81-4A9A-A72C-FE644FEBE2C4}"/>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18" name="Text Box 10077">
          <a:extLst>
            <a:ext uri="{FF2B5EF4-FFF2-40B4-BE49-F238E27FC236}">
              <a16:creationId xmlns:a16="http://schemas.microsoft.com/office/drawing/2014/main" id="{5A381497-5D28-4918-871D-8BC88253464B}"/>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119" name="Text Box 10176">
          <a:extLst>
            <a:ext uri="{FF2B5EF4-FFF2-40B4-BE49-F238E27FC236}">
              <a16:creationId xmlns:a16="http://schemas.microsoft.com/office/drawing/2014/main" id="{32560198-8F89-40F0-847C-3C283F8A0311}"/>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8</xdr:row>
      <xdr:rowOff>142875</xdr:rowOff>
    </xdr:from>
    <xdr:to>
      <xdr:col>5</xdr:col>
      <xdr:colOff>571500</xdr:colOff>
      <xdr:row>9</xdr:row>
      <xdr:rowOff>142875</xdr:rowOff>
    </xdr:to>
    <xdr:sp macro="" textlink="">
      <xdr:nvSpPr>
        <xdr:cNvPr id="120" name="Text Box 10178">
          <a:extLst>
            <a:ext uri="{FF2B5EF4-FFF2-40B4-BE49-F238E27FC236}">
              <a16:creationId xmlns:a16="http://schemas.microsoft.com/office/drawing/2014/main" id="{4BCE46C1-1D29-4426-8725-DD0B27F108BB}"/>
            </a:ext>
          </a:extLst>
        </xdr:cNvPr>
        <xdr:cNvSpPr txBox="1">
          <a:spLocks noChangeArrowheads="1"/>
        </xdr:cNvSpPr>
      </xdr:nvSpPr>
      <xdr:spPr bwMode="auto">
        <a:xfrm>
          <a:off x="3067050" y="1200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121" name="Text Box 10179">
          <a:extLst>
            <a:ext uri="{FF2B5EF4-FFF2-40B4-BE49-F238E27FC236}">
              <a16:creationId xmlns:a16="http://schemas.microsoft.com/office/drawing/2014/main" id="{9AACF00D-9B70-42DA-BC5C-3F426FC29577}"/>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7</xdr:row>
      <xdr:rowOff>142875</xdr:rowOff>
    </xdr:from>
    <xdr:to>
      <xdr:col>6</xdr:col>
      <xdr:colOff>47625</xdr:colOff>
      <xdr:row>8</xdr:row>
      <xdr:rowOff>142875</xdr:rowOff>
    </xdr:to>
    <xdr:sp macro="" textlink="">
      <xdr:nvSpPr>
        <xdr:cNvPr id="122" name="Text Box 2075">
          <a:extLst>
            <a:ext uri="{FF2B5EF4-FFF2-40B4-BE49-F238E27FC236}">
              <a16:creationId xmlns:a16="http://schemas.microsoft.com/office/drawing/2014/main" id="{77E320CF-C440-485D-B4E0-180CEB20BF50}"/>
            </a:ext>
          </a:extLst>
        </xdr:cNvPr>
        <xdr:cNvSpPr txBox="1">
          <a:spLocks noChangeArrowheads="1"/>
        </xdr:cNvSpPr>
      </xdr:nvSpPr>
      <xdr:spPr bwMode="auto">
        <a:xfrm>
          <a:off x="3248025" y="106680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123" name="Text Box 10176">
          <a:extLst>
            <a:ext uri="{FF2B5EF4-FFF2-40B4-BE49-F238E27FC236}">
              <a16:creationId xmlns:a16="http://schemas.microsoft.com/office/drawing/2014/main" id="{43316861-A2CB-4184-8196-31FFB049310B}"/>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124" name="Text Box 10179">
          <a:extLst>
            <a:ext uri="{FF2B5EF4-FFF2-40B4-BE49-F238E27FC236}">
              <a16:creationId xmlns:a16="http://schemas.microsoft.com/office/drawing/2014/main" id="{89B33B53-B4B2-4697-9CB0-2FC3EE18EF1F}"/>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125" name="Text Box 2075">
          <a:extLst>
            <a:ext uri="{FF2B5EF4-FFF2-40B4-BE49-F238E27FC236}">
              <a16:creationId xmlns:a16="http://schemas.microsoft.com/office/drawing/2014/main" id="{5830EF7E-F400-4562-9E07-FA3727FA1AC1}"/>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xdr:row>
      <xdr:rowOff>142875</xdr:rowOff>
    </xdr:from>
    <xdr:to>
      <xdr:col>5</xdr:col>
      <xdr:colOff>571500</xdr:colOff>
      <xdr:row>8</xdr:row>
      <xdr:rowOff>142875</xdr:rowOff>
    </xdr:to>
    <xdr:sp macro="" textlink="">
      <xdr:nvSpPr>
        <xdr:cNvPr id="126" name="Text Box 10176">
          <a:extLst>
            <a:ext uri="{FF2B5EF4-FFF2-40B4-BE49-F238E27FC236}">
              <a16:creationId xmlns:a16="http://schemas.microsoft.com/office/drawing/2014/main" id="{DC85F637-966D-4079-A938-6439B4B8592B}"/>
            </a:ext>
          </a:extLst>
        </xdr:cNvPr>
        <xdr:cNvSpPr txBox="1">
          <a:spLocks noChangeArrowheads="1"/>
        </xdr:cNvSpPr>
      </xdr:nvSpPr>
      <xdr:spPr bwMode="auto">
        <a:xfrm>
          <a:off x="30670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7</xdr:row>
      <xdr:rowOff>142875</xdr:rowOff>
    </xdr:from>
    <xdr:to>
      <xdr:col>6</xdr:col>
      <xdr:colOff>571500</xdr:colOff>
      <xdr:row>8</xdr:row>
      <xdr:rowOff>142875</xdr:rowOff>
    </xdr:to>
    <xdr:sp macro="" textlink="">
      <xdr:nvSpPr>
        <xdr:cNvPr id="127" name="Text Box 10179">
          <a:extLst>
            <a:ext uri="{FF2B5EF4-FFF2-40B4-BE49-F238E27FC236}">
              <a16:creationId xmlns:a16="http://schemas.microsoft.com/office/drawing/2014/main" id="{13ABEEF1-E611-4672-A020-BDDB106F8552}"/>
            </a:ext>
          </a:extLst>
        </xdr:cNvPr>
        <xdr:cNvSpPr txBox="1">
          <a:spLocks noChangeArrowheads="1"/>
        </xdr:cNvSpPr>
      </xdr:nvSpPr>
      <xdr:spPr bwMode="auto">
        <a:xfrm>
          <a:off x="3600450" y="1066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24</xdr:row>
      <xdr:rowOff>142875</xdr:rowOff>
    </xdr:from>
    <xdr:to>
      <xdr:col>5</xdr:col>
      <xdr:colOff>571500</xdr:colOff>
      <xdr:row>25</xdr:row>
      <xdr:rowOff>142875</xdr:rowOff>
    </xdr:to>
    <xdr:sp macro="" textlink="">
      <xdr:nvSpPr>
        <xdr:cNvPr id="128" name="Text Box 2075">
          <a:extLst>
            <a:ext uri="{FF2B5EF4-FFF2-40B4-BE49-F238E27FC236}">
              <a16:creationId xmlns:a16="http://schemas.microsoft.com/office/drawing/2014/main" id="{291BD625-B6B3-4FF3-A219-A3A9CB6078F8}"/>
            </a:ext>
          </a:extLst>
        </xdr:cNvPr>
        <xdr:cNvSpPr txBox="1">
          <a:spLocks noChangeArrowheads="1"/>
        </xdr:cNvSpPr>
      </xdr:nvSpPr>
      <xdr:spPr bwMode="auto">
        <a:xfrm>
          <a:off x="30670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24</xdr:row>
      <xdr:rowOff>142875</xdr:rowOff>
    </xdr:from>
    <xdr:to>
      <xdr:col>5</xdr:col>
      <xdr:colOff>571500</xdr:colOff>
      <xdr:row>25</xdr:row>
      <xdr:rowOff>142875</xdr:rowOff>
    </xdr:to>
    <xdr:sp macro="" textlink="">
      <xdr:nvSpPr>
        <xdr:cNvPr id="129" name="Text Box 10176">
          <a:extLst>
            <a:ext uri="{FF2B5EF4-FFF2-40B4-BE49-F238E27FC236}">
              <a16:creationId xmlns:a16="http://schemas.microsoft.com/office/drawing/2014/main" id="{8A8E1D64-7FED-4E0D-81BA-5938AF6C7405}"/>
            </a:ext>
          </a:extLst>
        </xdr:cNvPr>
        <xdr:cNvSpPr txBox="1">
          <a:spLocks noChangeArrowheads="1"/>
        </xdr:cNvSpPr>
      </xdr:nvSpPr>
      <xdr:spPr bwMode="auto">
        <a:xfrm>
          <a:off x="30670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24</xdr:row>
      <xdr:rowOff>142875</xdr:rowOff>
    </xdr:from>
    <xdr:to>
      <xdr:col>6</xdr:col>
      <xdr:colOff>571500</xdr:colOff>
      <xdr:row>25</xdr:row>
      <xdr:rowOff>142875</xdr:rowOff>
    </xdr:to>
    <xdr:sp macro="" textlink="">
      <xdr:nvSpPr>
        <xdr:cNvPr id="130" name="Text Box 10179">
          <a:extLst>
            <a:ext uri="{FF2B5EF4-FFF2-40B4-BE49-F238E27FC236}">
              <a16:creationId xmlns:a16="http://schemas.microsoft.com/office/drawing/2014/main" id="{4774BEE4-4C56-4DF3-ACEF-D498A3900EC2}"/>
            </a:ext>
          </a:extLst>
        </xdr:cNvPr>
        <xdr:cNvSpPr txBox="1">
          <a:spLocks noChangeArrowheads="1"/>
        </xdr:cNvSpPr>
      </xdr:nvSpPr>
      <xdr:spPr bwMode="auto">
        <a:xfrm>
          <a:off x="36004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24</xdr:row>
      <xdr:rowOff>142875</xdr:rowOff>
    </xdr:from>
    <xdr:to>
      <xdr:col>5</xdr:col>
      <xdr:colOff>571500</xdr:colOff>
      <xdr:row>25</xdr:row>
      <xdr:rowOff>142875</xdr:rowOff>
    </xdr:to>
    <xdr:sp macro="" textlink="">
      <xdr:nvSpPr>
        <xdr:cNvPr id="131" name="Text Box 2075">
          <a:extLst>
            <a:ext uri="{FF2B5EF4-FFF2-40B4-BE49-F238E27FC236}">
              <a16:creationId xmlns:a16="http://schemas.microsoft.com/office/drawing/2014/main" id="{14F662C5-F1CE-41C8-985C-E8390326B918}"/>
            </a:ext>
          </a:extLst>
        </xdr:cNvPr>
        <xdr:cNvSpPr txBox="1">
          <a:spLocks noChangeArrowheads="1"/>
        </xdr:cNvSpPr>
      </xdr:nvSpPr>
      <xdr:spPr bwMode="auto">
        <a:xfrm>
          <a:off x="30670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24</xdr:row>
      <xdr:rowOff>142875</xdr:rowOff>
    </xdr:from>
    <xdr:to>
      <xdr:col>5</xdr:col>
      <xdr:colOff>571500</xdr:colOff>
      <xdr:row>25</xdr:row>
      <xdr:rowOff>142875</xdr:rowOff>
    </xdr:to>
    <xdr:sp macro="" textlink="">
      <xdr:nvSpPr>
        <xdr:cNvPr id="132" name="Text Box 10176">
          <a:extLst>
            <a:ext uri="{FF2B5EF4-FFF2-40B4-BE49-F238E27FC236}">
              <a16:creationId xmlns:a16="http://schemas.microsoft.com/office/drawing/2014/main" id="{07777264-421F-4B8C-AA7C-6E5D0B5A277A}"/>
            </a:ext>
          </a:extLst>
        </xdr:cNvPr>
        <xdr:cNvSpPr txBox="1">
          <a:spLocks noChangeArrowheads="1"/>
        </xdr:cNvSpPr>
      </xdr:nvSpPr>
      <xdr:spPr bwMode="auto">
        <a:xfrm>
          <a:off x="30670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24</xdr:row>
      <xdr:rowOff>142875</xdr:rowOff>
    </xdr:from>
    <xdr:to>
      <xdr:col>6</xdr:col>
      <xdr:colOff>571500</xdr:colOff>
      <xdr:row>25</xdr:row>
      <xdr:rowOff>142875</xdr:rowOff>
    </xdr:to>
    <xdr:sp macro="" textlink="">
      <xdr:nvSpPr>
        <xdr:cNvPr id="133" name="Text Box 10179">
          <a:extLst>
            <a:ext uri="{FF2B5EF4-FFF2-40B4-BE49-F238E27FC236}">
              <a16:creationId xmlns:a16="http://schemas.microsoft.com/office/drawing/2014/main" id="{7BACA5FB-CE51-4BE1-87EF-374AA5A9B8E2}"/>
            </a:ext>
          </a:extLst>
        </xdr:cNvPr>
        <xdr:cNvSpPr txBox="1">
          <a:spLocks noChangeArrowheads="1"/>
        </xdr:cNvSpPr>
      </xdr:nvSpPr>
      <xdr:spPr bwMode="auto">
        <a:xfrm>
          <a:off x="36004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24</xdr:row>
      <xdr:rowOff>142875</xdr:rowOff>
    </xdr:from>
    <xdr:to>
      <xdr:col>6</xdr:col>
      <xdr:colOff>47625</xdr:colOff>
      <xdr:row>25</xdr:row>
      <xdr:rowOff>142875</xdr:rowOff>
    </xdr:to>
    <xdr:sp macro="" textlink="">
      <xdr:nvSpPr>
        <xdr:cNvPr id="134" name="Text Box 2075">
          <a:extLst>
            <a:ext uri="{FF2B5EF4-FFF2-40B4-BE49-F238E27FC236}">
              <a16:creationId xmlns:a16="http://schemas.microsoft.com/office/drawing/2014/main" id="{F73BAAB1-13E9-4348-A703-333EB8ED3822}"/>
            </a:ext>
          </a:extLst>
        </xdr:cNvPr>
        <xdr:cNvSpPr txBox="1">
          <a:spLocks noChangeArrowheads="1"/>
        </xdr:cNvSpPr>
      </xdr:nvSpPr>
      <xdr:spPr bwMode="auto">
        <a:xfrm>
          <a:off x="3248025" y="33337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24</xdr:row>
      <xdr:rowOff>142875</xdr:rowOff>
    </xdr:from>
    <xdr:to>
      <xdr:col>5</xdr:col>
      <xdr:colOff>571500</xdr:colOff>
      <xdr:row>25</xdr:row>
      <xdr:rowOff>142875</xdr:rowOff>
    </xdr:to>
    <xdr:sp macro="" textlink="">
      <xdr:nvSpPr>
        <xdr:cNvPr id="135" name="Text Box 10176">
          <a:extLst>
            <a:ext uri="{FF2B5EF4-FFF2-40B4-BE49-F238E27FC236}">
              <a16:creationId xmlns:a16="http://schemas.microsoft.com/office/drawing/2014/main" id="{B4019BA8-C342-4212-9F08-4470DADCD288}"/>
            </a:ext>
          </a:extLst>
        </xdr:cNvPr>
        <xdr:cNvSpPr txBox="1">
          <a:spLocks noChangeArrowheads="1"/>
        </xdr:cNvSpPr>
      </xdr:nvSpPr>
      <xdr:spPr bwMode="auto">
        <a:xfrm>
          <a:off x="30670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24</xdr:row>
      <xdr:rowOff>142875</xdr:rowOff>
    </xdr:from>
    <xdr:to>
      <xdr:col>6</xdr:col>
      <xdr:colOff>571500</xdr:colOff>
      <xdr:row>25</xdr:row>
      <xdr:rowOff>142875</xdr:rowOff>
    </xdr:to>
    <xdr:sp macro="" textlink="">
      <xdr:nvSpPr>
        <xdr:cNvPr id="136" name="Text Box 10179">
          <a:extLst>
            <a:ext uri="{FF2B5EF4-FFF2-40B4-BE49-F238E27FC236}">
              <a16:creationId xmlns:a16="http://schemas.microsoft.com/office/drawing/2014/main" id="{9DB0E89A-6040-47F1-B51F-F2AC633C04D5}"/>
            </a:ext>
          </a:extLst>
        </xdr:cNvPr>
        <xdr:cNvSpPr txBox="1">
          <a:spLocks noChangeArrowheads="1"/>
        </xdr:cNvSpPr>
      </xdr:nvSpPr>
      <xdr:spPr bwMode="auto">
        <a:xfrm>
          <a:off x="36004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24</xdr:row>
      <xdr:rowOff>142875</xdr:rowOff>
    </xdr:from>
    <xdr:to>
      <xdr:col>5</xdr:col>
      <xdr:colOff>571500</xdr:colOff>
      <xdr:row>25</xdr:row>
      <xdr:rowOff>142875</xdr:rowOff>
    </xdr:to>
    <xdr:sp macro="" textlink="">
      <xdr:nvSpPr>
        <xdr:cNvPr id="137" name="Text Box 2075">
          <a:extLst>
            <a:ext uri="{FF2B5EF4-FFF2-40B4-BE49-F238E27FC236}">
              <a16:creationId xmlns:a16="http://schemas.microsoft.com/office/drawing/2014/main" id="{D85AF229-5CD8-4094-84B9-E40EA43DE54D}"/>
            </a:ext>
          </a:extLst>
        </xdr:cNvPr>
        <xdr:cNvSpPr txBox="1">
          <a:spLocks noChangeArrowheads="1"/>
        </xdr:cNvSpPr>
      </xdr:nvSpPr>
      <xdr:spPr bwMode="auto">
        <a:xfrm>
          <a:off x="30670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24</xdr:row>
      <xdr:rowOff>142875</xdr:rowOff>
    </xdr:from>
    <xdr:to>
      <xdr:col>5</xdr:col>
      <xdr:colOff>571500</xdr:colOff>
      <xdr:row>25</xdr:row>
      <xdr:rowOff>142875</xdr:rowOff>
    </xdr:to>
    <xdr:sp macro="" textlink="">
      <xdr:nvSpPr>
        <xdr:cNvPr id="138" name="Text Box 10176">
          <a:extLst>
            <a:ext uri="{FF2B5EF4-FFF2-40B4-BE49-F238E27FC236}">
              <a16:creationId xmlns:a16="http://schemas.microsoft.com/office/drawing/2014/main" id="{FBC0D92E-9E50-4558-A316-EAC635E610E6}"/>
            </a:ext>
          </a:extLst>
        </xdr:cNvPr>
        <xdr:cNvSpPr txBox="1">
          <a:spLocks noChangeArrowheads="1"/>
        </xdr:cNvSpPr>
      </xdr:nvSpPr>
      <xdr:spPr bwMode="auto">
        <a:xfrm>
          <a:off x="30670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24</xdr:row>
      <xdr:rowOff>142875</xdr:rowOff>
    </xdr:from>
    <xdr:to>
      <xdr:col>6</xdr:col>
      <xdr:colOff>571500</xdr:colOff>
      <xdr:row>25</xdr:row>
      <xdr:rowOff>142875</xdr:rowOff>
    </xdr:to>
    <xdr:sp macro="" textlink="">
      <xdr:nvSpPr>
        <xdr:cNvPr id="139" name="Text Box 10179">
          <a:extLst>
            <a:ext uri="{FF2B5EF4-FFF2-40B4-BE49-F238E27FC236}">
              <a16:creationId xmlns:a16="http://schemas.microsoft.com/office/drawing/2014/main" id="{D28A0FF1-15F7-45B9-9AE1-CF6630D93B7F}"/>
            </a:ext>
          </a:extLst>
        </xdr:cNvPr>
        <xdr:cNvSpPr txBox="1">
          <a:spLocks noChangeArrowheads="1"/>
        </xdr:cNvSpPr>
      </xdr:nvSpPr>
      <xdr:spPr bwMode="auto">
        <a:xfrm>
          <a:off x="3600450" y="3333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40" name="Text Box 2075">
          <a:extLst>
            <a:ext uri="{FF2B5EF4-FFF2-40B4-BE49-F238E27FC236}">
              <a16:creationId xmlns:a16="http://schemas.microsoft.com/office/drawing/2014/main" id="{960D01C1-486C-41C0-962D-84D77F03C3C6}"/>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41" name="Text Box 10077">
          <a:extLst>
            <a:ext uri="{FF2B5EF4-FFF2-40B4-BE49-F238E27FC236}">
              <a16:creationId xmlns:a16="http://schemas.microsoft.com/office/drawing/2014/main" id="{8DE32D99-B2EC-415E-A2A4-57F46E91C123}"/>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42" name="Text Box 10176">
          <a:extLst>
            <a:ext uri="{FF2B5EF4-FFF2-40B4-BE49-F238E27FC236}">
              <a16:creationId xmlns:a16="http://schemas.microsoft.com/office/drawing/2014/main" id="{32EB116D-9891-4B2C-AA27-BD85C07EB787}"/>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43" name="Text Box 10178">
          <a:extLst>
            <a:ext uri="{FF2B5EF4-FFF2-40B4-BE49-F238E27FC236}">
              <a16:creationId xmlns:a16="http://schemas.microsoft.com/office/drawing/2014/main" id="{F72312BB-B6E2-44BE-A6AC-B4D0C9053A4B}"/>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44" name="Text Box 10179">
          <a:extLst>
            <a:ext uri="{FF2B5EF4-FFF2-40B4-BE49-F238E27FC236}">
              <a16:creationId xmlns:a16="http://schemas.microsoft.com/office/drawing/2014/main" id="{8099B70C-D97E-4C01-9C6C-14B12AB36416}"/>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45" name="Text Box 10077">
          <a:extLst>
            <a:ext uri="{FF2B5EF4-FFF2-40B4-BE49-F238E27FC236}">
              <a16:creationId xmlns:a16="http://schemas.microsoft.com/office/drawing/2014/main" id="{1FD83172-5B47-4F37-AC91-E2C4D85DCEE0}"/>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46" name="Text Box 10178">
          <a:extLst>
            <a:ext uri="{FF2B5EF4-FFF2-40B4-BE49-F238E27FC236}">
              <a16:creationId xmlns:a16="http://schemas.microsoft.com/office/drawing/2014/main" id="{7C8334D1-96F1-46DF-8448-E978299BB752}"/>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47" name="Text Box 2075">
          <a:extLst>
            <a:ext uri="{FF2B5EF4-FFF2-40B4-BE49-F238E27FC236}">
              <a16:creationId xmlns:a16="http://schemas.microsoft.com/office/drawing/2014/main" id="{4DE07AF0-57C7-4EAD-822D-0CBDEE8E60D9}"/>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48" name="Text Box 10077">
          <a:extLst>
            <a:ext uri="{FF2B5EF4-FFF2-40B4-BE49-F238E27FC236}">
              <a16:creationId xmlns:a16="http://schemas.microsoft.com/office/drawing/2014/main" id="{BDE3B06B-129B-4D26-9802-CF1BFFCFB4D4}"/>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49" name="Text Box 10176">
          <a:extLst>
            <a:ext uri="{FF2B5EF4-FFF2-40B4-BE49-F238E27FC236}">
              <a16:creationId xmlns:a16="http://schemas.microsoft.com/office/drawing/2014/main" id="{D5CF505B-60DC-42E9-9F62-B03D0E0E8C75}"/>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50" name="Text Box 10178">
          <a:extLst>
            <a:ext uri="{FF2B5EF4-FFF2-40B4-BE49-F238E27FC236}">
              <a16:creationId xmlns:a16="http://schemas.microsoft.com/office/drawing/2014/main" id="{DCBF47D4-789E-4433-A339-B8475D4AFFCC}"/>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51" name="Text Box 10179">
          <a:extLst>
            <a:ext uri="{FF2B5EF4-FFF2-40B4-BE49-F238E27FC236}">
              <a16:creationId xmlns:a16="http://schemas.microsoft.com/office/drawing/2014/main" id="{615F6FA4-2ECD-45CF-8284-7FC3D4E2D472}"/>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152" name="Text Box 2075">
          <a:extLst>
            <a:ext uri="{FF2B5EF4-FFF2-40B4-BE49-F238E27FC236}">
              <a16:creationId xmlns:a16="http://schemas.microsoft.com/office/drawing/2014/main" id="{01A77C93-4722-4DD9-8B24-60967C31BB6B}"/>
            </a:ext>
          </a:extLst>
        </xdr:cNvPr>
        <xdr:cNvSpPr txBox="1">
          <a:spLocks noChangeArrowheads="1"/>
        </xdr:cNvSpPr>
      </xdr:nvSpPr>
      <xdr:spPr bwMode="auto">
        <a:xfrm>
          <a:off x="3248025" y="2000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53" name="Text Box 10176">
          <a:extLst>
            <a:ext uri="{FF2B5EF4-FFF2-40B4-BE49-F238E27FC236}">
              <a16:creationId xmlns:a16="http://schemas.microsoft.com/office/drawing/2014/main" id="{E203980C-12E1-4A86-BD9F-9740E66BC6A8}"/>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54" name="Text Box 10179">
          <a:extLst>
            <a:ext uri="{FF2B5EF4-FFF2-40B4-BE49-F238E27FC236}">
              <a16:creationId xmlns:a16="http://schemas.microsoft.com/office/drawing/2014/main" id="{BB027E5C-2949-4E0B-B740-120BE6B717DE}"/>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55" name="Text Box 2075">
          <a:extLst>
            <a:ext uri="{FF2B5EF4-FFF2-40B4-BE49-F238E27FC236}">
              <a16:creationId xmlns:a16="http://schemas.microsoft.com/office/drawing/2014/main" id="{15A6E3AA-FF9D-4C39-8E46-908144A081DE}"/>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56" name="Text Box 10176">
          <a:extLst>
            <a:ext uri="{FF2B5EF4-FFF2-40B4-BE49-F238E27FC236}">
              <a16:creationId xmlns:a16="http://schemas.microsoft.com/office/drawing/2014/main" id="{3BFD2EB3-8488-464C-9FA4-F39E5BD8E94A}"/>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57" name="Text Box 10179">
          <a:extLst>
            <a:ext uri="{FF2B5EF4-FFF2-40B4-BE49-F238E27FC236}">
              <a16:creationId xmlns:a16="http://schemas.microsoft.com/office/drawing/2014/main" id="{E6972B26-6BB4-4568-98E4-4B22F94EE9E4}"/>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58" name="Text Box 2075">
          <a:extLst>
            <a:ext uri="{FF2B5EF4-FFF2-40B4-BE49-F238E27FC236}">
              <a16:creationId xmlns:a16="http://schemas.microsoft.com/office/drawing/2014/main" id="{E2FCA30A-F62D-4A7B-B7EE-1C7CD3E4D274}"/>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59" name="Text Box 10077">
          <a:extLst>
            <a:ext uri="{FF2B5EF4-FFF2-40B4-BE49-F238E27FC236}">
              <a16:creationId xmlns:a16="http://schemas.microsoft.com/office/drawing/2014/main" id="{304FA1C8-FD4C-4A15-A057-5C66D246013A}"/>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60" name="Text Box 10176">
          <a:extLst>
            <a:ext uri="{FF2B5EF4-FFF2-40B4-BE49-F238E27FC236}">
              <a16:creationId xmlns:a16="http://schemas.microsoft.com/office/drawing/2014/main" id="{CD88A8CD-BE0E-4E38-8575-956FBCFECFA2}"/>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61" name="Text Box 10178">
          <a:extLst>
            <a:ext uri="{FF2B5EF4-FFF2-40B4-BE49-F238E27FC236}">
              <a16:creationId xmlns:a16="http://schemas.microsoft.com/office/drawing/2014/main" id="{F3EFE2CE-44EF-4426-9D37-90A2ABA0C124}"/>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62" name="Text Box 10179">
          <a:extLst>
            <a:ext uri="{FF2B5EF4-FFF2-40B4-BE49-F238E27FC236}">
              <a16:creationId xmlns:a16="http://schemas.microsoft.com/office/drawing/2014/main" id="{8027BCD0-5C0D-4DFD-A151-64A3527699A3}"/>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163" name="Text Box 2075">
          <a:extLst>
            <a:ext uri="{FF2B5EF4-FFF2-40B4-BE49-F238E27FC236}">
              <a16:creationId xmlns:a16="http://schemas.microsoft.com/office/drawing/2014/main" id="{DFBC5722-E329-4F67-99CF-604F0BB17143}"/>
            </a:ext>
          </a:extLst>
        </xdr:cNvPr>
        <xdr:cNvSpPr txBox="1">
          <a:spLocks noChangeArrowheads="1"/>
        </xdr:cNvSpPr>
      </xdr:nvSpPr>
      <xdr:spPr bwMode="auto">
        <a:xfrm>
          <a:off x="3248025" y="2000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64" name="Text Box 10176">
          <a:extLst>
            <a:ext uri="{FF2B5EF4-FFF2-40B4-BE49-F238E27FC236}">
              <a16:creationId xmlns:a16="http://schemas.microsoft.com/office/drawing/2014/main" id="{7E079045-2EA1-42CC-9BD2-85C92C4EAD4A}"/>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65" name="Text Box 10179">
          <a:extLst>
            <a:ext uri="{FF2B5EF4-FFF2-40B4-BE49-F238E27FC236}">
              <a16:creationId xmlns:a16="http://schemas.microsoft.com/office/drawing/2014/main" id="{6624CC82-0CA7-483F-BE8F-E71F424CA4CC}"/>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66" name="Text Box 2075">
          <a:extLst>
            <a:ext uri="{FF2B5EF4-FFF2-40B4-BE49-F238E27FC236}">
              <a16:creationId xmlns:a16="http://schemas.microsoft.com/office/drawing/2014/main" id="{11E0E8F3-669D-478E-A483-AF8B7046E4CB}"/>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67" name="Text Box 10176">
          <a:extLst>
            <a:ext uri="{FF2B5EF4-FFF2-40B4-BE49-F238E27FC236}">
              <a16:creationId xmlns:a16="http://schemas.microsoft.com/office/drawing/2014/main" id="{E36A7A20-F725-477F-A238-804E62D4E791}"/>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68" name="Text Box 10179">
          <a:extLst>
            <a:ext uri="{FF2B5EF4-FFF2-40B4-BE49-F238E27FC236}">
              <a16:creationId xmlns:a16="http://schemas.microsoft.com/office/drawing/2014/main" id="{292DEB7E-4BBF-477C-A3CB-DA4E13758238}"/>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69" name="Text Box 10077">
          <a:extLst>
            <a:ext uri="{FF2B5EF4-FFF2-40B4-BE49-F238E27FC236}">
              <a16:creationId xmlns:a16="http://schemas.microsoft.com/office/drawing/2014/main" id="{887A1204-DEC1-4104-A534-68A0BD691F6F}"/>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70" name="Text Box 10178">
          <a:extLst>
            <a:ext uri="{FF2B5EF4-FFF2-40B4-BE49-F238E27FC236}">
              <a16:creationId xmlns:a16="http://schemas.microsoft.com/office/drawing/2014/main" id="{F0190936-FBED-4073-8242-59C4A0FF6B80}"/>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71" name="Text Box 10077">
          <a:extLst>
            <a:ext uri="{FF2B5EF4-FFF2-40B4-BE49-F238E27FC236}">
              <a16:creationId xmlns:a16="http://schemas.microsoft.com/office/drawing/2014/main" id="{5A2C7402-AA81-4E93-B0C6-3B400C8DBE3C}"/>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72" name="Text Box 10178">
          <a:extLst>
            <a:ext uri="{FF2B5EF4-FFF2-40B4-BE49-F238E27FC236}">
              <a16:creationId xmlns:a16="http://schemas.microsoft.com/office/drawing/2014/main" id="{7C0C9731-47A5-4EE8-A53D-AD3E48A6C868}"/>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73" name="Text Box 10077">
          <a:extLst>
            <a:ext uri="{FF2B5EF4-FFF2-40B4-BE49-F238E27FC236}">
              <a16:creationId xmlns:a16="http://schemas.microsoft.com/office/drawing/2014/main" id="{410063F5-7AFF-4B27-9BE9-B8F025A363D9}"/>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74" name="Text Box 10178">
          <a:extLst>
            <a:ext uri="{FF2B5EF4-FFF2-40B4-BE49-F238E27FC236}">
              <a16:creationId xmlns:a16="http://schemas.microsoft.com/office/drawing/2014/main" id="{3D84CCCA-9224-448F-A50C-AAD818069AD8}"/>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75" name="Text Box 2075">
          <a:extLst>
            <a:ext uri="{FF2B5EF4-FFF2-40B4-BE49-F238E27FC236}">
              <a16:creationId xmlns:a16="http://schemas.microsoft.com/office/drawing/2014/main" id="{87C8F739-C211-4200-B3AD-3EB7CEC02F7A}"/>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76" name="Text Box 10077">
          <a:extLst>
            <a:ext uri="{FF2B5EF4-FFF2-40B4-BE49-F238E27FC236}">
              <a16:creationId xmlns:a16="http://schemas.microsoft.com/office/drawing/2014/main" id="{9E44AF66-4144-46CB-844B-0F473850698F}"/>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77" name="Text Box 10176">
          <a:extLst>
            <a:ext uri="{FF2B5EF4-FFF2-40B4-BE49-F238E27FC236}">
              <a16:creationId xmlns:a16="http://schemas.microsoft.com/office/drawing/2014/main" id="{8559748C-5194-4F82-9E10-B8FD40B5EB80}"/>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78" name="Text Box 10178">
          <a:extLst>
            <a:ext uri="{FF2B5EF4-FFF2-40B4-BE49-F238E27FC236}">
              <a16:creationId xmlns:a16="http://schemas.microsoft.com/office/drawing/2014/main" id="{F37FD5F4-7501-4984-9555-C216CA8564D9}"/>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79" name="Text Box 10179">
          <a:extLst>
            <a:ext uri="{FF2B5EF4-FFF2-40B4-BE49-F238E27FC236}">
              <a16:creationId xmlns:a16="http://schemas.microsoft.com/office/drawing/2014/main" id="{FECB29DA-B0EF-4913-AC47-2BD0758F3F6B}"/>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80" name="Text Box 10077">
          <a:extLst>
            <a:ext uri="{FF2B5EF4-FFF2-40B4-BE49-F238E27FC236}">
              <a16:creationId xmlns:a16="http://schemas.microsoft.com/office/drawing/2014/main" id="{60F235C3-D9FB-4AAC-9696-B36E89C50970}"/>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81" name="Text Box 10178">
          <a:extLst>
            <a:ext uri="{FF2B5EF4-FFF2-40B4-BE49-F238E27FC236}">
              <a16:creationId xmlns:a16="http://schemas.microsoft.com/office/drawing/2014/main" id="{9CB149FA-BD07-4F3A-A662-D880B14C309A}"/>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82" name="Text Box 2075">
          <a:extLst>
            <a:ext uri="{FF2B5EF4-FFF2-40B4-BE49-F238E27FC236}">
              <a16:creationId xmlns:a16="http://schemas.microsoft.com/office/drawing/2014/main" id="{9DDFCBB8-3A14-46B3-AFA2-7FA3AC440E4E}"/>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83" name="Text Box 10077">
          <a:extLst>
            <a:ext uri="{FF2B5EF4-FFF2-40B4-BE49-F238E27FC236}">
              <a16:creationId xmlns:a16="http://schemas.microsoft.com/office/drawing/2014/main" id="{6274DADE-D6B0-4EDA-87C0-B246FA2FAEBB}"/>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84" name="Text Box 10176">
          <a:extLst>
            <a:ext uri="{FF2B5EF4-FFF2-40B4-BE49-F238E27FC236}">
              <a16:creationId xmlns:a16="http://schemas.microsoft.com/office/drawing/2014/main" id="{91C6A333-9AFB-4573-9632-6E1D75A001AE}"/>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85" name="Text Box 10178">
          <a:extLst>
            <a:ext uri="{FF2B5EF4-FFF2-40B4-BE49-F238E27FC236}">
              <a16:creationId xmlns:a16="http://schemas.microsoft.com/office/drawing/2014/main" id="{56964AF2-7B56-4E15-8877-90B52AD7912D}"/>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86" name="Text Box 10179">
          <a:extLst>
            <a:ext uri="{FF2B5EF4-FFF2-40B4-BE49-F238E27FC236}">
              <a16:creationId xmlns:a16="http://schemas.microsoft.com/office/drawing/2014/main" id="{14A9DB7B-C532-4CCE-9E0F-6BE9FE335702}"/>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187" name="Text Box 2075">
          <a:extLst>
            <a:ext uri="{FF2B5EF4-FFF2-40B4-BE49-F238E27FC236}">
              <a16:creationId xmlns:a16="http://schemas.microsoft.com/office/drawing/2014/main" id="{11E0FD5D-D930-491D-A84C-1154583D76D1}"/>
            </a:ext>
          </a:extLst>
        </xdr:cNvPr>
        <xdr:cNvSpPr txBox="1">
          <a:spLocks noChangeArrowheads="1"/>
        </xdr:cNvSpPr>
      </xdr:nvSpPr>
      <xdr:spPr bwMode="auto">
        <a:xfrm>
          <a:off x="3248025" y="2000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88" name="Text Box 10176">
          <a:extLst>
            <a:ext uri="{FF2B5EF4-FFF2-40B4-BE49-F238E27FC236}">
              <a16:creationId xmlns:a16="http://schemas.microsoft.com/office/drawing/2014/main" id="{C9B7B0DC-5D9B-44D8-AF21-84AD489E6C3A}"/>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89" name="Text Box 10179">
          <a:extLst>
            <a:ext uri="{FF2B5EF4-FFF2-40B4-BE49-F238E27FC236}">
              <a16:creationId xmlns:a16="http://schemas.microsoft.com/office/drawing/2014/main" id="{62025658-4DD4-422C-940A-975FD30AE98E}"/>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90" name="Text Box 2075">
          <a:extLst>
            <a:ext uri="{FF2B5EF4-FFF2-40B4-BE49-F238E27FC236}">
              <a16:creationId xmlns:a16="http://schemas.microsoft.com/office/drawing/2014/main" id="{577B1BE4-53BD-4F7F-83A0-7FBB6E63BCD7}"/>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91" name="Text Box 10176">
          <a:extLst>
            <a:ext uri="{FF2B5EF4-FFF2-40B4-BE49-F238E27FC236}">
              <a16:creationId xmlns:a16="http://schemas.microsoft.com/office/drawing/2014/main" id="{63C97FD9-D332-46C7-97CE-793A399076C2}"/>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92" name="Text Box 10179">
          <a:extLst>
            <a:ext uri="{FF2B5EF4-FFF2-40B4-BE49-F238E27FC236}">
              <a16:creationId xmlns:a16="http://schemas.microsoft.com/office/drawing/2014/main" id="{935FEBDA-47E6-4EC3-97CC-E921FB592CA7}"/>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93" name="Text Box 2075">
          <a:extLst>
            <a:ext uri="{FF2B5EF4-FFF2-40B4-BE49-F238E27FC236}">
              <a16:creationId xmlns:a16="http://schemas.microsoft.com/office/drawing/2014/main" id="{7F852B52-3080-4EF2-8353-15DD1BDDEA3B}"/>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94" name="Text Box 10077">
          <a:extLst>
            <a:ext uri="{FF2B5EF4-FFF2-40B4-BE49-F238E27FC236}">
              <a16:creationId xmlns:a16="http://schemas.microsoft.com/office/drawing/2014/main" id="{FDA91CB4-EFC1-497C-9696-63B4DA929F91}"/>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95" name="Text Box 10176">
          <a:extLst>
            <a:ext uri="{FF2B5EF4-FFF2-40B4-BE49-F238E27FC236}">
              <a16:creationId xmlns:a16="http://schemas.microsoft.com/office/drawing/2014/main" id="{C85FD4CB-005B-45F2-98D4-E0C7FF874C47}"/>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96" name="Text Box 10178">
          <a:extLst>
            <a:ext uri="{FF2B5EF4-FFF2-40B4-BE49-F238E27FC236}">
              <a16:creationId xmlns:a16="http://schemas.microsoft.com/office/drawing/2014/main" id="{2765DB81-BAF4-4515-A619-20520DD76407}"/>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197" name="Text Box 10179">
          <a:extLst>
            <a:ext uri="{FF2B5EF4-FFF2-40B4-BE49-F238E27FC236}">
              <a16:creationId xmlns:a16="http://schemas.microsoft.com/office/drawing/2014/main" id="{B284B823-3BAE-4971-83BD-CC4E5B423310}"/>
            </a:ext>
          </a:extLst>
        </xdr:cNvPr>
        <xdr:cNvSpPr txBox="1">
          <a:spLocks noChangeArrowheads="1"/>
        </xdr:cNvSpPr>
      </xdr:nvSpPr>
      <xdr:spPr bwMode="auto">
        <a:xfrm>
          <a:off x="36004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98" name="Text Box 10077">
          <a:extLst>
            <a:ext uri="{FF2B5EF4-FFF2-40B4-BE49-F238E27FC236}">
              <a16:creationId xmlns:a16="http://schemas.microsoft.com/office/drawing/2014/main" id="{8E443F18-FA52-48C6-AAF8-BDB4BA5C5D6D}"/>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99" name="Text Box 10178">
          <a:extLst>
            <a:ext uri="{FF2B5EF4-FFF2-40B4-BE49-F238E27FC236}">
              <a16:creationId xmlns:a16="http://schemas.microsoft.com/office/drawing/2014/main" id="{71C88E1E-41D8-4E26-8D6A-3BD43EBC3E73}"/>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200" name="Text Box 2075">
          <a:extLst>
            <a:ext uri="{FF2B5EF4-FFF2-40B4-BE49-F238E27FC236}">
              <a16:creationId xmlns:a16="http://schemas.microsoft.com/office/drawing/2014/main" id="{915A2CCE-2B91-4ACF-8868-77F4BDA56E94}"/>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201" name="Text Box 10077">
          <a:extLst>
            <a:ext uri="{FF2B5EF4-FFF2-40B4-BE49-F238E27FC236}">
              <a16:creationId xmlns:a16="http://schemas.microsoft.com/office/drawing/2014/main" id="{6C79DA13-C2AF-4AB4-AE27-787D9E128647}"/>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202" name="Text Box 10176">
          <a:extLst>
            <a:ext uri="{FF2B5EF4-FFF2-40B4-BE49-F238E27FC236}">
              <a16:creationId xmlns:a16="http://schemas.microsoft.com/office/drawing/2014/main" id="{89DD9DAB-DB42-4EB2-B85B-C27D2EEF85C9}"/>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203" name="Text Box 10178">
          <a:extLst>
            <a:ext uri="{FF2B5EF4-FFF2-40B4-BE49-F238E27FC236}">
              <a16:creationId xmlns:a16="http://schemas.microsoft.com/office/drawing/2014/main" id="{8AD76254-263A-448C-890A-81419C808421}"/>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204" name="Text Box 10179">
          <a:extLst>
            <a:ext uri="{FF2B5EF4-FFF2-40B4-BE49-F238E27FC236}">
              <a16:creationId xmlns:a16="http://schemas.microsoft.com/office/drawing/2014/main" id="{A6F06B16-9625-4265-AAA7-BF20CBBC3D56}"/>
            </a:ext>
          </a:extLst>
        </xdr:cNvPr>
        <xdr:cNvSpPr txBox="1">
          <a:spLocks noChangeArrowheads="1"/>
        </xdr:cNvSpPr>
      </xdr:nvSpPr>
      <xdr:spPr bwMode="auto">
        <a:xfrm>
          <a:off x="36004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12</xdr:row>
      <xdr:rowOff>142875</xdr:rowOff>
    </xdr:from>
    <xdr:to>
      <xdr:col>6</xdr:col>
      <xdr:colOff>47625</xdr:colOff>
      <xdr:row>13</xdr:row>
      <xdr:rowOff>142875</xdr:rowOff>
    </xdr:to>
    <xdr:sp macro="" textlink="">
      <xdr:nvSpPr>
        <xdr:cNvPr id="205" name="Text Box 2075">
          <a:extLst>
            <a:ext uri="{FF2B5EF4-FFF2-40B4-BE49-F238E27FC236}">
              <a16:creationId xmlns:a16="http://schemas.microsoft.com/office/drawing/2014/main" id="{A1F528BA-AFF9-4FC0-82C3-2E74068DBA04}"/>
            </a:ext>
          </a:extLst>
        </xdr:cNvPr>
        <xdr:cNvSpPr txBox="1">
          <a:spLocks noChangeArrowheads="1"/>
        </xdr:cNvSpPr>
      </xdr:nvSpPr>
      <xdr:spPr bwMode="auto">
        <a:xfrm>
          <a:off x="3248025" y="17335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206" name="Text Box 10176">
          <a:extLst>
            <a:ext uri="{FF2B5EF4-FFF2-40B4-BE49-F238E27FC236}">
              <a16:creationId xmlns:a16="http://schemas.microsoft.com/office/drawing/2014/main" id="{8FFB370D-D231-4544-AFB5-760F55633578}"/>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207" name="Text Box 10179">
          <a:extLst>
            <a:ext uri="{FF2B5EF4-FFF2-40B4-BE49-F238E27FC236}">
              <a16:creationId xmlns:a16="http://schemas.microsoft.com/office/drawing/2014/main" id="{8952377F-DC89-4098-97A7-618421E38659}"/>
            </a:ext>
          </a:extLst>
        </xdr:cNvPr>
        <xdr:cNvSpPr txBox="1">
          <a:spLocks noChangeArrowheads="1"/>
        </xdr:cNvSpPr>
      </xdr:nvSpPr>
      <xdr:spPr bwMode="auto">
        <a:xfrm>
          <a:off x="36004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208" name="Text Box 2075">
          <a:extLst>
            <a:ext uri="{FF2B5EF4-FFF2-40B4-BE49-F238E27FC236}">
              <a16:creationId xmlns:a16="http://schemas.microsoft.com/office/drawing/2014/main" id="{1CEE5FF6-988B-4C52-9D20-F9094949BD94}"/>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209" name="Text Box 10176">
          <a:extLst>
            <a:ext uri="{FF2B5EF4-FFF2-40B4-BE49-F238E27FC236}">
              <a16:creationId xmlns:a16="http://schemas.microsoft.com/office/drawing/2014/main" id="{0D5F3EE7-ECF1-4AD8-ACB2-8786AC72F63D}"/>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210" name="Text Box 10179">
          <a:extLst>
            <a:ext uri="{FF2B5EF4-FFF2-40B4-BE49-F238E27FC236}">
              <a16:creationId xmlns:a16="http://schemas.microsoft.com/office/drawing/2014/main" id="{B414FB6B-C199-4A90-8FC8-52B052361FA6}"/>
            </a:ext>
          </a:extLst>
        </xdr:cNvPr>
        <xdr:cNvSpPr txBox="1">
          <a:spLocks noChangeArrowheads="1"/>
        </xdr:cNvSpPr>
      </xdr:nvSpPr>
      <xdr:spPr bwMode="auto">
        <a:xfrm>
          <a:off x="36004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1" name="Text Box 2075">
          <a:extLst>
            <a:ext uri="{FF2B5EF4-FFF2-40B4-BE49-F238E27FC236}">
              <a16:creationId xmlns:a16="http://schemas.microsoft.com/office/drawing/2014/main" id="{0C260AAB-D3D2-4332-BFED-59F0A29ACC91}"/>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12" name="Text Box 10077">
          <a:extLst>
            <a:ext uri="{FF2B5EF4-FFF2-40B4-BE49-F238E27FC236}">
              <a16:creationId xmlns:a16="http://schemas.microsoft.com/office/drawing/2014/main" id="{E1C2501C-5E3E-423D-94E2-BBC0EA56E3D0}"/>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3" name="Text Box 10176">
          <a:extLst>
            <a:ext uri="{FF2B5EF4-FFF2-40B4-BE49-F238E27FC236}">
              <a16:creationId xmlns:a16="http://schemas.microsoft.com/office/drawing/2014/main" id="{B00021BE-A89F-4F04-8AB6-E194652209C6}"/>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14" name="Text Box 10178">
          <a:extLst>
            <a:ext uri="{FF2B5EF4-FFF2-40B4-BE49-F238E27FC236}">
              <a16:creationId xmlns:a16="http://schemas.microsoft.com/office/drawing/2014/main" id="{5C384627-0D72-437E-B32E-C67BD7C5F87D}"/>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15" name="Text Box 10179">
          <a:extLst>
            <a:ext uri="{FF2B5EF4-FFF2-40B4-BE49-F238E27FC236}">
              <a16:creationId xmlns:a16="http://schemas.microsoft.com/office/drawing/2014/main" id="{B5238F07-6DDB-4C9D-BFB2-47756F4704BD}"/>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16" name="Text Box 10077">
          <a:extLst>
            <a:ext uri="{FF2B5EF4-FFF2-40B4-BE49-F238E27FC236}">
              <a16:creationId xmlns:a16="http://schemas.microsoft.com/office/drawing/2014/main" id="{B2F05ACB-CD5F-49E7-8390-F5A0293AA079}"/>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17" name="Text Box 10178">
          <a:extLst>
            <a:ext uri="{FF2B5EF4-FFF2-40B4-BE49-F238E27FC236}">
              <a16:creationId xmlns:a16="http://schemas.microsoft.com/office/drawing/2014/main" id="{22BB7718-475A-4ADC-A04B-DE67639C1311}"/>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8" name="Text Box 2075">
          <a:extLst>
            <a:ext uri="{FF2B5EF4-FFF2-40B4-BE49-F238E27FC236}">
              <a16:creationId xmlns:a16="http://schemas.microsoft.com/office/drawing/2014/main" id="{AC480F52-015A-49F7-940F-4DC42A6671C6}"/>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19" name="Text Box 10077">
          <a:extLst>
            <a:ext uri="{FF2B5EF4-FFF2-40B4-BE49-F238E27FC236}">
              <a16:creationId xmlns:a16="http://schemas.microsoft.com/office/drawing/2014/main" id="{9100B255-E46F-4D31-9A74-34F2C419BA66}"/>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0" name="Text Box 10176">
          <a:extLst>
            <a:ext uri="{FF2B5EF4-FFF2-40B4-BE49-F238E27FC236}">
              <a16:creationId xmlns:a16="http://schemas.microsoft.com/office/drawing/2014/main" id="{4F534F3C-28B0-4449-9EB5-35B624C7110D}"/>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1" name="Text Box 10178">
          <a:extLst>
            <a:ext uri="{FF2B5EF4-FFF2-40B4-BE49-F238E27FC236}">
              <a16:creationId xmlns:a16="http://schemas.microsoft.com/office/drawing/2014/main" id="{6FAD1635-4118-4036-8617-8FA3952E4130}"/>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22" name="Text Box 10179">
          <a:extLst>
            <a:ext uri="{FF2B5EF4-FFF2-40B4-BE49-F238E27FC236}">
              <a16:creationId xmlns:a16="http://schemas.microsoft.com/office/drawing/2014/main" id="{0129614A-614F-4215-94F0-716AEF409C1B}"/>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223" name="Text Box 2075">
          <a:extLst>
            <a:ext uri="{FF2B5EF4-FFF2-40B4-BE49-F238E27FC236}">
              <a16:creationId xmlns:a16="http://schemas.microsoft.com/office/drawing/2014/main" id="{D14CCE77-49B5-4703-808C-BB52C2B1AA10}"/>
            </a:ext>
          </a:extLst>
        </xdr:cNvPr>
        <xdr:cNvSpPr txBox="1">
          <a:spLocks noChangeArrowheads="1"/>
        </xdr:cNvSpPr>
      </xdr:nvSpPr>
      <xdr:spPr bwMode="auto">
        <a:xfrm>
          <a:off x="3248025" y="2000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4" name="Text Box 10176">
          <a:extLst>
            <a:ext uri="{FF2B5EF4-FFF2-40B4-BE49-F238E27FC236}">
              <a16:creationId xmlns:a16="http://schemas.microsoft.com/office/drawing/2014/main" id="{314A956D-9388-4306-929C-68979139CB99}"/>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25" name="Text Box 10179">
          <a:extLst>
            <a:ext uri="{FF2B5EF4-FFF2-40B4-BE49-F238E27FC236}">
              <a16:creationId xmlns:a16="http://schemas.microsoft.com/office/drawing/2014/main" id="{3F8EAED8-3AA4-4B1F-878C-E81CC1F40822}"/>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6" name="Text Box 2075">
          <a:extLst>
            <a:ext uri="{FF2B5EF4-FFF2-40B4-BE49-F238E27FC236}">
              <a16:creationId xmlns:a16="http://schemas.microsoft.com/office/drawing/2014/main" id="{7D1D593D-32AB-4FF3-AF71-8751C727953B}"/>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7" name="Text Box 10176">
          <a:extLst>
            <a:ext uri="{FF2B5EF4-FFF2-40B4-BE49-F238E27FC236}">
              <a16:creationId xmlns:a16="http://schemas.microsoft.com/office/drawing/2014/main" id="{8248B586-6CD0-4B45-916B-1AD568D7FFFA}"/>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28" name="Text Box 10179">
          <a:extLst>
            <a:ext uri="{FF2B5EF4-FFF2-40B4-BE49-F238E27FC236}">
              <a16:creationId xmlns:a16="http://schemas.microsoft.com/office/drawing/2014/main" id="{CF359B32-79B8-4795-B8FA-68961E7C7F04}"/>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9" name="Text Box 2075">
          <a:extLst>
            <a:ext uri="{FF2B5EF4-FFF2-40B4-BE49-F238E27FC236}">
              <a16:creationId xmlns:a16="http://schemas.microsoft.com/office/drawing/2014/main" id="{6F15FC20-05E1-4E0E-B6A6-E6D172F0E794}"/>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0" name="Text Box 10077">
          <a:extLst>
            <a:ext uri="{FF2B5EF4-FFF2-40B4-BE49-F238E27FC236}">
              <a16:creationId xmlns:a16="http://schemas.microsoft.com/office/drawing/2014/main" id="{29B15D8C-AA97-489B-A7EA-073B408A275C}"/>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1" name="Text Box 10176">
          <a:extLst>
            <a:ext uri="{FF2B5EF4-FFF2-40B4-BE49-F238E27FC236}">
              <a16:creationId xmlns:a16="http://schemas.microsoft.com/office/drawing/2014/main" id="{44F43888-CDE7-42ED-9119-325E52707FFF}"/>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2" name="Text Box 10178">
          <a:extLst>
            <a:ext uri="{FF2B5EF4-FFF2-40B4-BE49-F238E27FC236}">
              <a16:creationId xmlns:a16="http://schemas.microsoft.com/office/drawing/2014/main" id="{3D55FDF8-91EC-4C28-B5F0-D5A7CF867B7E}"/>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33" name="Text Box 10179">
          <a:extLst>
            <a:ext uri="{FF2B5EF4-FFF2-40B4-BE49-F238E27FC236}">
              <a16:creationId xmlns:a16="http://schemas.microsoft.com/office/drawing/2014/main" id="{879EA79E-115A-4072-95CF-41B5207AD96A}"/>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234" name="Text Box 2075">
          <a:extLst>
            <a:ext uri="{FF2B5EF4-FFF2-40B4-BE49-F238E27FC236}">
              <a16:creationId xmlns:a16="http://schemas.microsoft.com/office/drawing/2014/main" id="{B033C406-A932-4F54-BE92-19FB6CF26B84}"/>
            </a:ext>
          </a:extLst>
        </xdr:cNvPr>
        <xdr:cNvSpPr txBox="1">
          <a:spLocks noChangeArrowheads="1"/>
        </xdr:cNvSpPr>
      </xdr:nvSpPr>
      <xdr:spPr bwMode="auto">
        <a:xfrm>
          <a:off x="3248025" y="2000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5" name="Text Box 10176">
          <a:extLst>
            <a:ext uri="{FF2B5EF4-FFF2-40B4-BE49-F238E27FC236}">
              <a16:creationId xmlns:a16="http://schemas.microsoft.com/office/drawing/2014/main" id="{14E323B5-3EF6-4630-B2FD-284EA0786E9B}"/>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36" name="Text Box 10179">
          <a:extLst>
            <a:ext uri="{FF2B5EF4-FFF2-40B4-BE49-F238E27FC236}">
              <a16:creationId xmlns:a16="http://schemas.microsoft.com/office/drawing/2014/main" id="{DBAD7A98-0FE7-4ABD-9F4D-C6EA76C5CA6E}"/>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7" name="Text Box 2075">
          <a:extLst>
            <a:ext uri="{FF2B5EF4-FFF2-40B4-BE49-F238E27FC236}">
              <a16:creationId xmlns:a16="http://schemas.microsoft.com/office/drawing/2014/main" id="{354322C6-FFFD-4AC1-9C24-C7D9176B0E8D}"/>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8" name="Text Box 10176">
          <a:extLst>
            <a:ext uri="{FF2B5EF4-FFF2-40B4-BE49-F238E27FC236}">
              <a16:creationId xmlns:a16="http://schemas.microsoft.com/office/drawing/2014/main" id="{6E1B469E-E7A8-434D-93C1-E2E2E5814EDD}"/>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39" name="Text Box 10179">
          <a:extLst>
            <a:ext uri="{FF2B5EF4-FFF2-40B4-BE49-F238E27FC236}">
              <a16:creationId xmlns:a16="http://schemas.microsoft.com/office/drawing/2014/main" id="{79E3E878-EB03-497B-B2FA-F427F15BA412}"/>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40" name="Text Box 10077">
          <a:extLst>
            <a:ext uri="{FF2B5EF4-FFF2-40B4-BE49-F238E27FC236}">
              <a16:creationId xmlns:a16="http://schemas.microsoft.com/office/drawing/2014/main" id="{4284392A-3529-42E4-9D1E-6F48BB63162E}"/>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41" name="Text Box 10178">
          <a:extLst>
            <a:ext uri="{FF2B5EF4-FFF2-40B4-BE49-F238E27FC236}">
              <a16:creationId xmlns:a16="http://schemas.microsoft.com/office/drawing/2014/main" id="{12FD9119-DFD4-4AC9-942E-D8BBBC6C3346}"/>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42" name="Text Box 10077">
          <a:extLst>
            <a:ext uri="{FF2B5EF4-FFF2-40B4-BE49-F238E27FC236}">
              <a16:creationId xmlns:a16="http://schemas.microsoft.com/office/drawing/2014/main" id="{76A93C05-771E-450D-A309-8DDE4F16729D}"/>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43" name="Text Box 10178">
          <a:extLst>
            <a:ext uri="{FF2B5EF4-FFF2-40B4-BE49-F238E27FC236}">
              <a16:creationId xmlns:a16="http://schemas.microsoft.com/office/drawing/2014/main" id="{ADDE4375-FB33-4F6F-80AE-AD2782E754A0}"/>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44" name="Text Box 10077">
          <a:extLst>
            <a:ext uri="{FF2B5EF4-FFF2-40B4-BE49-F238E27FC236}">
              <a16:creationId xmlns:a16="http://schemas.microsoft.com/office/drawing/2014/main" id="{CE6923F2-7E37-4E4A-BEE4-504707D58DFE}"/>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45" name="Text Box 10178">
          <a:extLst>
            <a:ext uri="{FF2B5EF4-FFF2-40B4-BE49-F238E27FC236}">
              <a16:creationId xmlns:a16="http://schemas.microsoft.com/office/drawing/2014/main" id="{ECB707F6-E127-4F70-8836-F33512739DED}"/>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46" name="Text Box 2075">
          <a:extLst>
            <a:ext uri="{FF2B5EF4-FFF2-40B4-BE49-F238E27FC236}">
              <a16:creationId xmlns:a16="http://schemas.microsoft.com/office/drawing/2014/main" id="{00A99816-9403-4FBD-9B48-440A7B118992}"/>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47" name="Text Box 10077">
          <a:extLst>
            <a:ext uri="{FF2B5EF4-FFF2-40B4-BE49-F238E27FC236}">
              <a16:creationId xmlns:a16="http://schemas.microsoft.com/office/drawing/2014/main" id="{E7D4695E-9F54-454B-B173-77DF1F48DBAC}"/>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48" name="Text Box 10176">
          <a:extLst>
            <a:ext uri="{FF2B5EF4-FFF2-40B4-BE49-F238E27FC236}">
              <a16:creationId xmlns:a16="http://schemas.microsoft.com/office/drawing/2014/main" id="{410B7731-18BB-4460-BC2F-57F40994CF79}"/>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49" name="Text Box 10178">
          <a:extLst>
            <a:ext uri="{FF2B5EF4-FFF2-40B4-BE49-F238E27FC236}">
              <a16:creationId xmlns:a16="http://schemas.microsoft.com/office/drawing/2014/main" id="{B0B8F5B1-A3C1-4770-AB90-A41ABE6D0093}"/>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50" name="Text Box 10179">
          <a:extLst>
            <a:ext uri="{FF2B5EF4-FFF2-40B4-BE49-F238E27FC236}">
              <a16:creationId xmlns:a16="http://schemas.microsoft.com/office/drawing/2014/main" id="{C9C4CBA3-4EB2-40B4-BEF4-49E89CDACC06}"/>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51" name="Text Box 10077">
          <a:extLst>
            <a:ext uri="{FF2B5EF4-FFF2-40B4-BE49-F238E27FC236}">
              <a16:creationId xmlns:a16="http://schemas.microsoft.com/office/drawing/2014/main" id="{A21F99D4-A7CF-48E8-B87F-C77A87DF2541}"/>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52" name="Text Box 10178">
          <a:extLst>
            <a:ext uri="{FF2B5EF4-FFF2-40B4-BE49-F238E27FC236}">
              <a16:creationId xmlns:a16="http://schemas.microsoft.com/office/drawing/2014/main" id="{4EA9520A-D595-497F-BBBA-037D1671C7F8}"/>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53" name="Text Box 2075">
          <a:extLst>
            <a:ext uri="{FF2B5EF4-FFF2-40B4-BE49-F238E27FC236}">
              <a16:creationId xmlns:a16="http://schemas.microsoft.com/office/drawing/2014/main" id="{CB007310-42C4-44D5-80F6-CE046723D8AC}"/>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54" name="Text Box 10077">
          <a:extLst>
            <a:ext uri="{FF2B5EF4-FFF2-40B4-BE49-F238E27FC236}">
              <a16:creationId xmlns:a16="http://schemas.microsoft.com/office/drawing/2014/main" id="{3AEF6D9D-7152-4644-AF9D-CF2A7DC188A6}"/>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55" name="Text Box 10176">
          <a:extLst>
            <a:ext uri="{FF2B5EF4-FFF2-40B4-BE49-F238E27FC236}">
              <a16:creationId xmlns:a16="http://schemas.microsoft.com/office/drawing/2014/main" id="{DB647826-D41E-4435-B1C3-C66F2633F0B7}"/>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56" name="Text Box 10178">
          <a:extLst>
            <a:ext uri="{FF2B5EF4-FFF2-40B4-BE49-F238E27FC236}">
              <a16:creationId xmlns:a16="http://schemas.microsoft.com/office/drawing/2014/main" id="{BD30DE9C-6FC4-4818-A9AA-64211A199A4A}"/>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57" name="Text Box 10179">
          <a:extLst>
            <a:ext uri="{FF2B5EF4-FFF2-40B4-BE49-F238E27FC236}">
              <a16:creationId xmlns:a16="http://schemas.microsoft.com/office/drawing/2014/main" id="{DAD870E8-457C-4B6D-BC25-D476F794097F}"/>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258" name="Text Box 2075">
          <a:extLst>
            <a:ext uri="{FF2B5EF4-FFF2-40B4-BE49-F238E27FC236}">
              <a16:creationId xmlns:a16="http://schemas.microsoft.com/office/drawing/2014/main" id="{BC3C0C87-1D6B-4A78-96D8-C0974ABF2C41}"/>
            </a:ext>
          </a:extLst>
        </xdr:cNvPr>
        <xdr:cNvSpPr txBox="1">
          <a:spLocks noChangeArrowheads="1"/>
        </xdr:cNvSpPr>
      </xdr:nvSpPr>
      <xdr:spPr bwMode="auto">
        <a:xfrm>
          <a:off x="3248025" y="2000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59" name="Text Box 10176">
          <a:extLst>
            <a:ext uri="{FF2B5EF4-FFF2-40B4-BE49-F238E27FC236}">
              <a16:creationId xmlns:a16="http://schemas.microsoft.com/office/drawing/2014/main" id="{2168E498-EC15-4DD3-83DA-C6FC0962AD52}"/>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60" name="Text Box 10179">
          <a:extLst>
            <a:ext uri="{FF2B5EF4-FFF2-40B4-BE49-F238E27FC236}">
              <a16:creationId xmlns:a16="http://schemas.microsoft.com/office/drawing/2014/main" id="{28BFDA76-F609-48A4-946D-5AA25FE13879}"/>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61" name="Text Box 2075">
          <a:extLst>
            <a:ext uri="{FF2B5EF4-FFF2-40B4-BE49-F238E27FC236}">
              <a16:creationId xmlns:a16="http://schemas.microsoft.com/office/drawing/2014/main" id="{8F71587B-E6B6-4849-85A7-33724C801846}"/>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62" name="Text Box 10176">
          <a:extLst>
            <a:ext uri="{FF2B5EF4-FFF2-40B4-BE49-F238E27FC236}">
              <a16:creationId xmlns:a16="http://schemas.microsoft.com/office/drawing/2014/main" id="{CC4A05E5-28D2-4E78-BC49-0049C1166782}"/>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304800</xdr:colOff>
      <xdr:row>16</xdr:row>
      <xdr:rowOff>66675</xdr:rowOff>
    </xdr:from>
    <xdr:to>
      <xdr:col>6</xdr:col>
      <xdr:colOff>304800</xdr:colOff>
      <xdr:row>17</xdr:row>
      <xdr:rowOff>66675</xdr:rowOff>
    </xdr:to>
    <xdr:sp macro="" textlink="">
      <xdr:nvSpPr>
        <xdr:cNvPr id="263" name="Text Box 10179">
          <a:extLst>
            <a:ext uri="{FF2B5EF4-FFF2-40B4-BE49-F238E27FC236}">
              <a16:creationId xmlns:a16="http://schemas.microsoft.com/office/drawing/2014/main" id="{E10E795D-B1A2-4608-8AA2-36DED170CC2A}"/>
            </a:ext>
          </a:extLst>
        </xdr:cNvPr>
        <xdr:cNvSpPr txBox="1">
          <a:spLocks noChangeArrowheads="1"/>
        </xdr:cNvSpPr>
      </xdr:nvSpPr>
      <xdr:spPr bwMode="auto">
        <a:xfrm>
          <a:off x="3505200" y="22002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64" name="Text Box 2075">
          <a:extLst>
            <a:ext uri="{FF2B5EF4-FFF2-40B4-BE49-F238E27FC236}">
              <a16:creationId xmlns:a16="http://schemas.microsoft.com/office/drawing/2014/main" id="{AB7BD4EA-854E-46E3-AF4E-910DB4FE516D}"/>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65" name="Text Box 10176">
          <a:extLst>
            <a:ext uri="{FF2B5EF4-FFF2-40B4-BE49-F238E27FC236}">
              <a16:creationId xmlns:a16="http://schemas.microsoft.com/office/drawing/2014/main" id="{1DDF13BB-71DB-4762-B32F-3CD700CF51A5}"/>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66" name="Text Box 10179">
          <a:extLst>
            <a:ext uri="{FF2B5EF4-FFF2-40B4-BE49-F238E27FC236}">
              <a16:creationId xmlns:a16="http://schemas.microsoft.com/office/drawing/2014/main" id="{81829A86-BC06-4D6C-8494-BD08E04011C1}"/>
            </a:ext>
          </a:extLst>
        </xdr:cNvPr>
        <xdr:cNvSpPr txBox="1">
          <a:spLocks noChangeArrowheads="1"/>
        </xdr:cNvSpPr>
      </xdr:nvSpPr>
      <xdr:spPr bwMode="auto">
        <a:xfrm>
          <a:off x="36004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67" name="Text Box 2075">
          <a:extLst>
            <a:ext uri="{FF2B5EF4-FFF2-40B4-BE49-F238E27FC236}">
              <a16:creationId xmlns:a16="http://schemas.microsoft.com/office/drawing/2014/main" id="{DC0AD573-B1B9-4B06-8E20-626C0DB205BA}"/>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68" name="Text Box 10176">
          <a:extLst>
            <a:ext uri="{FF2B5EF4-FFF2-40B4-BE49-F238E27FC236}">
              <a16:creationId xmlns:a16="http://schemas.microsoft.com/office/drawing/2014/main" id="{9150DAC5-D3B8-42B6-9364-08882408A107}"/>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69" name="Text Box 10179">
          <a:extLst>
            <a:ext uri="{FF2B5EF4-FFF2-40B4-BE49-F238E27FC236}">
              <a16:creationId xmlns:a16="http://schemas.microsoft.com/office/drawing/2014/main" id="{575AB075-8961-476E-84CD-721E4F1EA443}"/>
            </a:ext>
          </a:extLst>
        </xdr:cNvPr>
        <xdr:cNvSpPr txBox="1">
          <a:spLocks noChangeArrowheads="1"/>
        </xdr:cNvSpPr>
      </xdr:nvSpPr>
      <xdr:spPr bwMode="auto">
        <a:xfrm>
          <a:off x="36004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20</xdr:row>
      <xdr:rowOff>142875</xdr:rowOff>
    </xdr:from>
    <xdr:to>
      <xdr:col>6</xdr:col>
      <xdr:colOff>47625</xdr:colOff>
      <xdr:row>21</xdr:row>
      <xdr:rowOff>142875</xdr:rowOff>
    </xdr:to>
    <xdr:sp macro="" textlink="">
      <xdr:nvSpPr>
        <xdr:cNvPr id="270" name="Text Box 2075">
          <a:extLst>
            <a:ext uri="{FF2B5EF4-FFF2-40B4-BE49-F238E27FC236}">
              <a16:creationId xmlns:a16="http://schemas.microsoft.com/office/drawing/2014/main" id="{DA43295A-5997-49CF-B484-B670587F1CF2}"/>
            </a:ext>
          </a:extLst>
        </xdr:cNvPr>
        <xdr:cNvSpPr txBox="1">
          <a:spLocks noChangeArrowheads="1"/>
        </xdr:cNvSpPr>
      </xdr:nvSpPr>
      <xdr:spPr bwMode="auto">
        <a:xfrm>
          <a:off x="3248025" y="28003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71" name="Text Box 10176">
          <a:extLst>
            <a:ext uri="{FF2B5EF4-FFF2-40B4-BE49-F238E27FC236}">
              <a16:creationId xmlns:a16="http://schemas.microsoft.com/office/drawing/2014/main" id="{37366E01-5C4D-441B-BDBA-8C0FD36B88E0}"/>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72" name="Text Box 10179">
          <a:extLst>
            <a:ext uri="{FF2B5EF4-FFF2-40B4-BE49-F238E27FC236}">
              <a16:creationId xmlns:a16="http://schemas.microsoft.com/office/drawing/2014/main" id="{36B46C02-BCD0-4987-9F36-4879427C431B}"/>
            </a:ext>
          </a:extLst>
        </xdr:cNvPr>
        <xdr:cNvSpPr txBox="1">
          <a:spLocks noChangeArrowheads="1"/>
        </xdr:cNvSpPr>
      </xdr:nvSpPr>
      <xdr:spPr bwMode="auto">
        <a:xfrm>
          <a:off x="36004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73" name="Text Box 2075">
          <a:extLst>
            <a:ext uri="{FF2B5EF4-FFF2-40B4-BE49-F238E27FC236}">
              <a16:creationId xmlns:a16="http://schemas.microsoft.com/office/drawing/2014/main" id="{19357A01-78BB-4806-9367-D97DDD547232}"/>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74" name="Text Box 10176">
          <a:extLst>
            <a:ext uri="{FF2B5EF4-FFF2-40B4-BE49-F238E27FC236}">
              <a16:creationId xmlns:a16="http://schemas.microsoft.com/office/drawing/2014/main" id="{34AC3043-3CE3-45CA-B7C1-D634CF2C462E}"/>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75" name="Text Box 10179">
          <a:extLst>
            <a:ext uri="{FF2B5EF4-FFF2-40B4-BE49-F238E27FC236}">
              <a16:creationId xmlns:a16="http://schemas.microsoft.com/office/drawing/2014/main" id="{FC04C6A0-CB96-46C6-9144-7FAEB388ABBA}"/>
            </a:ext>
          </a:extLst>
        </xdr:cNvPr>
        <xdr:cNvSpPr txBox="1">
          <a:spLocks noChangeArrowheads="1"/>
        </xdr:cNvSpPr>
      </xdr:nvSpPr>
      <xdr:spPr bwMode="auto">
        <a:xfrm>
          <a:off x="36004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6" name="Text Box 2075">
          <a:extLst>
            <a:ext uri="{FF2B5EF4-FFF2-40B4-BE49-F238E27FC236}">
              <a16:creationId xmlns:a16="http://schemas.microsoft.com/office/drawing/2014/main" id="{3DAFBCC5-6C8B-4A39-A573-A5A0AB44F466}"/>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77" name="Text Box 10077">
          <a:extLst>
            <a:ext uri="{FF2B5EF4-FFF2-40B4-BE49-F238E27FC236}">
              <a16:creationId xmlns:a16="http://schemas.microsoft.com/office/drawing/2014/main" id="{BD15EA78-2745-405C-AF01-A04F4542B941}"/>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8" name="Text Box 10176">
          <a:extLst>
            <a:ext uri="{FF2B5EF4-FFF2-40B4-BE49-F238E27FC236}">
              <a16:creationId xmlns:a16="http://schemas.microsoft.com/office/drawing/2014/main" id="{48F40486-DF09-4511-9ADF-A22C94F97785}"/>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79" name="Text Box 10178">
          <a:extLst>
            <a:ext uri="{FF2B5EF4-FFF2-40B4-BE49-F238E27FC236}">
              <a16:creationId xmlns:a16="http://schemas.microsoft.com/office/drawing/2014/main" id="{5E8EAB97-E76E-44E0-ACCD-DA6A691E61E6}"/>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80" name="Text Box 10179">
          <a:extLst>
            <a:ext uri="{FF2B5EF4-FFF2-40B4-BE49-F238E27FC236}">
              <a16:creationId xmlns:a16="http://schemas.microsoft.com/office/drawing/2014/main" id="{01B78B66-328A-49C4-8585-DF2A19D5A088}"/>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1" name="Text Box 10077">
          <a:extLst>
            <a:ext uri="{FF2B5EF4-FFF2-40B4-BE49-F238E27FC236}">
              <a16:creationId xmlns:a16="http://schemas.microsoft.com/office/drawing/2014/main" id="{6898084F-DABF-47C8-981C-0D413DE133A1}"/>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2" name="Text Box 10178">
          <a:extLst>
            <a:ext uri="{FF2B5EF4-FFF2-40B4-BE49-F238E27FC236}">
              <a16:creationId xmlns:a16="http://schemas.microsoft.com/office/drawing/2014/main" id="{2B8BF5B3-E604-4FF9-8D4B-BB7675786B93}"/>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83" name="Text Box 2075">
          <a:extLst>
            <a:ext uri="{FF2B5EF4-FFF2-40B4-BE49-F238E27FC236}">
              <a16:creationId xmlns:a16="http://schemas.microsoft.com/office/drawing/2014/main" id="{6690B89D-F6B9-408D-878F-D683FFC801B0}"/>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4" name="Text Box 10077">
          <a:extLst>
            <a:ext uri="{FF2B5EF4-FFF2-40B4-BE49-F238E27FC236}">
              <a16:creationId xmlns:a16="http://schemas.microsoft.com/office/drawing/2014/main" id="{1EB649B2-7F98-4783-916A-EACAE385C67C}"/>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85" name="Text Box 10176">
          <a:extLst>
            <a:ext uri="{FF2B5EF4-FFF2-40B4-BE49-F238E27FC236}">
              <a16:creationId xmlns:a16="http://schemas.microsoft.com/office/drawing/2014/main" id="{EE47A24C-8684-4FE8-8EDA-5EE421D5A93A}"/>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6" name="Text Box 10178">
          <a:extLst>
            <a:ext uri="{FF2B5EF4-FFF2-40B4-BE49-F238E27FC236}">
              <a16:creationId xmlns:a16="http://schemas.microsoft.com/office/drawing/2014/main" id="{244FFBCC-783D-4419-B978-74D856DBC707}"/>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87" name="Text Box 10179">
          <a:extLst>
            <a:ext uri="{FF2B5EF4-FFF2-40B4-BE49-F238E27FC236}">
              <a16:creationId xmlns:a16="http://schemas.microsoft.com/office/drawing/2014/main" id="{EFBCDBAE-FFE7-48D0-8B9E-851300BB4F49}"/>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xdr:row>
      <xdr:rowOff>142875</xdr:rowOff>
    </xdr:from>
    <xdr:to>
      <xdr:col>6</xdr:col>
      <xdr:colOff>47625</xdr:colOff>
      <xdr:row>11</xdr:row>
      <xdr:rowOff>142875</xdr:rowOff>
    </xdr:to>
    <xdr:sp macro="" textlink="">
      <xdr:nvSpPr>
        <xdr:cNvPr id="288" name="Text Box 2075">
          <a:extLst>
            <a:ext uri="{FF2B5EF4-FFF2-40B4-BE49-F238E27FC236}">
              <a16:creationId xmlns:a16="http://schemas.microsoft.com/office/drawing/2014/main" id="{9C3298AD-44B0-4FFE-A13B-6FFF5A204877}"/>
            </a:ext>
          </a:extLst>
        </xdr:cNvPr>
        <xdr:cNvSpPr txBox="1">
          <a:spLocks noChangeArrowheads="1"/>
        </xdr:cNvSpPr>
      </xdr:nvSpPr>
      <xdr:spPr bwMode="auto">
        <a:xfrm>
          <a:off x="3248025" y="1466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89" name="Text Box 10176">
          <a:extLst>
            <a:ext uri="{FF2B5EF4-FFF2-40B4-BE49-F238E27FC236}">
              <a16:creationId xmlns:a16="http://schemas.microsoft.com/office/drawing/2014/main" id="{9B299280-88B5-4500-A72E-38DF7ADE16B7}"/>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90" name="Text Box 10179">
          <a:extLst>
            <a:ext uri="{FF2B5EF4-FFF2-40B4-BE49-F238E27FC236}">
              <a16:creationId xmlns:a16="http://schemas.microsoft.com/office/drawing/2014/main" id="{3257E41F-4CE3-419D-B8CF-C0F7509B7B03}"/>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91" name="Text Box 2075">
          <a:extLst>
            <a:ext uri="{FF2B5EF4-FFF2-40B4-BE49-F238E27FC236}">
              <a16:creationId xmlns:a16="http://schemas.microsoft.com/office/drawing/2014/main" id="{EA662ADB-93E5-4806-92AA-7D467AB09B04}"/>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92" name="Text Box 10176">
          <a:extLst>
            <a:ext uri="{FF2B5EF4-FFF2-40B4-BE49-F238E27FC236}">
              <a16:creationId xmlns:a16="http://schemas.microsoft.com/office/drawing/2014/main" id="{1A84EACB-0017-4FBC-BC26-6B5BFCD1CCCE}"/>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93" name="Text Box 10179">
          <a:extLst>
            <a:ext uri="{FF2B5EF4-FFF2-40B4-BE49-F238E27FC236}">
              <a16:creationId xmlns:a16="http://schemas.microsoft.com/office/drawing/2014/main" id="{CAC6DF2D-E9A0-4CE7-ACAD-AF19FBC18665}"/>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94" name="Text Box 2075">
          <a:extLst>
            <a:ext uri="{FF2B5EF4-FFF2-40B4-BE49-F238E27FC236}">
              <a16:creationId xmlns:a16="http://schemas.microsoft.com/office/drawing/2014/main" id="{06BCB44B-F274-4B5A-89CB-3A1B2EF3582A}"/>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5" name="Text Box 10077">
          <a:extLst>
            <a:ext uri="{FF2B5EF4-FFF2-40B4-BE49-F238E27FC236}">
              <a16:creationId xmlns:a16="http://schemas.microsoft.com/office/drawing/2014/main" id="{950D9F40-2E94-4D63-BD20-1383C7367951}"/>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96" name="Text Box 10176">
          <a:extLst>
            <a:ext uri="{FF2B5EF4-FFF2-40B4-BE49-F238E27FC236}">
              <a16:creationId xmlns:a16="http://schemas.microsoft.com/office/drawing/2014/main" id="{EC590B8A-42D0-4198-B0EA-5ED6A17BC749}"/>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7" name="Text Box 10178">
          <a:extLst>
            <a:ext uri="{FF2B5EF4-FFF2-40B4-BE49-F238E27FC236}">
              <a16:creationId xmlns:a16="http://schemas.microsoft.com/office/drawing/2014/main" id="{0C13CF87-8288-43B6-ABC1-DB446CB79E5A}"/>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98" name="Text Box 10179">
          <a:extLst>
            <a:ext uri="{FF2B5EF4-FFF2-40B4-BE49-F238E27FC236}">
              <a16:creationId xmlns:a16="http://schemas.microsoft.com/office/drawing/2014/main" id="{2640237C-86D6-482E-BCAB-25278EF38B9C}"/>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xdr:row>
      <xdr:rowOff>142875</xdr:rowOff>
    </xdr:from>
    <xdr:to>
      <xdr:col>6</xdr:col>
      <xdr:colOff>47625</xdr:colOff>
      <xdr:row>11</xdr:row>
      <xdr:rowOff>142875</xdr:rowOff>
    </xdr:to>
    <xdr:sp macro="" textlink="">
      <xdr:nvSpPr>
        <xdr:cNvPr id="299" name="Text Box 2075">
          <a:extLst>
            <a:ext uri="{FF2B5EF4-FFF2-40B4-BE49-F238E27FC236}">
              <a16:creationId xmlns:a16="http://schemas.microsoft.com/office/drawing/2014/main" id="{01E0A5E3-AA3B-4961-B1B3-087CFE5009B0}"/>
            </a:ext>
          </a:extLst>
        </xdr:cNvPr>
        <xdr:cNvSpPr txBox="1">
          <a:spLocks noChangeArrowheads="1"/>
        </xdr:cNvSpPr>
      </xdr:nvSpPr>
      <xdr:spPr bwMode="auto">
        <a:xfrm>
          <a:off x="3248025" y="1466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0" name="Text Box 10176">
          <a:extLst>
            <a:ext uri="{FF2B5EF4-FFF2-40B4-BE49-F238E27FC236}">
              <a16:creationId xmlns:a16="http://schemas.microsoft.com/office/drawing/2014/main" id="{E46CE79C-EFE3-4548-BD71-30B5938AF485}"/>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01" name="Text Box 10179">
          <a:extLst>
            <a:ext uri="{FF2B5EF4-FFF2-40B4-BE49-F238E27FC236}">
              <a16:creationId xmlns:a16="http://schemas.microsoft.com/office/drawing/2014/main" id="{C03C0B8A-2733-4DAA-A9A2-0983509520F1}"/>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2" name="Text Box 2075">
          <a:extLst>
            <a:ext uri="{FF2B5EF4-FFF2-40B4-BE49-F238E27FC236}">
              <a16:creationId xmlns:a16="http://schemas.microsoft.com/office/drawing/2014/main" id="{589B5FA7-200B-4A68-A97E-6608B948E05C}"/>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3" name="Text Box 10176">
          <a:extLst>
            <a:ext uri="{FF2B5EF4-FFF2-40B4-BE49-F238E27FC236}">
              <a16:creationId xmlns:a16="http://schemas.microsoft.com/office/drawing/2014/main" id="{8A291942-5680-47AC-8F27-75B111AFB376}"/>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04" name="Text Box 10179">
          <a:extLst>
            <a:ext uri="{FF2B5EF4-FFF2-40B4-BE49-F238E27FC236}">
              <a16:creationId xmlns:a16="http://schemas.microsoft.com/office/drawing/2014/main" id="{6A15F691-CDE3-4707-B8B8-854FE9E9F10B}"/>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5" name="Text Box 10077">
          <a:extLst>
            <a:ext uri="{FF2B5EF4-FFF2-40B4-BE49-F238E27FC236}">
              <a16:creationId xmlns:a16="http://schemas.microsoft.com/office/drawing/2014/main" id="{38830C20-14AC-4335-8F22-54B47231FB12}"/>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6" name="Text Box 10178">
          <a:extLst>
            <a:ext uri="{FF2B5EF4-FFF2-40B4-BE49-F238E27FC236}">
              <a16:creationId xmlns:a16="http://schemas.microsoft.com/office/drawing/2014/main" id="{64CF0C05-D45C-486B-BE41-662AF4701EC0}"/>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7" name="Text Box 10077">
          <a:extLst>
            <a:ext uri="{FF2B5EF4-FFF2-40B4-BE49-F238E27FC236}">
              <a16:creationId xmlns:a16="http://schemas.microsoft.com/office/drawing/2014/main" id="{13A907E3-C999-44D2-A65A-91E8BA25496B}"/>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8" name="Text Box 10178">
          <a:extLst>
            <a:ext uri="{FF2B5EF4-FFF2-40B4-BE49-F238E27FC236}">
              <a16:creationId xmlns:a16="http://schemas.microsoft.com/office/drawing/2014/main" id="{FC6C90EF-6773-476C-8BF5-FE217B4BB923}"/>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9" name="Text Box 10077">
          <a:extLst>
            <a:ext uri="{FF2B5EF4-FFF2-40B4-BE49-F238E27FC236}">
              <a16:creationId xmlns:a16="http://schemas.microsoft.com/office/drawing/2014/main" id="{BE6EA413-AB27-447F-A0CE-CEAB2AF4C638}"/>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10" name="Text Box 10178">
          <a:extLst>
            <a:ext uri="{FF2B5EF4-FFF2-40B4-BE49-F238E27FC236}">
              <a16:creationId xmlns:a16="http://schemas.microsoft.com/office/drawing/2014/main" id="{ACBC6CD1-2413-4E9F-B081-DF31FC259E6F}"/>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11" name="Text Box 2075">
          <a:extLst>
            <a:ext uri="{FF2B5EF4-FFF2-40B4-BE49-F238E27FC236}">
              <a16:creationId xmlns:a16="http://schemas.microsoft.com/office/drawing/2014/main" id="{5BAAEFFF-941C-4826-84D4-5F84126D0F94}"/>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12" name="Text Box 10077">
          <a:extLst>
            <a:ext uri="{FF2B5EF4-FFF2-40B4-BE49-F238E27FC236}">
              <a16:creationId xmlns:a16="http://schemas.microsoft.com/office/drawing/2014/main" id="{78B9349F-DADE-4790-A204-2482A17866B5}"/>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13" name="Text Box 10176">
          <a:extLst>
            <a:ext uri="{FF2B5EF4-FFF2-40B4-BE49-F238E27FC236}">
              <a16:creationId xmlns:a16="http://schemas.microsoft.com/office/drawing/2014/main" id="{0B63D3B3-8485-488E-A2DA-223A3BEB7CAB}"/>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14" name="Text Box 10178">
          <a:extLst>
            <a:ext uri="{FF2B5EF4-FFF2-40B4-BE49-F238E27FC236}">
              <a16:creationId xmlns:a16="http://schemas.microsoft.com/office/drawing/2014/main" id="{EE3A7C1F-D0AA-4842-AFF9-BC1BA76C6142}"/>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15" name="Text Box 10179">
          <a:extLst>
            <a:ext uri="{FF2B5EF4-FFF2-40B4-BE49-F238E27FC236}">
              <a16:creationId xmlns:a16="http://schemas.microsoft.com/office/drawing/2014/main" id="{F697B734-8398-48F9-BC5C-F2BB8D9A0D7A}"/>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16" name="Text Box 10077">
          <a:extLst>
            <a:ext uri="{FF2B5EF4-FFF2-40B4-BE49-F238E27FC236}">
              <a16:creationId xmlns:a16="http://schemas.microsoft.com/office/drawing/2014/main" id="{8BEAC480-1B54-47B5-8B3F-871AA53C2021}"/>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17" name="Text Box 10178">
          <a:extLst>
            <a:ext uri="{FF2B5EF4-FFF2-40B4-BE49-F238E27FC236}">
              <a16:creationId xmlns:a16="http://schemas.microsoft.com/office/drawing/2014/main" id="{3D471C21-8F75-4E2A-ADC2-FB203F726F4E}"/>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18" name="Text Box 2075">
          <a:extLst>
            <a:ext uri="{FF2B5EF4-FFF2-40B4-BE49-F238E27FC236}">
              <a16:creationId xmlns:a16="http://schemas.microsoft.com/office/drawing/2014/main" id="{C77B930E-25AD-4465-9AD7-B2D7EE4319BF}"/>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19" name="Text Box 10077">
          <a:extLst>
            <a:ext uri="{FF2B5EF4-FFF2-40B4-BE49-F238E27FC236}">
              <a16:creationId xmlns:a16="http://schemas.microsoft.com/office/drawing/2014/main" id="{424E31DA-6682-465B-9EE8-79C572FF25A4}"/>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20" name="Text Box 10176">
          <a:extLst>
            <a:ext uri="{FF2B5EF4-FFF2-40B4-BE49-F238E27FC236}">
              <a16:creationId xmlns:a16="http://schemas.microsoft.com/office/drawing/2014/main" id="{D4B1BF2E-9A92-4866-8C1F-662974621309}"/>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21" name="Text Box 10178">
          <a:extLst>
            <a:ext uri="{FF2B5EF4-FFF2-40B4-BE49-F238E27FC236}">
              <a16:creationId xmlns:a16="http://schemas.microsoft.com/office/drawing/2014/main" id="{206C1BDB-59C8-4410-B162-603834FF69F3}"/>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22" name="Text Box 10179">
          <a:extLst>
            <a:ext uri="{FF2B5EF4-FFF2-40B4-BE49-F238E27FC236}">
              <a16:creationId xmlns:a16="http://schemas.microsoft.com/office/drawing/2014/main" id="{4A15B05F-4D7F-4EC8-9B96-4DA23E8F6285}"/>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xdr:row>
      <xdr:rowOff>142875</xdr:rowOff>
    </xdr:from>
    <xdr:to>
      <xdr:col>6</xdr:col>
      <xdr:colOff>47625</xdr:colOff>
      <xdr:row>11</xdr:row>
      <xdr:rowOff>142875</xdr:rowOff>
    </xdr:to>
    <xdr:sp macro="" textlink="">
      <xdr:nvSpPr>
        <xdr:cNvPr id="323" name="Text Box 2075">
          <a:extLst>
            <a:ext uri="{FF2B5EF4-FFF2-40B4-BE49-F238E27FC236}">
              <a16:creationId xmlns:a16="http://schemas.microsoft.com/office/drawing/2014/main" id="{782A630D-20FE-4A6A-9EF7-B388258FC245}"/>
            </a:ext>
          </a:extLst>
        </xdr:cNvPr>
        <xdr:cNvSpPr txBox="1">
          <a:spLocks noChangeArrowheads="1"/>
        </xdr:cNvSpPr>
      </xdr:nvSpPr>
      <xdr:spPr bwMode="auto">
        <a:xfrm>
          <a:off x="3248025" y="1466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24" name="Text Box 10176">
          <a:extLst>
            <a:ext uri="{FF2B5EF4-FFF2-40B4-BE49-F238E27FC236}">
              <a16:creationId xmlns:a16="http://schemas.microsoft.com/office/drawing/2014/main" id="{C1678D1A-9C8E-438B-A757-188F42C414EC}"/>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25" name="Text Box 10179">
          <a:extLst>
            <a:ext uri="{FF2B5EF4-FFF2-40B4-BE49-F238E27FC236}">
              <a16:creationId xmlns:a16="http://schemas.microsoft.com/office/drawing/2014/main" id="{B44C78FA-68EB-4725-9450-A1F3E0ED37A3}"/>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26" name="Text Box 2075">
          <a:extLst>
            <a:ext uri="{FF2B5EF4-FFF2-40B4-BE49-F238E27FC236}">
              <a16:creationId xmlns:a16="http://schemas.microsoft.com/office/drawing/2014/main" id="{C4FC02A6-F4DE-4729-B567-0F1F4B504CC4}"/>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27" name="Text Box 10176">
          <a:extLst>
            <a:ext uri="{FF2B5EF4-FFF2-40B4-BE49-F238E27FC236}">
              <a16:creationId xmlns:a16="http://schemas.microsoft.com/office/drawing/2014/main" id="{6C469586-919E-4CFD-AD60-A686A372FA03}"/>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28" name="Text Box 10179">
          <a:extLst>
            <a:ext uri="{FF2B5EF4-FFF2-40B4-BE49-F238E27FC236}">
              <a16:creationId xmlns:a16="http://schemas.microsoft.com/office/drawing/2014/main" id="{D1446A28-E887-4CEF-9D78-7E0FD947EFE2}"/>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400050</xdr:colOff>
      <xdr:row>16</xdr:row>
      <xdr:rowOff>142875</xdr:rowOff>
    </xdr:from>
    <xdr:to>
      <xdr:col>5</xdr:col>
      <xdr:colOff>571500</xdr:colOff>
      <xdr:row>17</xdr:row>
      <xdr:rowOff>142875</xdr:rowOff>
    </xdr:to>
    <xdr:sp macro="" textlink="">
      <xdr:nvSpPr>
        <xdr:cNvPr id="2" name="Text Box 2075">
          <a:extLst>
            <a:ext uri="{FF2B5EF4-FFF2-40B4-BE49-F238E27FC236}">
              <a16:creationId xmlns:a16="http://schemas.microsoft.com/office/drawing/2014/main" id="{6B6D9CDD-5CF8-4A60-A054-878EADFEA777}"/>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25</xdr:row>
      <xdr:rowOff>142875</xdr:rowOff>
    </xdr:from>
    <xdr:to>
      <xdr:col>5</xdr:col>
      <xdr:colOff>571500</xdr:colOff>
      <xdr:row>26</xdr:row>
      <xdr:rowOff>142875</xdr:rowOff>
    </xdr:to>
    <xdr:sp macro="" textlink="">
      <xdr:nvSpPr>
        <xdr:cNvPr id="3" name="Text Box 10070">
          <a:extLst>
            <a:ext uri="{FF2B5EF4-FFF2-40B4-BE49-F238E27FC236}">
              <a16:creationId xmlns:a16="http://schemas.microsoft.com/office/drawing/2014/main" id="{70C289F9-CEB3-439C-BC7A-1EF0C67677CD}"/>
            </a:ext>
          </a:extLst>
        </xdr:cNvPr>
        <xdr:cNvSpPr txBox="1">
          <a:spLocks noChangeArrowheads="1"/>
        </xdr:cNvSpPr>
      </xdr:nvSpPr>
      <xdr:spPr bwMode="auto">
        <a:xfrm>
          <a:off x="3067050" y="3467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4" name="Text Box 10077">
          <a:extLst>
            <a:ext uri="{FF2B5EF4-FFF2-40B4-BE49-F238E27FC236}">
              <a16:creationId xmlns:a16="http://schemas.microsoft.com/office/drawing/2014/main" id="{04C074B7-8230-45CB-8999-2DDB2D9689A8}"/>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5" name="Text Box 10176">
          <a:extLst>
            <a:ext uri="{FF2B5EF4-FFF2-40B4-BE49-F238E27FC236}">
              <a16:creationId xmlns:a16="http://schemas.microsoft.com/office/drawing/2014/main" id="{1D5221DA-EA14-4C64-842C-F03E037F4B4B}"/>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25</xdr:row>
      <xdr:rowOff>142875</xdr:rowOff>
    </xdr:from>
    <xdr:to>
      <xdr:col>5</xdr:col>
      <xdr:colOff>571500</xdr:colOff>
      <xdr:row>26</xdr:row>
      <xdr:rowOff>142875</xdr:rowOff>
    </xdr:to>
    <xdr:sp macro="" textlink="">
      <xdr:nvSpPr>
        <xdr:cNvPr id="6" name="Text Box 10177">
          <a:extLst>
            <a:ext uri="{FF2B5EF4-FFF2-40B4-BE49-F238E27FC236}">
              <a16:creationId xmlns:a16="http://schemas.microsoft.com/office/drawing/2014/main" id="{31FCD875-6966-4A60-BE7A-F5340166CF78}"/>
            </a:ext>
          </a:extLst>
        </xdr:cNvPr>
        <xdr:cNvSpPr txBox="1">
          <a:spLocks noChangeArrowheads="1"/>
        </xdr:cNvSpPr>
      </xdr:nvSpPr>
      <xdr:spPr bwMode="auto">
        <a:xfrm>
          <a:off x="3067050" y="3467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7" name="Text Box 10178">
          <a:extLst>
            <a:ext uri="{FF2B5EF4-FFF2-40B4-BE49-F238E27FC236}">
              <a16:creationId xmlns:a16="http://schemas.microsoft.com/office/drawing/2014/main" id="{DA188CCC-443A-4FA4-923A-A88E85EBA710}"/>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8" name="Text Box 10179">
          <a:extLst>
            <a:ext uri="{FF2B5EF4-FFF2-40B4-BE49-F238E27FC236}">
              <a16:creationId xmlns:a16="http://schemas.microsoft.com/office/drawing/2014/main" id="{4A1F9473-44C5-474A-A38D-E74DC886DE0C}"/>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9" name="Text Box 2075">
          <a:extLst>
            <a:ext uri="{FF2B5EF4-FFF2-40B4-BE49-F238E27FC236}">
              <a16:creationId xmlns:a16="http://schemas.microsoft.com/office/drawing/2014/main" id="{EF05C407-EC8C-4FFE-8C56-3124772A1F81}"/>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71</xdr:row>
      <xdr:rowOff>142875</xdr:rowOff>
    </xdr:from>
    <xdr:to>
      <xdr:col>5</xdr:col>
      <xdr:colOff>571500</xdr:colOff>
      <xdr:row>72</xdr:row>
      <xdr:rowOff>142875</xdr:rowOff>
    </xdr:to>
    <xdr:sp macro="" textlink="">
      <xdr:nvSpPr>
        <xdr:cNvPr id="10" name="Text Box 10070">
          <a:extLst>
            <a:ext uri="{FF2B5EF4-FFF2-40B4-BE49-F238E27FC236}">
              <a16:creationId xmlns:a16="http://schemas.microsoft.com/office/drawing/2014/main" id="{40452E0F-6B18-4E88-B646-74D0E800A65B}"/>
            </a:ext>
          </a:extLst>
        </xdr:cNvPr>
        <xdr:cNvSpPr txBox="1">
          <a:spLocks noChangeArrowheads="1"/>
        </xdr:cNvSpPr>
      </xdr:nvSpPr>
      <xdr:spPr bwMode="auto">
        <a:xfrm>
          <a:off x="3067050" y="9601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1" name="Text Box 10077">
          <a:extLst>
            <a:ext uri="{FF2B5EF4-FFF2-40B4-BE49-F238E27FC236}">
              <a16:creationId xmlns:a16="http://schemas.microsoft.com/office/drawing/2014/main" id="{DD1DDDF8-A2D5-4D19-9CD5-603B3326F373}"/>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2" name="Text Box 10176">
          <a:extLst>
            <a:ext uri="{FF2B5EF4-FFF2-40B4-BE49-F238E27FC236}">
              <a16:creationId xmlns:a16="http://schemas.microsoft.com/office/drawing/2014/main" id="{4FB2E2A8-B9C5-4982-A338-2BB6A63C6ADE}"/>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71</xdr:row>
      <xdr:rowOff>142875</xdr:rowOff>
    </xdr:from>
    <xdr:to>
      <xdr:col>5</xdr:col>
      <xdr:colOff>571500</xdr:colOff>
      <xdr:row>72</xdr:row>
      <xdr:rowOff>142875</xdr:rowOff>
    </xdr:to>
    <xdr:sp macro="" textlink="">
      <xdr:nvSpPr>
        <xdr:cNvPr id="13" name="Text Box 10177">
          <a:extLst>
            <a:ext uri="{FF2B5EF4-FFF2-40B4-BE49-F238E27FC236}">
              <a16:creationId xmlns:a16="http://schemas.microsoft.com/office/drawing/2014/main" id="{58BB2924-96A1-49FD-9DFE-4CF91D45E1BF}"/>
            </a:ext>
          </a:extLst>
        </xdr:cNvPr>
        <xdr:cNvSpPr txBox="1">
          <a:spLocks noChangeArrowheads="1"/>
        </xdr:cNvSpPr>
      </xdr:nvSpPr>
      <xdr:spPr bwMode="auto">
        <a:xfrm>
          <a:off x="3067050" y="9601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 name="Text Box 10178">
          <a:extLst>
            <a:ext uri="{FF2B5EF4-FFF2-40B4-BE49-F238E27FC236}">
              <a16:creationId xmlns:a16="http://schemas.microsoft.com/office/drawing/2014/main" id="{2CA462C7-44B1-4FFA-B9D6-AEBF4AEA9E53}"/>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5" name="Text Box 10179">
          <a:extLst>
            <a:ext uri="{FF2B5EF4-FFF2-40B4-BE49-F238E27FC236}">
              <a16:creationId xmlns:a16="http://schemas.microsoft.com/office/drawing/2014/main" id="{4AE3DADA-8142-4684-A95F-8D5D949A9342}"/>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6" name="Text Box 10077">
          <a:extLst>
            <a:ext uri="{FF2B5EF4-FFF2-40B4-BE49-F238E27FC236}">
              <a16:creationId xmlns:a16="http://schemas.microsoft.com/office/drawing/2014/main" id="{D88850A0-A5B5-4E5B-BE33-1602469ED7D5}"/>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7" name="Text Box 10178">
          <a:extLst>
            <a:ext uri="{FF2B5EF4-FFF2-40B4-BE49-F238E27FC236}">
              <a16:creationId xmlns:a16="http://schemas.microsoft.com/office/drawing/2014/main" id="{355ABED5-539C-47C9-9841-2CDC7B9A9063}"/>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8" name="Text Box 10077">
          <a:extLst>
            <a:ext uri="{FF2B5EF4-FFF2-40B4-BE49-F238E27FC236}">
              <a16:creationId xmlns:a16="http://schemas.microsoft.com/office/drawing/2014/main" id="{259448B0-73AD-44F3-9329-E1E39F41F21F}"/>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9" name="Text Box 10178">
          <a:extLst>
            <a:ext uri="{FF2B5EF4-FFF2-40B4-BE49-F238E27FC236}">
              <a16:creationId xmlns:a16="http://schemas.microsoft.com/office/drawing/2014/main" id="{C303BEB2-BBEB-4411-86F2-8EDB64D7CA51}"/>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0" name="Text Box 2075">
          <a:extLst>
            <a:ext uri="{FF2B5EF4-FFF2-40B4-BE49-F238E27FC236}">
              <a16:creationId xmlns:a16="http://schemas.microsoft.com/office/drawing/2014/main" id="{5D6E150D-8BDB-4956-8CD2-7C29CE8194E5}"/>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21" name="Text Box 10077">
          <a:extLst>
            <a:ext uri="{FF2B5EF4-FFF2-40B4-BE49-F238E27FC236}">
              <a16:creationId xmlns:a16="http://schemas.microsoft.com/office/drawing/2014/main" id="{C2A482AA-09F4-4A6E-9FA8-2BBDAACE9F5C}"/>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2" name="Text Box 10176">
          <a:extLst>
            <a:ext uri="{FF2B5EF4-FFF2-40B4-BE49-F238E27FC236}">
              <a16:creationId xmlns:a16="http://schemas.microsoft.com/office/drawing/2014/main" id="{278FE0BD-0250-44BF-A786-64BCB20B0D32}"/>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23" name="Text Box 10178">
          <a:extLst>
            <a:ext uri="{FF2B5EF4-FFF2-40B4-BE49-F238E27FC236}">
              <a16:creationId xmlns:a16="http://schemas.microsoft.com/office/drawing/2014/main" id="{5171E8F2-B250-472B-BB91-50A7E51974D9}"/>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24" name="Text Box 10179">
          <a:extLst>
            <a:ext uri="{FF2B5EF4-FFF2-40B4-BE49-F238E27FC236}">
              <a16:creationId xmlns:a16="http://schemas.microsoft.com/office/drawing/2014/main" id="{878503DB-F908-4B83-9A86-762A1CDF9098}"/>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16</xdr:row>
      <xdr:rowOff>142875</xdr:rowOff>
    </xdr:from>
    <xdr:to>
      <xdr:col>6</xdr:col>
      <xdr:colOff>47625</xdr:colOff>
      <xdr:row>17</xdr:row>
      <xdr:rowOff>142875</xdr:rowOff>
    </xdr:to>
    <xdr:sp macro="" textlink="">
      <xdr:nvSpPr>
        <xdr:cNvPr id="25" name="Text Box 2075">
          <a:extLst>
            <a:ext uri="{FF2B5EF4-FFF2-40B4-BE49-F238E27FC236}">
              <a16:creationId xmlns:a16="http://schemas.microsoft.com/office/drawing/2014/main" id="{B1DBE570-23F1-4F29-9127-FFBA5A816747}"/>
            </a:ext>
          </a:extLst>
        </xdr:cNvPr>
        <xdr:cNvSpPr txBox="1">
          <a:spLocks noChangeArrowheads="1"/>
        </xdr:cNvSpPr>
      </xdr:nvSpPr>
      <xdr:spPr bwMode="auto">
        <a:xfrm>
          <a:off x="3248025" y="22669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6" name="Text Box 10176">
          <a:extLst>
            <a:ext uri="{FF2B5EF4-FFF2-40B4-BE49-F238E27FC236}">
              <a16:creationId xmlns:a16="http://schemas.microsoft.com/office/drawing/2014/main" id="{949DEA6F-49F4-419D-93CD-9497D11E4754}"/>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27" name="Text Box 10179">
          <a:extLst>
            <a:ext uri="{FF2B5EF4-FFF2-40B4-BE49-F238E27FC236}">
              <a16:creationId xmlns:a16="http://schemas.microsoft.com/office/drawing/2014/main" id="{E6875EFA-B2C2-4FC4-8127-DC313AF1CD50}"/>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8" name="Text Box 2075">
          <a:extLst>
            <a:ext uri="{FF2B5EF4-FFF2-40B4-BE49-F238E27FC236}">
              <a16:creationId xmlns:a16="http://schemas.microsoft.com/office/drawing/2014/main" id="{2F54CFE5-F458-4DCF-B1CB-2C860D29B8D3}"/>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9" name="Text Box 10176">
          <a:extLst>
            <a:ext uri="{FF2B5EF4-FFF2-40B4-BE49-F238E27FC236}">
              <a16:creationId xmlns:a16="http://schemas.microsoft.com/office/drawing/2014/main" id="{E373A750-788F-4BDF-B661-84B9EFEAD65A}"/>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30" name="Text Box 10179">
          <a:extLst>
            <a:ext uri="{FF2B5EF4-FFF2-40B4-BE49-F238E27FC236}">
              <a16:creationId xmlns:a16="http://schemas.microsoft.com/office/drawing/2014/main" id="{554EE65B-9E96-4BA6-9832-0E1C298353C2}"/>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31" name="Text Box 2075">
          <a:extLst>
            <a:ext uri="{FF2B5EF4-FFF2-40B4-BE49-F238E27FC236}">
              <a16:creationId xmlns:a16="http://schemas.microsoft.com/office/drawing/2014/main" id="{FDA39A7A-4966-4EDB-A460-71BC5D221DD3}"/>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32" name="Text Box 10077">
          <a:extLst>
            <a:ext uri="{FF2B5EF4-FFF2-40B4-BE49-F238E27FC236}">
              <a16:creationId xmlns:a16="http://schemas.microsoft.com/office/drawing/2014/main" id="{E48FDFCF-8D23-4554-BDD0-C7499450851C}"/>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33" name="Text Box 10176">
          <a:extLst>
            <a:ext uri="{FF2B5EF4-FFF2-40B4-BE49-F238E27FC236}">
              <a16:creationId xmlns:a16="http://schemas.microsoft.com/office/drawing/2014/main" id="{A73240AE-3134-4EEB-9414-0AEA5657F119}"/>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34" name="Text Box 10178">
          <a:extLst>
            <a:ext uri="{FF2B5EF4-FFF2-40B4-BE49-F238E27FC236}">
              <a16:creationId xmlns:a16="http://schemas.microsoft.com/office/drawing/2014/main" id="{7D40011D-B7F2-444B-AF53-FA46C9FBC9A4}"/>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35" name="Text Box 10179">
          <a:extLst>
            <a:ext uri="{FF2B5EF4-FFF2-40B4-BE49-F238E27FC236}">
              <a16:creationId xmlns:a16="http://schemas.microsoft.com/office/drawing/2014/main" id="{43251DDC-0CE3-4070-8A8A-738411B0F088}"/>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62</xdr:row>
      <xdr:rowOff>142875</xdr:rowOff>
    </xdr:from>
    <xdr:to>
      <xdr:col>6</xdr:col>
      <xdr:colOff>47625</xdr:colOff>
      <xdr:row>63</xdr:row>
      <xdr:rowOff>142875</xdr:rowOff>
    </xdr:to>
    <xdr:sp macro="" textlink="">
      <xdr:nvSpPr>
        <xdr:cNvPr id="36" name="Text Box 2075">
          <a:extLst>
            <a:ext uri="{FF2B5EF4-FFF2-40B4-BE49-F238E27FC236}">
              <a16:creationId xmlns:a16="http://schemas.microsoft.com/office/drawing/2014/main" id="{2696F3C4-5F2D-4954-B6EC-45D0063D4A6B}"/>
            </a:ext>
          </a:extLst>
        </xdr:cNvPr>
        <xdr:cNvSpPr txBox="1">
          <a:spLocks noChangeArrowheads="1"/>
        </xdr:cNvSpPr>
      </xdr:nvSpPr>
      <xdr:spPr bwMode="auto">
        <a:xfrm>
          <a:off x="3248025" y="8401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37" name="Text Box 10176">
          <a:extLst>
            <a:ext uri="{FF2B5EF4-FFF2-40B4-BE49-F238E27FC236}">
              <a16:creationId xmlns:a16="http://schemas.microsoft.com/office/drawing/2014/main" id="{BC15171B-4DC8-4826-B2F9-87C463969087}"/>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38" name="Text Box 10179">
          <a:extLst>
            <a:ext uri="{FF2B5EF4-FFF2-40B4-BE49-F238E27FC236}">
              <a16:creationId xmlns:a16="http://schemas.microsoft.com/office/drawing/2014/main" id="{CA6EAFC3-CF32-4BD3-B982-7BC5D9013E9D}"/>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39" name="Text Box 2075">
          <a:extLst>
            <a:ext uri="{FF2B5EF4-FFF2-40B4-BE49-F238E27FC236}">
              <a16:creationId xmlns:a16="http://schemas.microsoft.com/office/drawing/2014/main" id="{0ED08EBD-4EBC-4FC5-B477-258796E75F80}"/>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40" name="Text Box 10176">
          <a:extLst>
            <a:ext uri="{FF2B5EF4-FFF2-40B4-BE49-F238E27FC236}">
              <a16:creationId xmlns:a16="http://schemas.microsoft.com/office/drawing/2014/main" id="{6D5E9C34-A96D-42ED-933E-0F62B737A693}"/>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41" name="Text Box 10179">
          <a:extLst>
            <a:ext uri="{FF2B5EF4-FFF2-40B4-BE49-F238E27FC236}">
              <a16:creationId xmlns:a16="http://schemas.microsoft.com/office/drawing/2014/main" id="{91D8DB53-321C-4726-AC9C-7376CE5E7AB8}"/>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2" name="Text Box 10077">
          <a:extLst>
            <a:ext uri="{FF2B5EF4-FFF2-40B4-BE49-F238E27FC236}">
              <a16:creationId xmlns:a16="http://schemas.microsoft.com/office/drawing/2014/main" id="{3469ECE8-7508-44EC-96C5-FE5F2DE0856D}"/>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3" name="Text Box 10178">
          <a:extLst>
            <a:ext uri="{FF2B5EF4-FFF2-40B4-BE49-F238E27FC236}">
              <a16:creationId xmlns:a16="http://schemas.microsoft.com/office/drawing/2014/main" id="{ADC4DB3B-2347-41B5-AD5B-EA4560D9B322}"/>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4" name="Text Box 10077">
          <a:extLst>
            <a:ext uri="{FF2B5EF4-FFF2-40B4-BE49-F238E27FC236}">
              <a16:creationId xmlns:a16="http://schemas.microsoft.com/office/drawing/2014/main" id="{B4A7079B-7E70-4010-A824-9EB8B779D9BA}"/>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5" name="Text Box 10178">
          <a:extLst>
            <a:ext uri="{FF2B5EF4-FFF2-40B4-BE49-F238E27FC236}">
              <a16:creationId xmlns:a16="http://schemas.microsoft.com/office/drawing/2014/main" id="{390245E2-8BCE-4B0E-860F-F484D7FF36DA}"/>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6" name="Text Box 10077">
          <a:extLst>
            <a:ext uri="{FF2B5EF4-FFF2-40B4-BE49-F238E27FC236}">
              <a16:creationId xmlns:a16="http://schemas.microsoft.com/office/drawing/2014/main" id="{DD3F3E81-DFE9-4ABF-B320-8A9019C0A497}"/>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7" name="Text Box 10178">
          <a:extLst>
            <a:ext uri="{FF2B5EF4-FFF2-40B4-BE49-F238E27FC236}">
              <a16:creationId xmlns:a16="http://schemas.microsoft.com/office/drawing/2014/main" id="{29A9E83D-7D93-4183-91C5-97EB31B9CDD5}"/>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48" name="Text Box 2075">
          <a:extLst>
            <a:ext uri="{FF2B5EF4-FFF2-40B4-BE49-F238E27FC236}">
              <a16:creationId xmlns:a16="http://schemas.microsoft.com/office/drawing/2014/main" id="{A66A64F8-B76A-4EE1-B0B7-E08054DA5AC2}"/>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117</xdr:row>
      <xdr:rowOff>142875</xdr:rowOff>
    </xdr:from>
    <xdr:to>
      <xdr:col>5</xdr:col>
      <xdr:colOff>571500</xdr:colOff>
      <xdr:row>118</xdr:row>
      <xdr:rowOff>142875</xdr:rowOff>
    </xdr:to>
    <xdr:sp macro="" textlink="">
      <xdr:nvSpPr>
        <xdr:cNvPr id="49" name="Text Box 10070">
          <a:extLst>
            <a:ext uri="{FF2B5EF4-FFF2-40B4-BE49-F238E27FC236}">
              <a16:creationId xmlns:a16="http://schemas.microsoft.com/office/drawing/2014/main" id="{A59F9A35-9C57-41B3-A9B9-798E60491088}"/>
            </a:ext>
          </a:extLst>
        </xdr:cNvPr>
        <xdr:cNvSpPr txBox="1">
          <a:spLocks noChangeArrowheads="1"/>
        </xdr:cNvSpPr>
      </xdr:nvSpPr>
      <xdr:spPr bwMode="auto">
        <a:xfrm>
          <a:off x="3067050" y="15735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0" name="Text Box 10077">
          <a:extLst>
            <a:ext uri="{FF2B5EF4-FFF2-40B4-BE49-F238E27FC236}">
              <a16:creationId xmlns:a16="http://schemas.microsoft.com/office/drawing/2014/main" id="{083B991B-0956-40EA-8FFE-414D06CFB289}"/>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51" name="Text Box 10176">
          <a:extLst>
            <a:ext uri="{FF2B5EF4-FFF2-40B4-BE49-F238E27FC236}">
              <a16:creationId xmlns:a16="http://schemas.microsoft.com/office/drawing/2014/main" id="{7A2672FD-2111-4992-B67E-DABF7A6D2C1B}"/>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117</xdr:row>
      <xdr:rowOff>142875</xdr:rowOff>
    </xdr:from>
    <xdr:to>
      <xdr:col>5</xdr:col>
      <xdr:colOff>571500</xdr:colOff>
      <xdr:row>118</xdr:row>
      <xdr:rowOff>142875</xdr:rowOff>
    </xdr:to>
    <xdr:sp macro="" textlink="">
      <xdr:nvSpPr>
        <xdr:cNvPr id="52" name="Text Box 10177">
          <a:extLst>
            <a:ext uri="{FF2B5EF4-FFF2-40B4-BE49-F238E27FC236}">
              <a16:creationId xmlns:a16="http://schemas.microsoft.com/office/drawing/2014/main" id="{BAD9F1DA-E5C2-4877-8519-1883ACD35B90}"/>
            </a:ext>
          </a:extLst>
        </xdr:cNvPr>
        <xdr:cNvSpPr txBox="1">
          <a:spLocks noChangeArrowheads="1"/>
        </xdr:cNvSpPr>
      </xdr:nvSpPr>
      <xdr:spPr bwMode="auto">
        <a:xfrm>
          <a:off x="3067050" y="15735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3" name="Text Box 10178">
          <a:extLst>
            <a:ext uri="{FF2B5EF4-FFF2-40B4-BE49-F238E27FC236}">
              <a16:creationId xmlns:a16="http://schemas.microsoft.com/office/drawing/2014/main" id="{0718E4DF-BECD-48E5-9B80-FD963EDA42B8}"/>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54" name="Text Box 10179">
          <a:extLst>
            <a:ext uri="{FF2B5EF4-FFF2-40B4-BE49-F238E27FC236}">
              <a16:creationId xmlns:a16="http://schemas.microsoft.com/office/drawing/2014/main" id="{302A6972-59A9-4275-829F-44062805501B}"/>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5" name="Text Box 10077">
          <a:extLst>
            <a:ext uri="{FF2B5EF4-FFF2-40B4-BE49-F238E27FC236}">
              <a16:creationId xmlns:a16="http://schemas.microsoft.com/office/drawing/2014/main" id="{F1FA9B9F-E7BB-4F04-BC43-D1D5E463BF64}"/>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6" name="Text Box 10178">
          <a:extLst>
            <a:ext uri="{FF2B5EF4-FFF2-40B4-BE49-F238E27FC236}">
              <a16:creationId xmlns:a16="http://schemas.microsoft.com/office/drawing/2014/main" id="{AAA37104-094B-46D8-986F-C186DAD34659}"/>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57" name="Text Box 2075">
          <a:extLst>
            <a:ext uri="{FF2B5EF4-FFF2-40B4-BE49-F238E27FC236}">
              <a16:creationId xmlns:a16="http://schemas.microsoft.com/office/drawing/2014/main" id="{B62CEFC1-C941-496B-A6AA-DAB1EF44D74F}"/>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8" name="Text Box 10077">
          <a:extLst>
            <a:ext uri="{FF2B5EF4-FFF2-40B4-BE49-F238E27FC236}">
              <a16:creationId xmlns:a16="http://schemas.microsoft.com/office/drawing/2014/main" id="{CE3B1BB7-43E0-421C-A81C-A9BCEB8D5150}"/>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59" name="Text Box 10176">
          <a:extLst>
            <a:ext uri="{FF2B5EF4-FFF2-40B4-BE49-F238E27FC236}">
              <a16:creationId xmlns:a16="http://schemas.microsoft.com/office/drawing/2014/main" id="{AC2E5385-7BA4-47CA-9CA6-27C043F346DA}"/>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60" name="Text Box 10178">
          <a:extLst>
            <a:ext uri="{FF2B5EF4-FFF2-40B4-BE49-F238E27FC236}">
              <a16:creationId xmlns:a16="http://schemas.microsoft.com/office/drawing/2014/main" id="{E2027575-09D2-4522-8FBD-50537839AD30}"/>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61" name="Text Box 10179">
          <a:extLst>
            <a:ext uri="{FF2B5EF4-FFF2-40B4-BE49-F238E27FC236}">
              <a16:creationId xmlns:a16="http://schemas.microsoft.com/office/drawing/2014/main" id="{9E00A921-6D65-4471-8B38-D4BD1907417B}"/>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108</xdr:row>
      <xdr:rowOff>142875</xdr:rowOff>
    </xdr:from>
    <xdr:to>
      <xdr:col>6</xdr:col>
      <xdr:colOff>47625</xdr:colOff>
      <xdr:row>109</xdr:row>
      <xdr:rowOff>142875</xdr:rowOff>
    </xdr:to>
    <xdr:sp macro="" textlink="">
      <xdr:nvSpPr>
        <xdr:cNvPr id="62" name="Text Box 2075">
          <a:extLst>
            <a:ext uri="{FF2B5EF4-FFF2-40B4-BE49-F238E27FC236}">
              <a16:creationId xmlns:a16="http://schemas.microsoft.com/office/drawing/2014/main" id="{D3025735-CDEF-45B6-A284-57357E292B6A}"/>
            </a:ext>
          </a:extLst>
        </xdr:cNvPr>
        <xdr:cNvSpPr txBox="1">
          <a:spLocks noChangeArrowheads="1"/>
        </xdr:cNvSpPr>
      </xdr:nvSpPr>
      <xdr:spPr bwMode="auto">
        <a:xfrm>
          <a:off x="3248025" y="145351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63" name="Text Box 10176">
          <a:extLst>
            <a:ext uri="{FF2B5EF4-FFF2-40B4-BE49-F238E27FC236}">
              <a16:creationId xmlns:a16="http://schemas.microsoft.com/office/drawing/2014/main" id="{CC9843BB-6855-43A8-8CA2-4BFFA52C527D}"/>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64" name="Text Box 10179">
          <a:extLst>
            <a:ext uri="{FF2B5EF4-FFF2-40B4-BE49-F238E27FC236}">
              <a16:creationId xmlns:a16="http://schemas.microsoft.com/office/drawing/2014/main" id="{EB5104E5-1D80-417A-9D79-50DC5DBACC59}"/>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65" name="Text Box 2075">
          <a:extLst>
            <a:ext uri="{FF2B5EF4-FFF2-40B4-BE49-F238E27FC236}">
              <a16:creationId xmlns:a16="http://schemas.microsoft.com/office/drawing/2014/main" id="{EDD5386A-A05F-4666-A617-6DA05725DDD2}"/>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66" name="Text Box 10176">
          <a:extLst>
            <a:ext uri="{FF2B5EF4-FFF2-40B4-BE49-F238E27FC236}">
              <a16:creationId xmlns:a16="http://schemas.microsoft.com/office/drawing/2014/main" id="{D5724D18-FA5D-412A-BCD4-F5A05AC59800}"/>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67" name="Text Box 10179">
          <a:extLst>
            <a:ext uri="{FF2B5EF4-FFF2-40B4-BE49-F238E27FC236}">
              <a16:creationId xmlns:a16="http://schemas.microsoft.com/office/drawing/2014/main" id="{EA46BB06-3EA8-47C5-B89A-1E91DC17EA2C}"/>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68" name="Text Box 10077">
          <a:extLst>
            <a:ext uri="{FF2B5EF4-FFF2-40B4-BE49-F238E27FC236}">
              <a16:creationId xmlns:a16="http://schemas.microsoft.com/office/drawing/2014/main" id="{82A2144A-7B1B-4D1E-9846-4A2ED96745C5}"/>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69" name="Text Box 10178">
          <a:extLst>
            <a:ext uri="{FF2B5EF4-FFF2-40B4-BE49-F238E27FC236}">
              <a16:creationId xmlns:a16="http://schemas.microsoft.com/office/drawing/2014/main" id="{39758601-5589-43A0-BA20-1011F113F902}"/>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70" name="Text Box 10077">
          <a:extLst>
            <a:ext uri="{FF2B5EF4-FFF2-40B4-BE49-F238E27FC236}">
              <a16:creationId xmlns:a16="http://schemas.microsoft.com/office/drawing/2014/main" id="{7CE99EE5-9CFD-45E9-A9A7-CAE5ED72F8FB}"/>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71" name="Text Box 10178">
          <a:extLst>
            <a:ext uri="{FF2B5EF4-FFF2-40B4-BE49-F238E27FC236}">
              <a16:creationId xmlns:a16="http://schemas.microsoft.com/office/drawing/2014/main" id="{101980AD-B759-49E1-A54C-8A2CB305D621}"/>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72" name="Text Box 10077">
          <a:extLst>
            <a:ext uri="{FF2B5EF4-FFF2-40B4-BE49-F238E27FC236}">
              <a16:creationId xmlns:a16="http://schemas.microsoft.com/office/drawing/2014/main" id="{21746523-B8B3-47CC-A808-D437FE7FA4C3}"/>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73" name="Text Box 10178">
          <a:extLst>
            <a:ext uri="{FF2B5EF4-FFF2-40B4-BE49-F238E27FC236}">
              <a16:creationId xmlns:a16="http://schemas.microsoft.com/office/drawing/2014/main" id="{4DBC723C-7C05-42E5-A74B-B5F2BA4C3D23}"/>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74" name="Text Box 2075">
          <a:extLst>
            <a:ext uri="{FF2B5EF4-FFF2-40B4-BE49-F238E27FC236}">
              <a16:creationId xmlns:a16="http://schemas.microsoft.com/office/drawing/2014/main" id="{9FD30F39-F78A-4885-9958-96B321BDC1C3}"/>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75" name="Text Box 10077">
          <a:extLst>
            <a:ext uri="{FF2B5EF4-FFF2-40B4-BE49-F238E27FC236}">
              <a16:creationId xmlns:a16="http://schemas.microsoft.com/office/drawing/2014/main" id="{A990B0DC-7689-499E-82FE-191BF8328E99}"/>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76" name="Text Box 10176">
          <a:extLst>
            <a:ext uri="{FF2B5EF4-FFF2-40B4-BE49-F238E27FC236}">
              <a16:creationId xmlns:a16="http://schemas.microsoft.com/office/drawing/2014/main" id="{D8EAF8B7-4B7E-4A90-BB31-90958E876C04}"/>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77" name="Text Box 10178">
          <a:extLst>
            <a:ext uri="{FF2B5EF4-FFF2-40B4-BE49-F238E27FC236}">
              <a16:creationId xmlns:a16="http://schemas.microsoft.com/office/drawing/2014/main" id="{5BB7A930-E332-42D6-A222-F9D87A6BD83E}"/>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78" name="Text Box 10179">
          <a:extLst>
            <a:ext uri="{FF2B5EF4-FFF2-40B4-BE49-F238E27FC236}">
              <a16:creationId xmlns:a16="http://schemas.microsoft.com/office/drawing/2014/main" id="{56C01721-961C-4E9E-B297-D3687A895453}"/>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79" name="Text Box 10077">
          <a:extLst>
            <a:ext uri="{FF2B5EF4-FFF2-40B4-BE49-F238E27FC236}">
              <a16:creationId xmlns:a16="http://schemas.microsoft.com/office/drawing/2014/main" id="{7C0C414B-2E78-492D-8654-17627388D632}"/>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80" name="Text Box 10178">
          <a:extLst>
            <a:ext uri="{FF2B5EF4-FFF2-40B4-BE49-F238E27FC236}">
              <a16:creationId xmlns:a16="http://schemas.microsoft.com/office/drawing/2014/main" id="{EDA08D1A-072F-456B-B508-45EA11C03731}"/>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81" name="Text Box 2075">
          <a:extLst>
            <a:ext uri="{FF2B5EF4-FFF2-40B4-BE49-F238E27FC236}">
              <a16:creationId xmlns:a16="http://schemas.microsoft.com/office/drawing/2014/main" id="{15D4D005-AA1A-4FC1-BD2E-45B4AEAB6B36}"/>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82" name="Text Box 10077">
          <a:extLst>
            <a:ext uri="{FF2B5EF4-FFF2-40B4-BE49-F238E27FC236}">
              <a16:creationId xmlns:a16="http://schemas.microsoft.com/office/drawing/2014/main" id="{F7FB47F6-CEEA-4373-9AB3-3E1C1863F36E}"/>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83" name="Text Box 10176">
          <a:extLst>
            <a:ext uri="{FF2B5EF4-FFF2-40B4-BE49-F238E27FC236}">
              <a16:creationId xmlns:a16="http://schemas.microsoft.com/office/drawing/2014/main" id="{1E5A318D-DAF3-462A-8A01-2D9A87936D1C}"/>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84" name="Text Box 10178">
          <a:extLst>
            <a:ext uri="{FF2B5EF4-FFF2-40B4-BE49-F238E27FC236}">
              <a16:creationId xmlns:a16="http://schemas.microsoft.com/office/drawing/2014/main" id="{F4175350-9903-4EB1-B643-0E75FDE52ADA}"/>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85" name="Text Box 10179">
          <a:extLst>
            <a:ext uri="{FF2B5EF4-FFF2-40B4-BE49-F238E27FC236}">
              <a16:creationId xmlns:a16="http://schemas.microsoft.com/office/drawing/2014/main" id="{67DD373D-E1CE-425F-8129-1570B39E36D6}"/>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62</xdr:row>
      <xdr:rowOff>142875</xdr:rowOff>
    </xdr:from>
    <xdr:to>
      <xdr:col>6</xdr:col>
      <xdr:colOff>47625</xdr:colOff>
      <xdr:row>63</xdr:row>
      <xdr:rowOff>142875</xdr:rowOff>
    </xdr:to>
    <xdr:sp macro="" textlink="">
      <xdr:nvSpPr>
        <xdr:cNvPr id="86" name="Text Box 2075">
          <a:extLst>
            <a:ext uri="{FF2B5EF4-FFF2-40B4-BE49-F238E27FC236}">
              <a16:creationId xmlns:a16="http://schemas.microsoft.com/office/drawing/2014/main" id="{B352107A-7369-4746-8B3A-C0841352CBC3}"/>
            </a:ext>
          </a:extLst>
        </xdr:cNvPr>
        <xdr:cNvSpPr txBox="1">
          <a:spLocks noChangeArrowheads="1"/>
        </xdr:cNvSpPr>
      </xdr:nvSpPr>
      <xdr:spPr bwMode="auto">
        <a:xfrm>
          <a:off x="3248025" y="8401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87" name="Text Box 10176">
          <a:extLst>
            <a:ext uri="{FF2B5EF4-FFF2-40B4-BE49-F238E27FC236}">
              <a16:creationId xmlns:a16="http://schemas.microsoft.com/office/drawing/2014/main" id="{6C049386-92AD-443C-BBCA-9D46058FB108}"/>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88" name="Text Box 10179">
          <a:extLst>
            <a:ext uri="{FF2B5EF4-FFF2-40B4-BE49-F238E27FC236}">
              <a16:creationId xmlns:a16="http://schemas.microsoft.com/office/drawing/2014/main" id="{ED6480BD-BEED-4528-B862-59328672C298}"/>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89" name="Text Box 2075">
          <a:extLst>
            <a:ext uri="{FF2B5EF4-FFF2-40B4-BE49-F238E27FC236}">
              <a16:creationId xmlns:a16="http://schemas.microsoft.com/office/drawing/2014/main" id="{18A099F1-0CFE-45AE-9CB6-388CCB92A1CB}"/>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90" name="Text Box 10176">
          <a:extLst>
            <a:ext uri="{FF2B5EF4-FFF2-40B4-BE49-F238E27FC236}">
              <a16:creationId xmlns:a16="http://schemas.microsoft.com/office/drawing/2014/main" id="{0D599276-E49D-4913-9FA5-EC70995DA06A}"/>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91" name="Text Box 10179">
          <a:extLst>
            <a:ext uri="{FF2B5EF4-FFF2-40B4-BE49-F238E27FC236}">
              <a16:creationId xmlns:a16="http://schemas.microsoft.com/office/drawing/2014/main" id="{E7299339-4B25-416E-9308-8CA09EA8BEA2}"/>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92" name="Text Box 2075">
          <a:extLst>
            <a:ext uri="{FF2B5EF4-FFF2-40B4-BE49-F238E27FC236}">
              <a16:creationId xmlns:a16="http://schemas.microsoft.com/office/drawing/2014/main" id="{A7021916-2CAE-4D58-9E68-B8E50D509594}"/>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93" name="Text Box 10077">
          <a:extLst>
            <a:ext uri="{FF2B5EF4-FFF2-40B4-BE49-F238E27FC236}">
              <a16:creationId xmlns:a16="http://schemas.microsoft.com/office/drawing/2014/main" id="{D2336E65-8549-421E-8E37-F077F109F525}"/>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94" name="Text Box 10176">
          <a:extLst>
            <a:ext uri="{FF2B5EF4-FFF2-40B4-BE49-F238E27FC236}">
              <a16:creationId xmlns:a16="http://schemas.microsoft.com/office/drawing/2014/main" id="{3D7908F5-EF2D-4F06-AA02-2E5F7C726E09}"/>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95" name="Text Box 10178">
          <a:extLst>
            <a:ext uri="{FF2B5EF4-FFF2-40B4-BE49-F238E27FC236}">
              <a16:creationId xmlns:a16="http://schemas.microsoft.com/office/drawing/2014/main" id="{40FBA096-B6A7-4B9C-A258-157EC57A29DD}"/>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96" name="Text Box 10179">
          <a:extLst>
            <a:ext uri="{FF2B5EF4-FFF2-40B4-BE49-F238E27FC236}">
              <a16:creationId xmlns:a16="http://schemas.microsoft.com/office/drawing/2014/main" id="{8AEF4374-D601-46D3-B278-A2E655023FA0}"/>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97" name="Text Box 10077">
          <a:extLst>
            <a:ext uri="{FF2B5EF4-FFF2-40B4-BE49-F238E27FC236}">
              <a16:creationId xmlns:a16="http://schemas.microsoft.com/office/drawing/2014/main" id="{A17954FF-AF98-493E-94C3-B19065C4AC6E}"/>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98" name="Text Box 10178">
          <a:extLst>
            <a:ext uri="{FF2B5EF4-FFF2-40B4-BE49-F238E27FC236}">
              <a16:creationId xmlns:a16="http://schemas.microsoft.com/office/drawing/2014/main" id="{71498903-71E5-427E-ACB8-916944641E19}"/>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99" name="Text Box 2075">
          <a:extLst>
            <a:ext uri="{FF2B5EF4-FFF2-40B4-BE49-F238E27FC236}">
              <a16:creationId xmlns:a16="http://schemas.microsoft.com/office/drawing/2014/main" id="{29ACFABB-465C-4215-919A-CF2C9B4CEAFB}"/>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00" name="Text Box 10077">
          <a:extLst>
            <a:ext uri="{FF2B5EF4-FFF2-40B4-BE49-F238E27FC236}">
              <a16:creationId xmlns:a16="http://schemas.microsoft.com/office/drawing/2014/main" id="{C074E102-8911-456F-A8EC-60F269EAD98C}"/>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01" name="Text Box 10176">
          <a:extLst>
            <a:ext uri="{FF2B5EF4-FFF2-40B4-BE49-F238E27FC236}">
              <a16:creationId xmlns:a16="http://schemas.microsoft.com/office/drawing/2014/main" id="{5B5F9264-4679-4C9F-A8BB-6F7C3F5CD1A8}"/>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02" name="Text Box 10178">
          <a:extLst>
            <a:ext uri="{FF2B5EF4-FFF2-40B4-BE49-F238E27FC236}">
              <a16:creationId xmlns:a16="http://schemas.microsoft.com/office/drawing/2014/main" id="{4526A1AA-5F95-4E47-BEEA-ECD6A7B6B3AA}"/>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03" name="Text Box 10179">
          <a:extLst>
            <a:ext uri="{FF2B5EF4-FFF2-40B4-BE49-F238E27FC236}">
              <a16:creationId xmlns:a16="http://schemas.microsoft.com/office/drawing/2014/main" id="{83E84A14-F52F-4A11-B274-2B791F031F44}"/>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108</xdr:row>
      <xdr:rowOff>142875</xdr:rowOff>
    </xdr:from>
    <xdr:to>
      <xdr:col>6</xdr:col>
      <xdr:colOff>47625</xdr:colOff>
      <xdr:row>109</xdr:row>
      <xdr:rowOff>142875</xdr:rowOff>
    </xdr:to>
    <xdr:sp macro="" textlink="">
      <xdr:nvSpPr>
        <xdr:cNvPr id="104" name="Text Box 2075">
          <a:extLst>
            <a:ext uri="{FF2B5EF4-FFF2-40B4-BE49-F238E27FC236}">
              <a16:creationId xmlns:a16="http://schemas.microsoft.com/office/drawing/2014/main" id="{17604098-313B-4DB9-AD00-BE02FA8B65C8}"/>
            </a:ext>
          </a:extLst>
        </xdr:cNvPr>
        <xdr:cNvSpPr txBox="1">
          <a:spLocks noChangeArrowheads="1"/>
        </xdr:cNvSpPr>
      </xdr:nvSpPr>
      <xdr:spPr bwMode="auto">
        <a:xfrm>
          <a:off x="3248025" y="145351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05" name="Text Box 10176">
          <a:extLst>
            <a:ext uri="{FF2B5EF4-FFF2-40B4-BE49-F238E27FC236}">
              <a16:creationId xmlns:a16="http://schemas.microsoft.com/office/drawing/2014/main" id="{1D3AA2BB-B405-449E-802C-CFF53D8B20B6}"/>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06" name="Text Box 10179">
          <a:extLst>
            <a:ext uri="{FF2B5EF4-FFF2-40B4-BE49-F238E27FC236}">
              <a16:creationId xmlns:a16="http://schemas.microsoft.com/office/drawing/2014/main" id="{D64A50C3-50BB-4E17-81A7-0224C2CC4442}"/>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07" name="Text Box 2075">
          <a:extLst>
            <a:ext uri="{FF2B5EF4-FFF2-40B4-BE49-F238E27FC236}">
              <a16:creationId xmlns:a16="http://schemas.microsoft.com/office/drawing/2014/main" id="{9BB0D39C-F0A7-4EBE-A4E9-27D436A30502}"/>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08" name="Text Box 10176">
          <a:extLst>
            <a:ext uri="{FF2B5EF4-FFF2-40B4-BE49-F238E27FC236}">
              <a16:creationId xmlns:a16="http://schemas.microsoft.com/office/drawing/2014/main" id="{DAB79212-5944-4CFC-A025-42C9D719C47E}"/>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09" name="Text Box 10179">
          <a:extLst>
            <a:ext uri="{FF2B5EF4-FFF2-40B4-BE49-F238E27FC236}">
              <a16:creationId xmlns:a16="http://schemas.microsoft.com/office/drawing/2014/main" id="{632F9F60-9358-4853-A138-83074D489A52}"/>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0" name="Text Box 2075">
          <a:extLst>
            <a:ext uri="{FF2B5EF4-FFF2-40B4-BE49-F238E27FC236}">
              <a16:creationId xmlns:a16="http://schemas.microsoft.com/office/drawing/2014/main" id="{8CD4BA70-CB59-4415-BE02-EBD76C6B6E45}"/>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1" name="Text Box 10176">
          <a:extLst>
            <a:ext uri="{FF2B5EF4-FFF2-40B4-BE49-F238E27FC236}">
              <a16:creationId xmlns:a16="http://schemas.microsoft.com/office/drawing/2014/main" id="{101BFEAF-E7D7-43BD-AFCA-ABF0FACBA5EB}"/>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12" name="Text Box 10179">
          <a:extLst>
            <a:ext uri="{FF2B5EF4-FFF2-40B4-BE49-F238E27FC236}">
              <a16:creationId xmlns:a16="http://schemas.microsoft.com/office/drawing/2014/main" id="{B00F7D4D-9560-4F17-A9E8-7E21CD20F3CC}"/>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3" name="Text Box 2075">
          <a:extLst>
            <a:ext uri="{FF2B5EF4-FFF2-40B4-BE49-F238E27FC236}">
              <a16:creationId xmlns:a16="http://schemas.microsoft.com/office/drawing/2014/main" id="{0EEA85D7-7BD3-44C6-A4F1-917D2CE14D13}"/>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4" name="Text Box 10176">
          <a:extLst>
            <a:ext uri="{FF2B5EF4-FFF2-40B4-BE49-F238E27FC236}">
              <a16:creationId xmlns:a16="http://schemas.microsoft.com/office/drawing/2014/main" id="{B947FA23-07FB-477E-960C-0391461EECF2}"/>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15" name="Text Box 10179">
          <a:extLst>
            <a:ext uri="{FF2B5EF4-FFF2-40B4-BE49-F238E27FC236}">
              <a16:creationId xmlns:a16="http://schemas.microsoft.com/office/drawing/2014/main" id="{D39A2AB5-742B-42A3-B916-2DFD40FC974A}"/>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62</xdr:row>
      <xdr:rowOff>142875</xdr:rowOff>
    </xdr:from>
    <xdr:to>
      <xdr:col>6</xdr:col>
      <xdr:colOff>47625</xdr:colOff>
      <xdr:row>63</xdr:row>
      <xdr:rowOff>142875</xdr:rowOff>
    </xdr:to>
    <xdr:sp macro="" textlink="">
      <xdr:nvSpPr>
        <xdr:cNvPr id="116" name="Text Box 2075">
          <a:extLst>
            <a:ext uri="{FF2B5EF4-FFF2-40B4-BE49-F238E27FC236}">
              <a16:creationId xmlns:a16="http://schemas.microsoft.com/office/drawing/2014/main" id="{8C51D7C3-2B64-4A62-83B5-FFABDE154036}"/>
            </a:ext>
          </a:extLst>
        </xdr:cNvPr>
        <xdr:cNvSpPr txBox="1">
          <a:spLocks noChangeArrowheads="1"/>
        </xdr:cNvSpPr>
      </xdr:nvSpPr>
      <xdr:spPr bwMode="auto">
        <a:xfrm>
          <a:off x="3248025" y="8401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7" name="Text Box 10176">
          <a:extLst>
            <a:ext uri="{FF2B5EF4-FFF2-40B4-BE49-F238E27FC236}">
              <a16:creationId xmlns:a16="http://schemas.microsoft.com/office/drawing/2014/main" id="{F177ED9A-FC4C-4C2D-A9BB-F2A538ADAD1C}"/>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18" name="Text Box 10179">
          <a:extLst>
            <a:ext uri="{FF2B5EF4-FFF2-40B4-BE49-F238E27FC236}">
              <a16:creationId xmlns:a16="http://schemas.microsoft.com/office/drawing/2014/main" id="{ADE50E98-AC9C-488A-8FD6-E8F21C233D3C}"/>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9" name="Text Box 2075">
          <a:extLst>
            <a:ext uri="{FF2B5EF4-FFF2-40B4-BE49-F238E27FC236}">
              <a16:creationId xmlns:a16="http://schemas.microsoft.com/office/drawing/2014/main" id="{4307D368-867F-4F94-A0B5-FAABA24CC741}"/>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20" name="Text Box 10176">
          <a:extLst>
            <a:ext uri="{FF2B5EF4-FFF2-40B4-BE49-F238E27FC236}">
              <a16:creationId xmlns:a16="http://schemas.microsoft.com/office/drawing/2014/main" id="{BCC1EBBC-9470-4406-9E03-D87AE36469A8}"/>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21" name="Text Box 10179">
          <a:extLst>
            <a:ext uri="{FF2B5EF4-FFF2-40B4-BE49-F238E27FC236}">
              <a16:creationId xmlns:a16="http://schemas.microsoft.com/office/drawing/2014/main" id="{A9231E55-59D8-4330-9E51-ED0F53F5272A}"/>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22" name="Text Box 2075">
          <a:extLst>
            <a:ext uri="{FF2B5EF4-FFF2-40B4-BE49-F238E27FC236}">
              <a16:creationId xmlns:a16="http://schemas.microsoft.com/office/drawing/2014/main" id="{9255858E-9F54-4EDA-8060-CA02CE247041}"/>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23" name="Text Box 10077">
          <a:extLst>
            <a:ext uri="{FF2B5EF4-FFF2-40B4-BE49-F238E27FC236}">
              <a16:creationId xmlns:a16="http://schemas.microsoft.com/office/drawing/2014/main" id="{01981C87-04DB-43D0-AC86-EF2B27D0FF1F}"/>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24" name="Text Box 10176">
          <a:extLst>
            <a:ext uri="{FF2B5EF4-FFF2-40B4-BE49-F238E27FC236}">
              <a16:creationId xmlns:a16="http://schemas.microsoft.com/office/drawing/2014/main" id="{FDE6F3A5-D249-49E7-A827-FABE7DD88164}"/>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25" name="Text Box 10178">
          <a:extLst>
            <a:ext uri="{FF2B5EF4-FFF2-40B4-BE49-F238E27FC236}">
              <a16:creationId xmlns:a16="http://schemas.microsoft.com/office/drawing/2014/main" id="{60470C4D-4DC1-41E7-A050-145CC04641AD}"/>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26" name="Text Box 10179">
          <a:extLst>
            <a:ext uri="{FF2B5EF4-FFF2-40B4-BE49-F238E27FC236}">
              <a16:creationId xmlns:a16="http://schemas.microsoft.com/office/drawing/2014/main" id="{BC592640-7B1E-4DF9-9502-FDF718704B97}"/>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27" name="Text Box 10077">
          <a:extLst>
            <a:ext uri="{FF2B5EF4-FFF2-40B4-BE49-F238E27FC236}">
              <a16:creationId xmlns:a16="http://schemas.microsoft.com/office/drawing/2014/main" id="{F12D3166-B073-4866-A5B1-A515F2C85921}"/>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28" name="Text Box 10178">
          <a:extLst>
            <a:ext uri="{FF2B5EF4-FFF2-40B4-BE49-F238E27FC236}">
              <a16:creationId xmlns:a16="http://schemas.microsoft.com/office/drawing/2014/main" id="{BF648331-27B3-4F5F-9903-5068551138D0}"/>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29" name="Text Box 2075">
          <a:extLst>
            <a:ext uri="{FF2B5EF4-FFF2-40B4-BE49-F238E27FC236}">
              <a16:creationId xmlns:a16="http://schemas.microsoft.com/office/drawing/2014/main" id="{3419C3A7-48F1-436E-81EC-13F2C5C234D9}"/>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30" name="Text Box 10077">
          <a:extLst>
            <a:ext uri="{FF2B5EF4-FFF2-40B4-BE49-F238E27FC236}">
              <a16:creationId xmlns:a16="http://schemas.microsoft.com/office/drawing/2014/main" id="{8F10D5D8-A80B-47C0-9EFF-07D381E71F1B}"/>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31" name="Text Box 10176">
          <a:extLst>
            <a:ext uri="{FF2B5EF4-FFF2-40B4-BE49-F238E27FC236}">
              <a16:creationId xmlns:a16="http://schemas.microsoft.com/office/drawing/2014/main" id="{BE316B1C-BA30-43E4-BA34-11AC788BC87D}"/>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32" name="Text Box 10178">
          <a:extLst>
            <a:ext uri="{FF2B5EF4-FFF2-40B4-BE49-F238E27FC236}">
              <a16:creationId xmlns:a16="http://schemas.microsoft.com/office/drawing/2014/main" id="{32E0EB10-3776-4DAF-98DC-F683C16920E2}"/>
            </a:ext>
          </a:extLst>
        </xdr:cNvPr>
        <xdr:cNvSpPr txBox="1">
          <a:spLocks noChangeArrowheads="1"/>
        </xdr:cNvSpPr>
      </xdr:nvSpPr>
      <xdr:spPr bwMode="auto">
        <a:xfrm>
          <a:off x="3067050" y="2400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33" name="Text Box 10179">
          <a:extLst>
            <a:ext uri="{FF2B5EF4-FFF2-40B4-BE49-F238E27FC236}">
              <a16:creationId xmlns:a16="http://schemas.microsoft.com/office/drawing/2014/main" id="{0108C436-DB6B-4FF9-A80F-34613CBC013B}"/>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16</xdr:row>
      <xdr:rowOff>142875</xdr:rowOff>
    </xdr:from>
    <xdr:to>
      <xdr:col>6</xdr:col>
      <xdr:colOff>47625</xdr:colOff>
      <xdr:row>17</xdr:row>
      <xdr:rowOff>142875</xdr:rowOff>
    </xdr:to>
    <xdr:sp macro="" textlink="">
      <xdr:nvSpPr>
        <xdr:cNvPr id="134" name="Text Box 2075">
          <a:extLst>
            <a:ext uri="{FF2B5EF4-FFF2-40B4-BE49-F238E27FC236}">
              <a16:creationId xmlns:a16="http://schemas.microsoft.com/office/drawing/2014/main" id="{74325FC3-BCE6-4223-A4BA-85D90878C8BC}"/>
            </a:ext>
          </a:extLst>
        </xdr:cNvPr>
        <xdr:cNvSpPr txBox="1">
          <a:spLocks noChangeArrowheads="1"/>
        </xdr:cNvSpPr>
      </xdr:nvSpPr>
      <xdr:spPr bwMode="auto">
        <a:xfrm>
          <a:off x="3248025" y="22669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35" name="Text Box 10176">
          <a:extLst>
            <a:ext uri="{FF2B5EF4-FFF2-40B4-BE49-F238E27FC236}">
              <a16:creationId xmlns:a16="http://schemas.microsoft.com/office/drawing/2014/main" id="{B29D2C9E-B774-46AD-99B0-6D9A9A6E4CED}"/>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36" name="Text Box 10179">
          <a:extLst>
            <a:ext uri="{FF2B5EF4-FFF2-40B4-BE49-F238E27FC236}">
              <a16:creationId xmlns:a16="http://schemas.microsoft.com/office/drawing/2014/main" id="{E7ED387E-391D-49DB-9851-AFFEEC7F444F}"/>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37" name="Text Box 2075">
          <a:extLst>
            <a:ext uri="{FF2B5EF4-FFF2-40B4-BE49-F238E27FC236}">
              <a16:creationId xmlns:a16="http://schemas.microsoft.com/office/drawing/2014/main" id="{57702EA4-90E1-42A0-9BE7-3C230DE0AF1F}"/>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38" name="Text Box 10176">
          <a:extLst>
            <a:ext uri="{FF2B5EF4-FFF2-40B4-BE49-F238E27FC236}">
              <a16:creationId xmlns:a16="http://schemas.microsoft.com/office/drawing/2014/main" id="{44ED33B9-E2F6-4CF3-8E59-E85776D43A72}"/>
            </a:ext>
          </a:extLst>
        </xdr:cNvPr>
        <xdr:cNvSpPr txBox="1">
          <a:spLocks noChangeArrowheads="1"/>
        </xdr:cNvSpPr>
      </xdr:nvSpPr>
      <xdr:spPr bwMode="auto">
        <a:xfrm>
          <a:off x="30670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39" name="Text Box 10179">
          <a:extLst>
            <a:ext uri="{FF2B5EF4-FFF2-40B4-BE49-F238E27FC236}">
              <a16:creationId xmlns:a16="http://schemas.microsoft.com/office/drawing/2014/main" id="{80260970-8CCD-49E9-9A9B-A7145CB99B55}"/>
            </a:ext>
          </a:extLst>
        </xdr:cNvPr>
        <xdr:cNvSpPr txBox="1">
          <a:spLocks noChangeArrowheads="1"/>
        </xdr:cNvSpPr>
      </xdr:nvSpPr>
      <xdr:spPr bwMode="auto">
        <a:xfrm>
          <a:off x="3600450" y="2266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40" name="Text Box 2075">
          <a:extLst>
            <a:ext uri="{FF2B5EF4-FFF2-40B4-BE49-F238E27FC236}">
              <a16:creationId xmlns:a16="http://schemas.microsoft.com/office/drawing/2014/main" id="{5776AA15-3FC6-4125-9E24-225AD8059229}"/>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1" name="Text Box 10077">
          <a:extLst>
            <a:ext uri="{FF2B5EF4-FFF2-40B4-BE49-F238E27FC236}">
              <a16:creationId xmlns:a16="http://schemas.microsoft.com/office/drawing/2014/main" id="{4CA0A664-1C76-4E43-ABC2-02547D4607D9}"/>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42" name="Text Box 10176">
          <a:extLst>
            <a:ext uri="{FF2B5EF4-FFF2-40B4-BE49-F238E27FC236}">
              <a16:creationId xmlns:a16="http://schemas.microsoft.com/office/drawing/2014/main" id="{44E2F4BF-4BCF-4C51-A2B9-AEC5D96D74F5}"/>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3" name="Text Box 10178">
          <a:extLst>
            <a:ext uri="{FF2B5EF4-FFF2-40B4-BE49-F238E27FC236}">
              <a16:creationId xmlns:a16="http://schemas.microsoft.com/office/drawing/2014/main" id="{5092144E-1CAB-4AAE-80F7-46E9EAC98CA3}"/>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44" name="Text Box 10179">
          <a:extLst>
            <a:ext uri="{FF2B5EF4-FFF2-40B4-BE49-F238E27FC236}">
              <a16:creationId xmlns:a16="http://schemas.microsoft.com/office/drawing/2014/main" id="{E1810EC2-1B38-4455-A548-2C06DA88CCCE}"/>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5" name="Text Box 10077">
          <a:extLst>
            <a:ext uri="{FF2B5EF4-FFF2-40B4-BE49-F238E27FC236}">
              <a16:creationId xmlns:a16="http://schemas.microsoft.com/office/drawing/2014/main" id="{827D914D-EDFD-4185-B854-56F8037A2AB9}"/>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6" name="Text Box 10178">
          <a:extLst>
            <a:ext uri="{FF2B5EF4-FFF2-40B4-BE49-F238E27FC236}">
              <a16:creationId xmlns:a16="http://schemas.microsoft.com/office/drawing/2014/main" id="{8D89B40F-2ECD-4A8B-A2A7-76CFFDE46AB9}"/>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47" name="Text Box 2075">
          <a:extLst>
            <a:ext uri="{FF2B5EF4-FFF2-40B4-BE49-F238E27FC236}">
              <a16:creationId xmlns:a16="http://schemas.microsoft.com/office/drawing/2014/main" id="{691970A9-DED7-4F63-8D3F-BE9442E9EE31}"/>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8" name="Text Box 10077">
          <a:extLst>
            <a:ext uri="{FF2B5EF4-FFF2-40B4-BE49-F238E27FC236}">
              <a16:creationId xmlns:a16="http://schemas.microsoft.com/office/drawing/2014/main" id="{087345FA-B0CE-45AC-8718-D5A40D1B19DF}"/>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49" name="Text Box 10176">
          <a:extLst>
            <a:ext uri="{FF2B5EF4-FFF2-40B4-BE49-F238E27FC236}">
              <a16:creationId xmlns:a16="http://schemas.microsoft.com/office/drawing/2014/main" id="{131E26B2-F1BD-4716-A689-CF2F568B7572}"/>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50" name="Text Box 10178">
          <a:extLst>
            <a:ext uri="{FF2B5EF4-FFF2-40B4-BE49-F238E27FC236}">
              <a16:creationId xmlns:a16="http://schemas.microsoft.com/office/drawing/2014/main" id="{0342AB78-2BFC-4441-8F6D-D5C20BA37244}"/>
            </a:ext>
          </a:extLst>
        </xdr:cNvPr>
        <xdr:cNvSpPr txBox="1">
          <a:spLocks noChangeArrowheads="1"/>
        </xdr:cNvSpPr>
      </xdr:nvSpPr>
      <xdr:spPr bwMode="auto">
        <a:xfrm>
          <a:off x="3067050" y="8534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51" name="Text Box 10179">
          <a:extLst>
            <a:ext uri="{FF2B5EF4-FFF2-40B4-BE49-F238E27FC236}">
              <a16:creationId xmlns:a16="http://schemas.microsoft.com/office/drawing/2014/main" id="{979892F6-2BA5-4516-8EFE-39ADE2165304}"/>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62</xdr:row>
      <xdr:rowOff>142875</xdr:rowOff>
    </xdr:from>
    <xdr:to>
      <xdr:col>6</xdr:col>
      <xdr:colOff>47625</xdr:colOff>
      <xdr:row>63</xdr:row>
      <xdr:rowOff>142875</xdr:rowOff>
    </xdr:to>
    <xdr:sp macro="" textlink="">
      <xdr:nvSpPr>
        <xdr:cNvPr id="152" name="Text Box 2075">
          <a:extLst>
            <a:ext uri="{FF2B5EF4-FFF2-40B4-BE49-F238E27FC236}">
              <a16:creationId xmlns:a16="http://schemas.microsoft.com/office/drawing/2014/main" id="{58D0971A-E971-4E8E-96CA-2CD731A3871F}"/>
            </a:ext>
          </a:extLst>
        </xdr:cNvPr>
        <xdr:cNvSpPr txBox="1">
          <a:spLocks noChangeArrowheads="1"/>
        </xdr:cNvSpPr>
      </xdr:nvSpPr>
      <xdr:spPr bwMode="auto">
        <a:xfrm>
          <a:off x="3248025" y="8401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53" name="Text Box 10176">
          <a:extLst>
            <a:ext uri="{FF2B5EF4-FFF2-40B4-BE49-F238E27FC236}">
              <a16:creationId xmlns:a16="http://schemas.microsoft.com/office/drawing/2014/main" id="{525B6B5D-BCB7-467C-87DB-6D4A780E6EB5}"/>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54" name="Text Box 10179">
          <a:extLst>
            <a:ext uri="{FF2B5EF4-FFF2-40B4-BE49-F238E27FC236}">
              <a16:creationId xmlns:a16="http://schemas.microsoft.com/office/drawing/2014/main" id="{F226BF64-15F4-4C9A-9202-A163A7A878BE}"/>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55" name="Text Box 2075">
          <a:extLst>
            <a:ext uri="{FF2B5EF4-FFF2-40B4-BE49-F238E27FC236}">
              <a16:creationId xmlns:a16="http://schemas.microsoft.com/office/drawing/2014/main" id="{343F6940-7113-4DE2-9FED-ED6C9B78E24F}"/>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56" name="Text Box 10176">
          <a:extLst>
            <a:ext uri="{FF2B5EF4-FFF2-40B4-BE49-F238E27FC236}">
              <a16:creationId xmlns:a16="http://schemas.microsoft.com/office/drawing/2014/main" id="{E31F716B-35DA-4AF5-A551-C502A9C96BB7}"/>
            </a:ext>
          </a:extLst>
        </xdr:cNvPr>
        <xdr:cNvSpPr txBox="1">
          <a:spLocks noChangeArrowheads="1"/>
        </xdr:cNvSpPr>
      </xdr:nvSpPr>
      <xdr:spPr bwMode="auto">
        <a:xfrm>
          <a:off x="30670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57" name="Text Box 10179">
          <a:extLst>
            <a:ext uri="{FF2B5EF4-FFF2-40B4-BE49-F238E27FC236}">
              <a16:creationId xmlns:a16="http://schemas.microsoft.com/office/drawing/2014/main" id="{BB4E90E6-AA3A-4874-80E3-7FBF260E126D}"/>
            </a:ext>
          </a:extLst>
        </xdr:cNvPr>
        <xdr:cNvSpPr txBox="1">
          <a:spLocks noChangeArrowheads="1"/>
        </xdr:cNvSpPr>
      </xdr:nvSpPr>
      <xdr:spPr bwMode="auto">
        <a:xfrm>
          <a:off x="3600450" y="8401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58" name="Text Box 2075">
          <a:extLst>
            <a:ext uri="{FF2B5EF4-FFF2-40B4-BE49-F238E27FC236}">
              <a16:creationId xmlns:a16="http://schemas.microsoft.com/office/drawing/2014/main" id="{70DFA953-BBF1-4230-B2A5-72124AF0F8DA}"/>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59" name="Text Box 10077">
          <a:extLst>
            <a:ext uri="{FF2B5EF4-FFF2-40B4-BE49-F238E27FC236}">
              <a16:creationId xmlns:a16="http://schemas.microsoft.com/office/drawing/2014/main" id="{72A1AB58-F112-403E-9672-5ABE4E4164A6}"/>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60" name="Text Box 10176">
          <a:extLst>
            <a:ext uri="{FF2B5EF4-FFF2-40B4-BE49-F238E27FC236}">
              <a16:creationId xmlns:a16="http://schemas.microsoft.com/office/drawing/2014/main" id="{47CC9843-A0E8-416D-AACB-3261F31CEC16}"/>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1" name="Text Box 10178">
          <a:extLst>
            <a:ext uri="{FF2B5EF4-FFF2-40B4-BE49-F238E27FC236}">
              <a16:creationId xmlns:a16="http://schemas.microsoft.com/office/drawing/2014/main" id="{88D68C7B-7C4A-4690-A0CB-68FE1C32F4E5}"/>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62" name="Text Box 10179">
          <a:extLst>
            <a:ext uri="{FF2B5EF4-FFF2-40B4-BE49-F238E27FC236}">
              <a16:creationId xmlns:a16="http://schemas.microsoft.com/office/drawing/2014/main" id="{54D2DBCA-4044-4A20-8DB9-1F1703220F62}"/>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3" name="Text Box 10077">
          <a:extLst>
            <a:ext uri="{FF2B5EF4-FFF2-40B4-BE49-F238E27FC236}">
              <a16:creationId xmlns:a16="http://schemas.microsoft.com/office/drawing/2014/main" id="{EFBD0195-4E5E-4EA0-A020-A622EBE34748}"/>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4" name="Text Box 10178">
          <a:extLst>
            <a:ext uri="{FF2B5EF4-FFF2-40B4-BE49-F238E27FC236}">
              <a16:creationId xmlns:a16="http://schemas.microsoft.com/office/drawing/2014/main" id="{98513741-D142-4C61-816A-3153C997A871}"/>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65" name="Text Box 2075">
          <a:extLst>
            <a:ext uri="{FF2B5EF4-FFF2-40B4-BE49-F238E27FC236}">
              <a16:creationId xmlns:a16="http://schemas.microsoft.com/office/drawing/2014/main" id="{CE26BC6C-BFFB-461B-A981-47B1814AFC5F}"/>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6" name="Text Box 10077">
          <a:extLst>
            <a:ext uri="{FF2B5EF4-FFF2-40B4-BE49-F238E27FC236}">
              <a16:creationId xmlns:a16="http://schemas.microsoft.com/office/drawing/2014/main" id="{BDEF671D-A49B-4897-A5EB-753FC02F1596}"/>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67" name="Text Box 10176">
          <a:extLst>
            <a:ext uri="{FF2B5EF4-FFF2-40B4-BE49-F238E27FC236}">
              <a16:creationId xmlns:a16="http://schemas.microsoft.com/office/drawing/2014/main" id="{71F3458F-06BC-4A40-9488-29E70B6579B0}"/>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8" name="Text Box 10178">
          <a:extLst>
            <a:ext uri="{FF2B5EF4-FFF2-40B4-BE49-F238E27FC236}">
              <a16:creationId xmlns:a16="http://schemas.microsoft.com/office/drawing/2014/main" id="{17FF1ABD-0FD5-4A15-81EE-97DE31508888}"/>
            </a:ext>
          </a:extLst>
        </xdr:cNvPr>
        <xdr:cNvSpPr txBox="1">
          <a:spLocks noChangeArrowheads="1"/>
        </xdr:cNvSpPr>
      </xdr:nvSpPr>
      <xdr:spPr bwMode="auto">
        <a:xfrm>
          <a:off x="3067050" y="146685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69" name="Text Box 10179">
          <a:extLst>
            <a:ext uri="{FF2B5EF4-FFF2-40B4-BE49-F238E27FC236}">
              <a16:creationId xmlns:a16="http://schemas.microsoft.com/office/drawing/2014/main" id="{5F9C4500-C7AD-41BB-8E66-F705362AB20D}"/>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108</xdr:row>
      <xdr:rowOff>142875</xdr:rowOff>
    </xdr:from>
    <xdr:to>
      <xdr:col>6</xdr:col>
      <xdr:colOff>47625</xdr:colOff>
      <xdr:row>109</xdr:row>
      <xdr:rowOff>142875</xdr:rowOff>
    </xdr:to>
    <xdr:sp macro="" textlink="">
      <xdr:nvSpPr>
        <xdr:cNvPr id="170" name="Text Box 2075">
          <a:extLst>
            <a:ext uri="{FF2B5EF4-FFF2-40B4-BE49-F238E27FC236}">
              <a16:creationId xmlns:a16="http://schemas.microsoft.com/office/drawing/2014/main" id="{2CF2816E-0ABC-4B5F-9A4F-DFDBDFCBF9FA}"/>
            </a:ext>
          </a:extLst>
        </xdr:cNvPr>
        <xdr:cNvSpPr txBox="1">
          <a:spLocks noChangeArrowheads="1"/>
        </xdr:cNvSpPr>
      </xdr:nvSpPr>
      <xdr:spPr bwMode="auto">
        <a:xfrm>
          <a:off x="3248025" y="145351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71" name="Text Box 10176">
          <a:extLst>
            <a:ext uri="{FF2B5EF4-FFF2-40B4-BE49-F238E27FC236}">
              <a16:creationId xmlns:a16="http://schemas.microsoft.com/office/drawing/2014/main" id="{EAB158B3-E15B-4840-9841-712991625C93}"/>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72" name="Text Box 10179">
          <a:extLst>
            <a:ext uri="{FF2B5EF4-FFF2-40B4-BE49-F238E27FC236}">
              <a16:creationId xmlns:a16="http://schemas.microsoft.com/office/drawing/2014/main" id="{3F1ACF7D-58AA-40C6-A8C1-2797E09C6C6F}"/>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73" name="Text Box 2075">
          <a:extLst>
            <a:ext uri="{FF2B5EF4-FFF2-40B4-BE49-F238E27FC236}">
              <a16:creationId xmlns:a16="http://schemas.microsoft.com/office/drawing/2014/main" id="{141C1833-EC6B-4B64-B61F-AB01731BF54F}"/>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74" name="Text Box 10176">
          <a:extLst>
            <a:ext uri="{FF2B5EF4-FFF2-40B4-BE49-F238E27FC236}">
              <a16:creationId xmlns:a16="http://schemas.microsoft.com/office/drawing/2014/main" id="{C06D0E89-4D1D-45B7-BB66-85565053A314}"/>
            </a:ext>
          </a:extLst>
        </xdr:cNvPr>
        <xdr:cNvSpPr txBox="1">
          <a:spLocks noChangeArrowheads="1"/>
        </xdr:cNvSpPr>
      </xdr:nvSpPr>
      <xdr:spPr bwMode="auto">
        <a:xfrm>
          <a:off x="30670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75" name="Text Box 10179">
          <a:extLst>
            <a:ext uri="{FF2B5EF4-FFF2-40B4-BE49-F238E27FC236}">
              <a16:creationId xmlns:a16="http://schemas.microsoft.com/office/drawing/2014/main" id="{6286008B-5C12-4232-AEC1-270F363357C5}"/>
            </a:ext>
          </a:extLst>
        </xdr:cNvPr>
        <xdr:cNvSpPr txBox="1">
          <a:spLocks noChangeArrowheads="1"/>
        </xdr:cNvSpPr>
      </xdr:nvSpPr>
      <xdr:spPr bwMode="auto">
        <a:xfrm>
          <a:off x="3600450" y="145351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76" name="Text Box 2075">
          <a:extLst>
            <a:ext uri="{FF2B5EF4-FFF2-40B4-BE49-F238E27FC236}">
              <a16:creationId xmlns:a16="http://schemas.microsoft.com/office/drawing/2014/main" id="{6F5A90B1-9F13-41B7-9953-B5B25B5E0422}"/>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77" name="Text Box 10077">
          <a:extLst>
            <a:ext uri="{FF2B5EF4-FFF2-40B4-BE49-F238E27FC236}">
              <a16:creationId xmlns:a16="http://schemas.microsoft.com/office/drawing/2014/main" id="{B349B731-7666-4FBF-8D4F-71B787CBF185}"/>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78" name="Text Box 10176">
          <a:extLst>
            <a:ext uri="{FF2B5EF4-FFF2-40B4-BE49-F238E27FC236}">
              <a16:creationId xmlns:a16="http://schemas.microsoft.com/office/drawing/2014/main" id="{C0C44C20-51AF-4B3A-9C39-8E7527FCA2FB}"/>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79" name="Text Box 10178">
          <a:extLst>
            <a:ext uri="{FF2B5EF4-FFF2-40B4-BE49-F238E27FC236}">
              <a16:creationId xmlns:a16="http://schemas.microsoft.com/office/drawing/2014/main" id="{8EE9A8AE-E573-4AB1-BF80-7BF2DD5E3496}"/>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180" name="Text Box 10179">
          <a:extLst>
            <a:ext uri="{FF2B5EF4-FFF2-40B4-BE49-F238E27FC236}">
              <a16:creationId xmlns:a16="http://schemas.microsoft.com/office/drawing/2014/main" id="{CC81A995-FFAE-4DE2-9407-7A152A4AF6B4}"/>
            </a:ext>
          </a:extLst>
        </xdr:cNvPr>
        <xdr:cNvSpPr txBox="1">
          <a:spLocks noChangeArrowheads="1"/>
        </xdr:cNvSpPr>
      </xdr:nvSpPr>
      <xdr:spPr bwMode="auto">
        <a:xfrm>
          <a:off x="36004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81" name="Text Box 10077">
          <a:extLst>
            <a:ext uri="{FF2B5EF4-FFF2-40B4-BE49-F238E27FC236}">
              <a16:creationId xmlns:a16="http://schemas.microsoft.com/office/drawing/2014/main" id="{B96A7154-D6CF-48F9-9ECE-87A21159DCC9}"/>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82" name="Text Box 10178">
          <a:extLst>
            <a:ext uri="{FF2B5EF4-FFF2-40B4-BE49-F238E27FC236}">
              <a16:creationId xmlns:a16="http://schemas.microsoft.com/office/drawing/2014/main" id="{BA1F7A8A-3AD0-411B-819D-0C37486ADE61}"/>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83" name="Text Box 2075">
          <a:extLst>
            <a:ext uri="{FF2B5EF4-FFF2-40B4-BE49-F238E27FC236}">
              <a16:creationId xmlns:a16="http://schemas.microsoft.com/office/drawing/2014/main" id="{FDE9599A-A806-4883-B672-16ACAFC9102D}"/>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84" name="Text Box 10077">
          <a:extLst>
            <a:ext uri="{FF2B5EF4-FFF2-40B4-BE49-F238E27FC236}">
              <a16:creationId xmlns:a16="http://schemas.microsoft.com/office/drawing/2014/main" id="{0D343689-40EE-4325-8123-DB7F4E85406A}"/>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85" name="Text Box 10176">
          <a:extLst>
            <a:ext uri="{FF2B5EF4-FFF2-40B4-BE49-F238E27FC236}">
              <a16:creationId xmlns:a16="http://schemas.microsoft.com/office/drawing/2014/main" id="{7BB539FB-E51B-433A-99C9-433B54A96F5B}"/>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86" name="Text Box 10178">
          <a:extLst>
            <a:ext uri="{FF2B5EF4-FFF2-40B4-BE49-F238E27FC236}">
              <a16:creationId xmlns:a16="http://schemas.microsoft.com/office/drawing/2014/main" id="{002F01D9-DACB-4027-A902-243280E27370}"/>
            </a:ext>
          </a:extLst>
        </xdr:cNvPr>
        <xdr:cNvSpPr txBox="1">
          <a:spLocks noChangeArrowheads="1"/>
        </xdr:cNvSpPr>
      </xdr:nvSpPr>
      <xdr:spPr bwMode="auto">
        <a:xfrm>
          <a:off x="3067050" y="18669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187" name="Text Box 10179">
          <a:extLst>
            <a:ext uri="{FF2B5EF4-FFF2-40B4-BE49-F238E27FC236}">
              <a16:creationId xmlns:a16="http://schemas.microsoft.com/office/drawing/2014/main" id="{E70A8FA2-04E1-4370-9000-E9998AAB29D0}"/>
            </a:ext>
          </a:extLst>
        </xdr:cNvPr>
        <xdr:cNvSpPr txBox="1">
          <a:spLocks noChangeArrowheads="1"/>
        </xdr:cNvSpPr>
      </xdr:nvSpPr>
      <xdr:spPr bwMode="auto">
        <a:xfrm>
          <a:off x="36004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12</xdr:row>
      <xdr:rowOff>142875</xdr:rowOff>
    </xdr:from>
    <xdr:to>
      <xdr:col>6</xdr:col>
      <xdr:colOff>47625</xdr:colOff>
      <xdr:row>13</xdr:row>
      <xdr:rowOff>142875</xdr:rowOff>
    </xdr:to>
    <xdr:sp macro="" textlink="">
      <xdr:nvSpPr>
        <xdr:cNvPr id="188" name="Text Box 2075">
          <a:extLst>
            <a:ext uri="{FF2B5EF4-FFF2-40B4-BE49-F238E27FC236}">
              <a16:creationId xmlns:a16="http://schemas.microsoft.com/office/drawing/2014/main" id="{BCDC73BD-3DFB-42AA-82EB-54DA2E216441}"/>
            </a:ext>
          </a:extLst>
        </xdr:cNvPr>
        <xdr:cNvSpPr txBox="1">
          <a:spLocks noChangeArrowheads="1"/>
        </xdr:cNvSpPr>
      </xdr:nvSpPr>
      <xdr:spPr bwMode="auto">
        <a:xfrm>
          <a:off x="3248025" y="17335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89" name="Text Box 10176">
          <a:extLst>
            <a:ext uri="{FF2B5EF4-FFF2-40B4-BE49-F238E27FC236}">
              <a16:creationId xmlns:a16="http://schemas.microsoft.com/office/drawing/2014/main" id="{3E12D0C3-0D82-4FE7-B037-1165B77988B0}"/>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190" name="Text Box 10179">
          <a:extLst>
            <a:ext uri="{FF2B5EF4-FFF2-40B4-BE49-F238E27FC236}">
              <a16:creationId xmlns:a16="http://schemas.microsoft.com/office/drawing/2014/main" id="{4EDC65DA-8E70-43F8-A797-BDAE99F865CF}"/>
            </a:ext>
          </a:extLst>
        </xdr:cNvPr>
        <xdr:cNvSpPr txBox="1">
          <a:spLocks noChangeArrowheads="1"/>
        </xdr:cNvSpPr>
      </xdr:nvSpPr>
      <xdr:spPr bwMode="auto">
        <a:xfrm>
          <a:off x="36004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91" name="Text Box 2075">
          <a:extLst>
            <a:ext uri="{FF2B5EF4-FFF2-40B4-BE49-F238E27FC236}">
              <a16:creationId xmlns:a16="http://schemas.microsoft.com/office/drawing/2014/main" id="{0F79A1E6-9F8D-467A-AF96-ED3656BA1131}"/>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92" name="Text Box 10176">
          <a:extLst>
            <a:ext uri="{FF2B5EF4-FFF2-40B4-BE49-F238E27FC236}">
              <a16:creationId xmlns:a16="http://schemas.microsoft.com/office/drawing/2014/main" id="{F28CDF55-CC89-4A46-B5BE-9FF83D991737}"/>
            </a:ext>
          </a:extLst>
        </xdr:cNvPr>
        <xdr:cNvSpPr txBox="1">
          <a:spLocks noChangeArrowheads="1"/>
        </xdr:cNvSpPr>
      </xdr:nvSpPr>
      <xdr:spPr bwMode="auto">
        <a:xfrm>
          <a:off x="30670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193" name="Text Box 10179">
          <a:extLst>
            <a:ext uri="{FF2B5EF4-FFF2-40B4-BE49-F238E27FC236}">
              <a16:creationId xmlns:a16="http://schemas.microsoft.com/office/drawing/2014/main" id="{C7C2B643-C7A6-4994-8DDE-87E5A40926E6}"/>
            </a:ext>
          </a:extLst>
        </xdr:cNvPr>
        <xdr:cNvSpPr txBox="1">
          <a:spLocks noChangeArrowheads="1"/>
        </xdr:cNvSpPr>
      </xdr:nvSpPr>
      <xdr:spPr bwMode="auto">
        <a:xfrm>
          <a:off x="3600450" y="1733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94" name="Text Box 2075">
          <a:extLst>
            <a:ext uri="{FF2B5EF4-FFF2-40B4-BE49-F238E27FC236}">
              <a16:creationId xmlns:a16="http://schemas.microsoft.com/office/drawing/2014/main" id="{29FEA213-2CC7-4467-B959-270CFE5E28FE}"/>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95" name="Text Box 10077">
          <a:extLst>
            <a:ext uri="{FF2B5EF4-FFF2-40B4-BE49-F238E27FC236}">
              <a16:creationId xmlns:a16="http://schemas.microsoft.com/office/drawing/2014/main" id="{F4A23795-40FC-482D-8906-8AE2FDDA7990}"/>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96" name="Text Box 10176">
          <a:extLst>
            <a:ext uri="{FF2B5EF4-FFF2-40B4-BE49-F238E27FC236}">
              <a16:creationId xmlns:a16="http://schemas.microsoft.com/office/drawing/2014/main" id="{3E8B82EC-8EB4-4A1C-B66B-57A24718A618}"/>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97" name="Text Box 10178">
          <a:extLst>
            <a:ext uri="{FF2B5EF4-FFF2-40B4-BE49-F238E27FC236}">
              <a16:creationId xmlns:a16="http://schemas.microsoft.com/office/drawing/2014/main" id="{8FB71982-A26C-4F0A-BB68-4E3470AD69A3}"/>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98" name="Text Box 10179">
          <a:extLst>
            <a:ext uri="{FF2B5EF4-FFF2-40B4-BE49-F238E27FC236}">
              <a16:creationId xmlns:a16="http://schemas.microsoft.com/office/drawing/2014/main" id="{DFC4942F-38BE-4245-9E4C-9CFFE399A21B}"/>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99" name="Text Box 10077">
          <a:extLst>
            <a:ext uri="{FF2B5EF4-FFF2-40B4-BE49-F238E27FC236}">
              <a16:creationId xmlns:a16="http://schemas.microsoft.com/office/drawing/2014/main" id="{FE4FD729-86A2-4F26-86C6-F66F02409097}"/>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00" name="Text Box 10178">
          <a:extLst>
            <a:ext uri="{FF2B5EF4-FFF2-40B4-BE49-F238E27FC236}">
              <a16:creationId xmlns:a16="http://schemas.microsoft.com/office/drawing/2014/main" id="{30BC2781-BF90-424F-8B8B-0F837FE7E529}"/>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01" name="Text Box 2075">
          <a:extLst>
            <a:ext uri="{FF2B5EF4-FFF2-40B4-BE49-F238E27FC236}">
              <a16:creationId xmlns:a16="http://schemas.microsoft.com/office/drawing/2014/main" id="{A2CD3316-6D3D-4502-9D5F-0F0A6AE69805}"/>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02" name="Text Box 10077">
          <a:extLst>
            <a:ext uri="{FF2B5EF4-FFF2-40B4-BE49-F238E27FC236}">
              <a16:creationId xmlns:a16="http://schemas.microsoft.com/office/drawing/2014/main" id="{CA5B1939-942D-45A3-BA66-DB8C10C169C9}"/>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03" name="Text Box 10176">
          <a:extLst>
            <a:ext uri="{FF2B5EF4-FFF2-40B4-BE49-F238E27FC236}">
              <a16:creationId xmlns:a16="http://schemas.microsoft.com/office/drawing/2014/main" id="{8EE1128E-83F1-4207-8768-8CEDCB590353}"/>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04" name="Text Box 10178">
          <a:extLst>
            <a:ext uri="{FF2B5EF4-FFF2-40B4-BE49-F238E27FC236}">
              <a16:creationId xmlns:a16="http://schemas.microsoft.com/office/drawing/2014/main" id="{FEE0C579-E3B5-48E1-9CBC-53146CF8448C}"/>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05" name="Text Box 10179">
          <a:extLst>
            <a:ext uri="{FF2B5EF4-FFF2-40B4-BE49-F238E27FC236}">
              <a16:creationId xmlns:a16="http://schemas.microsoft.com/office/drawing/2014/main" id="{93A399EA-FC48-4D24-A511-806F3C519EAE}"/>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206" name="Text Box 2075">
          <a:extLst>
            <a:ext uri="{FF2B5EF4-FFF2-40B4-BE49-F238E27FC236}">
              <a16:creationId xmlns:a16="http://schemas.microsoft.com/office/drawing/2014/main" id="{85B6F9BE-2F66-4223-AAC6-0AA9D03D0E09}"/>
            </a:ext>
          </a:extLst>
        </xdr:cNvPr>
        <xdr:cNvSpPr txBox="1">
          <a:spLocks noChangeArrowheads="1"/>
        </xdr:cNvSpPr>
      </xdr:nvSpPr>
      <xdr:spPr bwMode="auto">
        <a:xfrm>
          <a:off x="3248025" y="2000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07" name="Text Box 10176">
          <a:extLst>
            <a:ext uri="{FF2B5EF4-FFF2-40B4-BE49-F238E27FC236}">
              <a16:creationId xmlns:a16="http://schemas.microsoft.com/office/drawing/2014/main" id="{33FF6445-825E-4667-A6EE-762EB9719D72}"/>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08" name="Text Box 10179">
          <a:extLst>
            <a:ext uri="{FF2B5EF4-FFF2-40B4-BE49-F238E27FC236}">
              <a16:creationId xmlns:a16="http://schemas.microsoft.com/office/drawing/2014/main" id="{2347CF82-652F-4B94-9C42-30DD1D068D95}"/>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09" name="Text Box 2075">
          <a:extLst>
            <a:ext uri="{FF2B5EF4-FFF2-40B4-BE49-F238E27FC236}">
              <a16:creationId xmlns:a16="http://schemas.microsoft.com/office/drawing/2014/main" id="{1463AA2E-EF18-4016-B99C-1C030A06CED6}"/>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0" name="Text Box 10176">
          <a:extLst>
            <a:ext uri="{FF2B5EF4-FFF2-40B4-BE49-F238E27FC236}">
              <a16:creationId xmlns:a16="http://schemas.microsoft.com/office/drawing/2014/main" id="{995F8BF6-F5DE-4315-ABCF-E4731C151888}"/>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11" name="Text Box 10179">
          <a:extLst>
            <a:ext uri="{FF2B5EF4-FFF2-40B4-BE49-F238E27FC236}">
              <a16:creationId xmlns:a16="http://schemas.microsoft.com/office/drawing/2014/main" id="{45EC801B-426E-44B1-BFA8-FED4917358EF}"/>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2" name="Text Box 2075">
          <a:extLst>
            <a:ext uri="{FF2B5EF4-FFF2-40B4-BE49-F238E27FC236}">
              <a16:creationId xmlns:a16="http://schemas.microsoft.com/office/drawing/2014/main" id="{0C2A0326-811B-4600-A290-5E97CC4D082E}"/>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13" name="Text Box 10077">
          <a:extLst>
            <a:ext uri="{FF2B5EF4-FFF2-40B4-BE49-F238E27FC236}">
              <a16:creationId xmlns:a16="http://schemas.microsoft.com/office/drawing/2014/main" id="{91080AEC-B268-416A-B372-C90CEEABCBE7}"/>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4" name="Text Box 10176">
          <a:extLst>
            <a:ext uri="{FF2B5EF4-FFF2-40B4-BE49-F238E27FC236}">
              <a16:creationId xmlns:a16="http://schemas.microsoft.com/office/drawing/2014/main" id="{4090739D-70AA-472B-ABF7-AE9E8783919E}"/>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15" name="Text Box 10178">
          <a:extLst>
            <a:ext uri="{FF2B5EF4-FFF2-40B4-BE49-F238E27FC236}">
              <a16:creationId xmlns:a16="http://schemas.microsoft.com/office/drawing/2014/main" id="{C056CD6B-3303-47CD-971D-15C593B7F846}"/>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16" name="Text Box 10179">
          <a:extLst>
            <a:ext uri="{FF2B5EF4-FFF2-40B4-BE49-F238E27FC236}">
              <a16:creationId xmlns:a16="http://schemas.microsoft.com/office/drawing/2014/main" id="{D8BFA7A9-4033-42C3-B001-30D7EB35D4C8}"/>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217" name="Text Box 2075">
          <a:extLst>
            <a:ext uri="{FF2B5EF4-FFF2-40B4-BE49-F238E27FC236}">
              <a16:creationId xmlns:a16="http://schemas.microsoft.com/office/drawing/2014/main" id="{DB390DD8-CC76-4118-A2FC-5630390589A5}"/>
            </a:ext>
          </a:extLst>
        </xdr:cNvPr>
        <xdr:cNvSpPr txBox="1">
          <a:spLocks noChangeArrowheads="1"/>
        </xdr:cNvSpPr>
      </xdr:nvSpPr>
      <xdr:spPr bwMode="auto">
        <a:xfrm>
          <a:off x="3248025" y="2000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8" name="Text Box 10176">
          <a:extLst>
            <a:ext uri="{FF2B5EF4-FFF2-40B4-BE49-F238E27FC236}">
              <a16:creationId xmlns:a16="http://schemas.microsoft.com/office/drawing/2014/main" id="{FF32C3D7-9D28-4672-9437-5C9EA8151923}"/>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19" name="Text Box 10179">
          <a:extLst>
            <a:ext uri="{FF2B5EF4-FFF2-40B4-BE49-F238E27FC236}">
              <a16:creationId xmlns:a16="http://schemas.microsoft.com/office/drawing/2014/main" id="{32D0BE12-F121-472A-99A8-D7A2F365E158}"/>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0" name="Text Box 2075">
          <a:extLst>
            <a:ext uri="{FF2B5EF4-FFF2-40B4-BE49-F238E27FC236}">
              <a16:creationId xmlns:a16="http://schemas.microsoft.com/office/drawing/2014/main" id="{301251EE-FEA2-4A2F-8100-9A4988D714C2}"/>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1" name="Text Box 10176">
          <a:extLst>
            <a:ext uri="{FF2B5EF4-FFF2-40B4-BE49-F238E27FC236}">
              <a16:creationId xmlns:a16="http://schemas.microsoft.com/office/drawing/2014/main" id="{94B0C15E-FE56-46D4-966E-1AC1B0DE1EF5}"/>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22" name="Text Box 10179">
          <a:extLst>
            <a:ext uri="{FF2B5EF4-FFF2-40B4-BE49-F238E27FC236}">
              <a16:creationId xmlns:a16="http://schemas.microsoft.com/office/drawing/2014/main" id="{D4A54DA4-89F9-4819-8D25-F93FA9AF37C3}"/>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3" name="Text Box 10077">
          <a:extLst>
            <a:ext uri="{FF2B5EF4-FFF2-40B4-BE49-F238E27FC236}">
              <a16:creationId xmlns:a16="http://schemas.microsoft.com/office/drawing/2014/main" id="{051C4C70-0F42-4551-9E73-1F9CABFD9EEE}"/>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4" name="Text Box 10178">
          <a:extLst>
            <a:ext uri="{FF2B5EF4-FFF2-40B4-BE49-F238E27FC236}">
              <a16:creationId xmlns:a16="http://schemas.microsoft.com/office/drawing/2014/main" id="{C2B9039B-5B68-466E-939B-D423A94AFCF5}"/>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5" name="Text Box 10077">
          <a:extLst>
            <a:ext uri="{FF2B5EF4-FFF2-40B4-BE49-F238E27FC236}">
              <a16:creationId xmlns:a16="http://schemas.microsoft.com/office/drawing/2014/main" id="{AA1E85BF-0E16-464B-8D53-89C33958BDE7}"/>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6" name="Text Box 10178">
          <a:extLst>
            <a:ext uri="{FF2B5EF4-FFF2-40B4-BE49-F238E27FC236}">
              <a16:creationId xmlns:a16="http://schemas.microsoft.com/office/drawing/2014/main" id="{35552013-A738-4B6C-9F6A-B5B2433D109E}"/>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7" name="Text Box 10077">
          <a:extLst>
            <a:ext uri="{FF2B5EF4-FFF2-40B4-BE49-F238E27FC236}">
              <a16:creationId xmlns:a16="http://schemas.microsoft.com/office/drawing/2014/main" id="{59C312D6-674B-443E-99C0-E5CD7374F477}"/>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8" name="Text Box 10178">
          <a:extLst>
            <a:ext uri="{FF2B5EF4-FFF2-40B4-BE49-F238E27FC236}">
              <a16:creationId xmlns:a16="http://schemas.microsoft.com/office/drawing/2014/main" id="{AA99E995-C4D1-4CA9-AA68-7129A454CF49}"/>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9" name="Text Box 2075">
          <a:extLst>
            <a:ext uri="{FF2B5EF4-FFF2-40B4-BE49-F238E27FC236}">
              <a16:creationId xmlns:a16="http://schemas.microsoft.com/office/drawing/2014/main" id="{0313DD76-6B86-42D2-8BD4-4D3EA1840F82}"/>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0" name="Text Box 10077">
          <a:extLst>
            <a:ext uri="{FF2B5EF4-FFF2-40B4-BE49-F238E27FC236}">
              <a16:creationId xmlns:a16="http://schemas.microsoft.com/office/drawing/2014/main" id="{83CC51CF-9C8C-4360-8605-C66D8E282458}"/>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1" name="Text Box 10176">
          <a:extLst>
            <a:ext uri="{FF2B5EF4-FFF2-40B4-BE49-F238E27FC236}">
              <a16:creationId xmlns:a16="http://schemas.microsoft.com/office/drawing/2014/main" id="{EB499192-6263-4795-8898-32088ECE40E1}"/>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2" name="Text Box 10178">
          <a:extLst>
            <a:ext uri="{FF2B5EF4-FFF2-40B4-BE49-F238E27FC236}">
              <a16:creationId xmlns:a16="http://schemas.microsoft.com/office/drawing/2014/main" id="{660701E8-C4E2-49FB-A91D-3F6597FBFABA}"/>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33" name="Text Box 10179">
          <a:extLst>
            <a:ext uri="{FF2B5EF4-FFF2-40B4-BE49-F238E27FC236}">
              <a16:creationId xmlns:a16="http://schemas.microsoft.com/office/drawing/2014/main" id="{A74350CC-981B-40DB-8D1E-3B6EB38EF92F}"/>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4" name="Text Box 10077">
          <a:extLst>
            <a:ext uri="{FF2B5EF4-FFF2-40B4-BE49-F238E27FC236}">
              <a16:creationId xmlns:a16="http://schemas.microsoft.com/office/drawing/2014/main" id="{9FEF2894-A06D-420C-99DF-5DF6565D1864}"/>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5" name="Text Box 10178">
          <a:extLst>
            <a:ext uri="{FF2B5EF4-FFF2-40B4-BE49-F238E27FC236}">
              <a16:creationId xmlns:a16="http://schemas.microsoft.com/office/drawing/2014/main" id="{5FD8D7CD-5E9E-4425-8A4A-7CD97B04B7F5}"/>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6" name="Text Box 2075">
          <a:extLst>
            <a:ext uri="{FF2B5EF4-FFF2-40B4-BE49-F238E27FC236}">
              <a16:creationId xmlns:a16="http://schemas.microsoft.com/office/drawing/2014/main" id="{26ACAFBE-1C57-4687-B4B1-91540D328AAE}"/>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7" name="Text Box 10077">
          <a:extLst>
            <a:ext uri="{FF2B5EF4-FFF2-40B4-BE49-F238E27FC236}">
              <a16:creationId xmlns:a16="http://schemas.microsoft.com/office/drawing/2014/main" id="{6A918092-B919-42A9-BA52-76002FA8F463}"/>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8" name="Text Box 10176">
          <a:extLst>
            <a:ext uri="{FF2B5EF4-FFF2-40B4-BE49-F238E27FC236}">
              <a16:creationId xmlns:a16="http://schemas.microsoft.com/office/drawing/2014/main" id="{6F69CC95-5FB3-4A23-839D-033E2887FE24}"/>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9" name="Text Box 10178">
          <a:extLst>
            <a:ext uri="{FF2B5EF4-FFF2-40B4-BE49-F238E27FC236}">
              <a16:creationId xmlns:a16="http://schemas.microsoft.com/office/drawing/2014/main" id="{01500DB8-D58F-4235-94E9-1F0B11F72C4D}"/>
            </a:ext>
          </a:extLst>
        </xdr:cNvPr>
        <xdr:cNvSpPr txBox="1">
          <a:spLocks noChangeArrowheads="1"/>
        </xdr:cNvSpPr>
      </xdr:nvSpPr>
      <xdr:spPr bwMode="auto">
        <a:xfrm>
          <a:off x="3067050" y="21336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40" name="Text Box 10179">
          <a:extLst>
            <a:ext uri="{FF2B5EF4-FFF2-40B4-BE49-F238E27FC236}">
              <a16:creationId xmlns:a16="http://schemas.microsoft.com/office/drawing/2014/main" id="{92AB7890-932C-4EC6-B426-CEDE9E0BE356}"/>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241" name="Text Box 2075">
          <a:extLst>
            <a:ext uri="{FF2B5EF4-FFF2-40B4-BE49-F238E27FC236}">
              <a16:creationId xmlns:a16="http://schemas.microsoft.com/office/drawing/2014/main" id="{41331D2C-7912-4720-BE29-D8A3FDAF3898}"/>
            </a:ext>
          </a:extLst>
        </xdr:cNvPr>
        <xdr:cNvSpPr txBox="1">
          <a:spLocks noChangeArrowheads="1"/>
        </xdr:cNvSpPr>
      </xdr:nvSpPr>
      <xdr:spPr bwMode="auto">
        <a:xfrm>
          <a:off x="3248025" y="20002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42" name="Text Box 10176">
          <a:extLst>
            <a:ext uri="{FF2B5EF4-FFF2-40B4-BE49-F238E27FC236}">
              <a16:creationId xmlns:a16="http://schemas.microsoft.com/office/drawing/2014/main" id="{4FF71065-6727-4159-9566-F317A1DEC88E}"/>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43" name="Text Box 10179">
          <a:extLst>
            <a:ext uri="{FF2B5EF4-FFF2-40B4-BE49-F238E27FC236}">
              <a16:creationId xmlns:a16="http://schemas.microsoft.com/office/drawing/2014/main" id="{C94F9EA8-DB3E-4AAA-9C84-5EC6141BEDBC}"/>
            </a:ext>
          </a:extLst>
        </xdr:cNvPr>
        <xdr:cNvSpPr txBox="1">
          <a:spLocks noChangeArrowheads="1"/>
        </xdr:cNvSpPr>
      </xdr:nvSpPr>
      <xdr:spPr bwMode="auto">
        <a:xfrm>
          <a:off x="36004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44" name="Text Box 2075">
          <a:extLst>
            <a:ext uri="{FF2B5EF4-FFF2-40B4-BE49-F238E27FC236}">
              <a16:creationId xmlns:a16="http://schemas.microsoft.com/office/drawing/2014/main" id="{EC8E881B-196A-4FD7-A8ED-BA75A53A02F0}"/>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45" name="Text Box 10176">
          <a:extLst>
            <a:ext uri="{FF2B5EF4-FFF2-40B4-BE49-F238E27FC236}">
              <a16:creationId xmlns:a16="http://schemas.microsoft.com/office/drawing/2014/main" id="{81455637-7D4B-4651-A4EC-FE0D56451E7E}"/>
            </a:ext>
          </a:extLst>
        </xdr:cNvPr>
        <xdr:cNvSpPr txBox="1">
          <a:spLocks noChangeArrowheads="1"/>
        </xdr:cNvSpPr>
      </xdr:nvSpPr>
      <xdr:spPr bwMode="auto">
        <a:xfrm>
          <a:off x="3067050" y="20002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304800</xdr:colOff>
      <xdr:row>16</xdr:row>
      <xdr:rowOff>66675</xdr:rowOff>
    </xdr:from>
    <xdr:to>
      <xdr:col>6</xdr:col>
      <xdr:colOff>304800</xdr:colOff>
      <xdr:row>17</xdr:row>
      <xdr:rowOff>66675</xdr:rowOff>
    </xdr:to>
    <xdr:sp macro="" textlink="">
      <xdr:nvSpPr>
        <xdr:cNvPr id="246" name="Text Box 10179">
          <a:extLst>
            <a:ext uri="{FF2B5EF4-FFF2-40B4-BE49-F238E27FC236}">
              <a16:creationId xmlns:a16="http://schemas.microsoft.com/office/drawing/2014/main" id="{F7CD165C-D08B-44F0-B3AE-F01A7B6DFEEB}"/>
            </a:ext>
          </a:extLst>
        </xdr:cNvPr>
        <xdr:cNvSpPr txBox="1">
          <a:spLocks noChangeArrowheads="1"/>
        </xdr:cNvSpPr>
      </xdr:nvSpPr>
      <xdr:spPr bwMode="auto">
        <a:xfrm>
          <a:off x="3505200" y="22002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47" name="Text Box 2075">
          <a:extLst>
            <a:ext uri="{FF2B5EF4-FFF2-40B4-BE49-F238E27FC236}">
              <a16:creationId xmlns:a16="http://schemas.microsoft.com/office/drawing/2014/main" id="{DA1A2BC0-BD5F-4942-8A08-11D5FE0BAA07}"/>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48" name="Text Box 10176">
          <a:extLst>
            <a:ext uri="{FF2B5EF4-FFF2-40B4-BE49-F238E27FC236}">
              <a16:creationId xmlns:a16="http://schemas.microsoft.com/office/drawing/2014/main" id="{935E4C8A-96B7-49C2-85AF-8BC66272A315}"/>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49" name="Text Box 10179">
          <a:extLst>
            <a:ext uri="{FF2B5EF4-FFF2-40B4-BE49-F238E27FC236}">
              <a16:creationId xmlns:a16="http://schemas.microsoft.com/office/drawing/2014/main" id="{449D7D30-BD11-4B24-825C-506838E67E16}"/>
            </a:ext>
          </a:extLst>
        </xdr:cNvPr>
        <xdr:cNvSpPr txBox="1">
          <a:spLocks noChangeArrowheads="1"/>
        </xdr:cNvSpPr>
      </xdr:nvSpPr>
      <xdr:spPr bwMode="auto">
        <a:xfrm>
          <a:off x="36004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0" name="Text Box 2075">
          <a:extLst>
            <a:ext uri="{FF2B5EF4-FFF2-40B4-BE49-F238E27FC236}">
              <a16:creationId xmlns:a16="http://schemas.microsoft.com/office/drawing/2014/main" id="{FE49666C-F9DB-46C6-A654-B4C5C4C769A4}"/>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1" name="Text Box 10176">
          <a:extLst>
            <a:ext uri="{FF2B5EF4-FFF2-40B4-BE49-F238E27FC236}">
              <a16:creationId xmlns:a16="http://schemas.microsoft.com/office/drawing/2014/main" id="{321F1DF6-A4C7-4AEF-A483-0B8A1DCE07D5}"/>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52" name="Text Box 10179">
          <a:extLst>
            <a:ext uri="{FF2B5EF4-FFF2-40B4-BE49-F238E27FC236}">
              <a16:creationId xmlns:a16="http://schemas.microsoft.com/office/drawing/2014/main" id="{8A03E3ED-E3F1-43F6-9F1B-10A7311EA9FC}"/>
            </a:ext>
          </a:extLst>
        </xdr:cNvPr>
        <xdr:cNvSpPr txBox="1">
          <a:spLocks noChangeArrowheads="1"/>
        </xdr:cNvSpPr>
      </xdr:nvSpPr>
      <xdr:spPr bwMode="auto">
        <a:xfrm>
          <a:off x="36004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20</xdr:row>
      <xdr:rowOff>142875</xdr:rowOff>
    </xdr:from>
    <xdr:to>
      <xdr:col>6</xdr:col>
      <xdr:colOff>47625</xdr:colOff>
      <xdr:row>21</xdr:row>
      <xdr:rowOff>142875</xdr:rowOff>
    </xdr:to>
    <xdr:sp macro="" textlink="">
      <xdr:nvSpPr>
        <xdr:cNvPr id="253" name="Text Box 2075">
          <a:extLst>
            <a:ext uri="{FF2B5EF4-FFF2-40B4-BE49-F238E27FC236}">
              <a16:creationId xmlns:a16="http://schemas.microsoft.com/office/drawing/2014/main" id="{025C7D68-9DB0-43A1-B44B-D76EA1C52278}"/>
            </a:ext>
          </a:extLst>
        </xdr:cNvPr>
        <xdr:cNvSpPr txBox="1">
          <a:spLocks noChangeArrowheads="1"/>
        </xdr:cNvSpPr>
      </xdr:nvSpPr>
      <xdr:spPr bwMode="auto">
        <a:xfrm>
          <a:off x="3248025" y="28003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4" name="Text Box 10176">
          <a:extLst>
            <a:ext uri="{FF2B5EF4-FFF2-40B4-BE49-F238E27FC236}">
              <a16:creationId xmlns:a16="http://schemas.microsoft.com/office/drawing/2014/main" id="{5F763FE9-2904-40F7-8629-B359FC2B408F}"/>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55" name="Text Box 10179">
          <a:extLst>
            <a:ext uri="{FF2B5EF4-FFF2-40B4-BE49-F238E27FC236}">
              <a16:creationId xmlns:a16="http://schemas.microsoft.com/office/drawing/2014/main" id="{1396D29D-982F-4A22-A863-668C51FAB91F}"/>
            </a:ext>
          </a:extLst>
        </xdr:cNvPr>
        <xdr:cNvSpPr txBox="1">
          <a:spLocks noChangeArrowheads="1"/>
        </xdr:cNvSpPr>
      </xdr:nvSpPr>
      <xdr:spPr bwMode="auto">
        <a:xfrm>
          <a:off x="36004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6" name="Text Box 2075">
          <a:extLst>
            <a:ext uri="{FF2B5EF4-FFF2-40B4-BE49-F238E27FC236}">
              <a16:creationId xmlns:a16="http://schemas.microsoft.com/office/drawing/2014/main" id="{C8CD47FF-1479-4526-87AC-A7BF01C203B3}"/>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7" name="Text Box 10176">
          <a:extLst>
            <a:ext uri="{FF2B5EF4-FFF2-40B4-BE49-F238E27FC236}">
              <a16:creationId xmlns:a16="http://schemas.microsoft.com/office/drawing/2014/main" id="{54F6F1E7-70E7-4D5A-86B1-0496E8C90531}"/>
            </a:ext>
          </a:extLst>
        </xdr:cNvPr>
        <xdr:cNvSpPr txBox="1">
          <a:spLocks noChangeArrowheads="1"/>
        </xdr:cNvSpPr>
      </xdr:nvSpPr>
      <xdr:spPr bwMode="auto">
        <a:xfrm>
          <a:off x="30670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58" name="Text Box 10179">
          <a:extLst>
            <a:ext uri="{FF2B5EF4-FFF2-40B4-BE49-F238E27FC236}">
              <a16:creationId xmlns:a16="http://schemas.microsoft.com/office/drawing/2014/main" id="{7FCFCB12-1B8D-41BD-B828-9D3D0D2D7B03}"/>
            </a:ext>
          </a:extLst>
        </xdr:cNvPr>
        <xdr:cNvSpPr txBox="1">
          <a:spLocks noChangeArrowheads="1"/>
        </xdr:cNvSpPr>
      </xdr:nvSpPr>
      <xdr:spPr bwMode="auto">
        <a:xfrm>
          <a:off x="3600450" y="2800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59" name="Text Box 2075">
          <a:extLst>
            <a:ext uri="{FF2B5EF4-FFF2-40B4-BE49-F238E27FC236}">
              <a16:creationId xmlns:a16="http://schemas.microsoft.com/office/drawing/2014/main" id="{E8FDA6BF-FBFF-42AE-A754-1D0D0D99D9DE}"/>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0" name="Text Box 10077">
          <a:extLst>
            <a:ext uri="{FF2B5EF4-FFF2-40B4-BE49-F238E27FC236}">
              <a16:creationId xmlns:a16="http://schemas.microsoft.com/office/drawing/2014/main" id="{63A87007-1F2F-4C47-9C3B-313E57430364}"/>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61" name="Text Box 10176">
          <a:extLst>
            <a:ext uri="{FF2B5EF4-FFF2-40B4-BE49-F238E27FC236}">
              <a16:creationId xmlns:a16="http://schemas.microsoft.com/office/drawing/2014/main" id="{4CB8F1A1-5ED9-4246-A974-8D9B8190FD6F}"/>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2" name="Text Box 10178">
          <a:extLst>
            <a:ext uri="{FF2B5EF4-FFF2-40B4-BE49-F238E27FC236}">
              <a16:creationId xmlns:a16="http://schemas.microsoft.com/office/drawing/2014/main" id="{75F75CAE-6C13-464D-AE6D-A7191A1925B7}"/>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63" name="Text Box 10179">
          <a:extLst>
            <a:ext uri="{FF2B5EF4-FFF2-40B4-BE49-F238E27FC236}">
              <a16:creationId xmlns:a16="http://schemas.microsoft.com/office/drawing/2014/main" id="{457C0552-FAD4-4FBE-B0D8-71483820D49B}"/>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4" name="Text Box 10077">
          <a:extLst>
            <a:ext uri="{FF2B5EF4-FFF2-40B4-BE49-F238E27FC236}">
              <a16:creationId xmlns:a16="http://schemas.microsoft.com/office/drawing/2014/main" id="{AB3D01D8-13C3-4DE3-B936-4029067B7706}"/>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5" name="Text Box 10178">
          <a:extLst>
            <a:ext uri="{FF2B5EF4-FFF2-40B4-BE49-F238E27FC236}">
              <a16:creationId xmlns:a16="http://schemas.microsoft.com/office/drawing/2014/main" id="{7ADF89EE-F547-46CF-9D9C-03E04BFD684F}"/>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66" name="Text Box 2075">
          <a:extLst>
            <a:ext uri="{FF2B5EF4-FFF2-40B4-BE49-F238E27FC236}">
              <a16:creationId xmlns:a16="http://schemas.microsoft.com/office/drawing/2014/main" id="{6C987872-769E-4549-B699-238912F3FFC2}"/>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7" name="Text Box 10077">
          <a:extLst>
            <a:ext uri="{FF2B5EF4-FFF2-40B4-BE49-F238E27FC236}">
              <a16:creationId xmlns:a16="http://schemas.microsoft.com/office/drawing/2014/main" id="{C076465C-89DF-4ABB-B640-CB57D5216D98}"/>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68" name="Text Box 10176">
          <a:extLst>
            <a:ext uri="{FF2B5EF4-FFF2-40B4-BE49-F238E27FC236}">
              <a16:creationId xmlns:a16="http://schemas.microsoft.com/office/drawing/2014/main" id="{EE822BDC-A85F-47D6-ACB5-3E10FC2F698D}"/>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9" name="Text Box 10178">
          <a:extLst>
            <a:ext uri="{FF2B5EF4-FFF2-40B4-BE49-F238E27FC236}">
              <a16:creationId xmlns:a16="http://schemas.microsoft.com/office/drawing/2014/main" id="{0B8FA593-F6D5-4AD7-824C-7F1AE453F5A3}"/>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70" name="Text Box 10179">
          <a:extLst>
            <a:ext uri="{FF2B5EF4-FFF2-40B4-BE49-F238E27FC236}">
              <a16:creationId xmlns:a16="http://schemas.microsoft.com/office/drawing/2014/main" id="{6811AAA7-C52A-4C7D-9CD5-49DD1DBE0555}"/>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xdr:row>
      <xdr:rowOff>142875</xdr:rowOff>
    </xdr:from>
    <xdr:to>
      <xdr:col>6</xdr:col>
      <xdr:colOff>47625</xdr:colOff>
      <xdr:row>11</xdr:row>
      <xdr:rowOff>142875</xdr:rowOff>
    </xdr:to>
    <xdr:sp macro="" textlink="">
      <xdr:nvSpPr>
        <xdr:cNvPr id="271" name="Text Box 2075">
          <a:extLst>
            <a:ext uri="{FF2B5EF4-FFF2-40B4-BE49-F238E27FC236}">
              <a16:creationId xmlns:a16="http://schemas.microsoft.com/office/drawing/2014/main" id="{6071FE5E-07AF-4E96-8B42-42481CA5E8B7}"/>
            </a:ext>
          </a:extLst>
        </xdr:cNvPr>
        <xdr:cNvSpPr txBox="1">
          <a:spLocks noChangeArrowheads="1"/>
        </xdr:cNvSpPr>
      </xdr:nvSpPr>
      <xdr:spPr bwMode="auto">
        <a:xfrm>
          <a:off x="3248025" y="1466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2" name="Text Box 10176">
          <a:extLst>
            <a:ext uri="{FF2B5EF4-FFF2-40B4-BE49-F238E27FC236}">
              <a16:creationId xmlns:a16="http://schemas.microsoft.com/office/drawing/2014/main" id="{3D0B28BE-9F65-4793-9430-BA3DF47D7DD7}"/>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73" name="Text Box 10179">
          <a:extLst>
            <a:ext uri="{FF2B5EF4-FFF2-40B4-BE49-F238E27FC236}">
              <a16:creationId xmlns:a16="http://schemas.microsoft.com/office/drawing/2014/main" id="{47C0119B-A928-403D-BB9F-E33A4B1C5305}"/>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4" name="Text Box 2075">
          <a:extLst>
            <a:ext uri="{FF2B5EF4-FFF2-40B4-BE49-F238E27FC236}">
              <a16:creationId xmlns:a16="http://schemas.microsoft.com/office/drawing/2014/main" id="{72701F37-DEA6-461F-8FB7-ADEA7C75BF4D}"/>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5" name="Text Box 10176">
          <a:extLst>
            <a:ext uri="{FF2B5EF4-FFF2-40B4-BE49-F238E27FC236}">
              <a16:creationId xmlns:a16="http://schemas.microsoft.com/office/drawing/2014/main" id="{D0B7AC8C-D979-4BCD-920D-7E0C5B0B5662}"/>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76" name="Text Box 10179">
          <a:extLst>
            <a:ext uri="{FF2B5EF4-FFF2-40B4-BE49-F238E27FC236}">
              <a16:creationId xmlns:a16="http://schemas.microsoft.com/office/drawing/2014/main" id="{5CC6D14F-E3B2-423D-BD42-D1545956FD44}"/>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7" name="Text Box 2075">
          <a:extLst>
            <a:ext uri="{FF2B5EF4-FFF2-40B4-BE49-F238E27FC236}">
              <a16:creationId xmlns:a16="http://schemas.microsoft.com/office/drawing/2014/main" id="{2852CCBE-D2FE-4FB5-B2BA-D8D27867BDE1}"/>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78" name="Text Box 10077">
          <a:extLst>
            <a:ext uri="{FF2B5EF4-FFF2-40B4-BE49-F238E27FC236}">
              <a16:creationId xmlns:a16="http://schemas.microsoft.com/office/drawing/2014/main" id="{AA316683-710C-4D20-A931-148FE498FE34}"/>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9" name="Text Box 10176">
          <a:extLst>
            <a:ext uri="{FF2B5EF4-FFF2-40B4-BE49-F238E27FC236}">
              <a16:creationId xmlns:a16="http://schemas.microsoft.com/office/drawing/2014/main" id="{0E14A182-1C82-4121-AAE4-CCD53D627BC1}"/>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0" name="Text Box 10178">
          <a:extLst>
            <a:ext uri="{FF2B5EF4-FFF2-40B4-BE49-F238E27FC236}">
              <a16:creationId xmlns:a16="http://schemas.microsoft.com/office/drawing/2014/main" id="{992A231D-89C1-4751-A8C5-76C454329F10}"/>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81" name="Text Box 10179">
          <a:extLst>
            <a:ext uri="{FF2B5EF4-FFF2-40B4-BE49-F238E27FC236}">
              <a16:creationId xmlns:a16="http://schemas.microsoft.com/office/drawing/2014/main" id="{F9E88235-28F9-4158-8216-0E8B2C6A2AE3}"/>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xdr:row>
      <xdr:rowOff>142875</xdr:rowOff>
    </xdr:from>
    <xdr:to>
      <xdr:col>6</xdr:col>
      <xdr:colOff>47625</xdr:colOff>
      <xdr:row>11</xdr:row>
      <xdr:rowOff>142875</xdr:rowOff>
    </xdr:to>
    <xdr:sp macro="" textlink="">
      <xdr:nvSpPr>
        <xdr:cNvPr id="282" name="Text Box 2075">
          <a:extLst>
            <a:ext uri="{FF2B5EF4-FFF2-40B4-BE49-F238E27FC236}">
              <a16:creationId xmlns:a16="http://schemas.microsoft.com/office/drawing/2014/main" id="{74614917-19A8-481B-8411-707845B5A2C4}"/>
            </a:ext>
          </a:extLst>
        </xdr:cNvPr>
        <xdr:cNvSpPr txBox="1">
          <a:spLocks noChangeArrowheads="1"/>
        </xdr:cNvSpPr>
      </xdr:nvSpPr>
      <xdr:spPr bwMode="auto">
        <a:xfrm>
          <a:off x="3248025" y="1466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83" name="Text Box 10176">
          <a:extLst>
            <a:ext uri="{FF2B5EF4-FFF2-40B4-BE49-F238E27FC236}">
              <a16:creationId xmlns:a16="http://schemas.microsoft.com/office/drawing/2014/main" id="{72E722EA-9863-4DB6-A6D1-74D66CE356D8}"/>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84" name="Text Box 10179">
          <a:extLst>
            <a:ext uri="{FF2B5EF4-FFF2-40B4-BE49-F238E27FC236}">
              <a16:creationId xmlns:a16="http://schemas.microsoft.com/office/drawing/2014/main" id="{978F9929-06EE-4F05-9074-457358BD4459}"/>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85" name="Text Box 2075">
          <a:extLst>
            <a:ext uri="{FF2B5EF4-FFF2-40B4-BE49-F238E27FC236}">
              <a16:creationId xmlns:a16="http://schemas.microsoft.com/office/drawing/2014/main" id="{B2ADB741-B50B-443E-90E2-B0F00685E9A5}"/>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86" name="Text Box 10176">
          <a:extLst>
            <a:ext uri="{FF2B5EF4-FFF2-40B4-BE49-F238E27FC236}">
              <a16:creationId xmlns:a16="http://schemas.microsoft.com/office/drawing/2014/main" id="{E586F7F3-F483-4D15-BF35-7AAF4EBBE45D}"/>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87" name="Text Box 10179">
          <a:extLst>
            <a:ext uri="{FF2B5EF4-FFF2-40B4-BE49-F238E27FC236}">
              <a16:creationId xmlns:a16="http://schemas.microsoft.com/office/drawing/2014/main" id="{4E2DB84B-D700-4477-9C19-8CB623A5D1CD}"/>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8" name="Text Box 10077">
          <a:extLst>
            <a:ext uri="{FF2B5EF4-FFF2-40B4-BE49-F238E27FC236}">
              <a16:creationId xmlns:a16="http://schemas.microsoft.com/office/drawing/2014/main" id="{F3A30AB0-4178-4538-8432-9311E3A7D826}"/>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9" name="Text Box 10178">
          <a:extLst>
            <a:ext uri="{FF2B5EF4-FFF2-40B4-BE49-F238E27FC236}">
              <a16:creationId xmlns:a16="http://schemas.microsoft.com/office/drawing/2014/main" id="{2B507C73-F9C7-4027-A3CA-D6595B06B164}"/>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0" name="Text Box 10077">
          <a:extLst>
            <a:ext uri="{FF2B5EF4-FFF2-40B4-BE49-F238E27FC236}">
              <a16:creationId xmlns:a16="http://schemas.microsoft.com/office/drawing/2014/main" id="{0F428809-9E62-4DF5-BCEC-E9769D8839CB}"/>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1" name="Text Box 10178">
          <a:extLst>
            <a:ext uri="{FF2B5EF4-FFF2-40B4-BE49-F238E27FC236}">
              <a16:creationId xmlns:a16="http://schemas.microsoft.com/office/drawing/2014/main" id="{17F51706-6A41-4C57-9BD9-C3779F039832}"/>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2" name="Text Box 10077">
          <a:extLst>
            <a:ext uri="{FF2B5EF4-FFF2-40B4-BE49-F238E27FC236}">
              <a16:creationId xmlns:a16="http://schemas.microsoft.com/office/drawing/2014/main" id="{1E628EFD-E8C9-4950-9FD9-BF42C4564814}"/>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3" name="Text Box 10178">
          <a:extLst>
            <a:ext uri="{FF2B5EF4-FFF2-40B4-BE49-F238E27FC236}">
              <a16:creationId xmlns:a16="http://schemas.microsoft.com/office/drawing/2014/main" id="{217C91EC-B985-4EEA-92F2-3D3BE18E1914}"/>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94" name="Text Box 2075">
          <a:extLst>
            <a:ext uri="{FF2B5EF4-FFF2-40B4-BE49-F238E27FC236}">
              <a16:creationId xmlns:a16="http://schemas.microsoft.com/office/drawing/2014/main" id="{75E1D49D-BB37-48E1-8BEB-C52C0E54320D}"/>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5" name="Text Box 10077">
          <a:extLst>
            <a:ext uri="{FF2B5EF4-FFF2-40B4-BE49-F238E27FC236}">
              <a16:creationId xmlns:a16="http://schemas.microsoft.com/office/drawing/2014/main" id="{E6194EE1-1E91-4D62-9268-C89A966CD837}"/>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96" name="Text Box 10176">
          <a:extLst>
            <a:ext uri="{FF2B5EF4-FFF2-40B4-BE49-F238E27FC236}">
              <a16:creationId xmlns:a16="http://schemas.microsoft.com/office/drawing/2014/main" id="{3A19CC3F-F06A-46E6-AF7A-F2212CF53AD6}"/>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7" name="Text Box 10178">
          <a:extLst>
            <a:ext uri="{FF2B5EF4-FFF2-40B4-BE49-F238E27FC236}">
              <a16:creationId xmlns:a16="http://schemas.microsoft.com/office/drawing/2014/main" id="{8FDB4FF8-C639-4C8C-8971-6E8133E6E032}"/>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98" name="Text Box 10179">
          <a:extLst>
            <a:ext uri="{FF2B5EF4-FFF2-40B4-BE49-F238E27FC236}">
              <a16:creationId xmlns:a16="http://schemas.microsoft.com/office/drawing/2014/main" id="{D8FF3D08-B6D7-4388-8A37-13EFF7CF44EB}"/>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9" name="Text Box 10077">
          <a:extLst>
            <a:ext uri="{FF2B5EF4-FFF2-40B4-BE49-F238E27FC236}">
              <a16:creationId xmlns:a16="http://schemas.microsoft.com/office/drawing/2014/main" id="{D3B6D3E8-8284-4527-BF54-8BDBD7AC3079}"/>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0" name="Text Box 10178">
          <a:extLst>
            <a:ext uri="{FF2B5EF4-FFF2-40B4-BE49-F238E27FC236}">
              <a16:creationId xmlns:a16="http://schemas.microsoft.com/office/drawing/2014/main" id="{3E426864-CF85-40FC-A143-60BE90AE85BE}"/>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1" name="Text Box 2075">
          <a:extLst>
            <a:ext uri="{FF2B5EF4-FFF2-40B4-BE49-F238E27FC236}">
              <a16:creationId xmlns:a16="http://schemas.microsoft.com/office/drawing/2014/main" id="{B552AE90-872E-41B2-AB5B-4A58A7D81EB9}"/>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2" name="Text Box 10077">
          <a:extLst>
            <a:ext uri="{FF2B5EF4-FFF2-40B4-BE49-F238E27FC236}">
              <a16:creationId xmlns:a16="http://schemas.microsoft.com/office/drawing/2014/main" id="{30D9C558-29AE-451D-B95F-425155F59DC5}"/>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3" name="Text Box 10176">
          <a:extLst>
            <a:ext uri="{FF2B5EF4-FFF2-40B4-BE49-F238E27FC236}">
              <a16:creationId xmlns:a16="http://schemas.microsoft.com/office/drawing/2014/main" id="{9FBDD52B-3D8B-425D-88DE-74FD7CA62DF4}"/>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4" name="Text Box 10178">
          <a:extLst>
            <a:ext uri="{FF2B5EF4-FFF2-40B4-BE49-F238E27FC236}">
              <a16:creationId xmlns:a16="http://schemas.microsoft.com/office/drawing/2014/main" id="{4ACED1AC-E9A1-4CD2-9829-7FDE8556BCCD}"/>
            </a:ext>
          </a:extLst>
        </xdr:cNvPr>
        <xdr:cNvSpPr txBox="1">
          <a:spLocks noChangeArrowheads="1"/>
        </xdr:cNvSpPr>
      </xdr:nvSpPr>
      <xdr:spPr bwMode="auto">
        <a:xfrm>
          <a:off x="3067050" y="16002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05" name="Text Box 10179">
          <a:extLst>
            <a:ext uri="{FF2B5EF4-FFF2-40B4-BE49-F238E27FC236}">
              <a16:creationId xmlns:a16="http://schemas.microsoft.com/office/drawing/2014/main" id="{15E88D8E-C3B2-4E74-924C-D3D1814D246D}"/>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xdr:row>
      <xdr:rowOff>142875</xdr:rowOff>
    </xdr:from>
    <xdr:to>
      <xdr:col>6</xdr:col>
      <xdr:colOff>47625</xdr:colOff>
      <xdr:row>11</xdr:row>
      <xdr:rowOff>142875</xdr:rowOff>
    </xdr:to>
    <xdr:sp macro="" textlink="">
      <xdr:nvSpPr>
        <xdr:cNvPr id="306" name="Text Box 2075">
          <a:extLst>
            <a:ext uri="{FF2B5EF4-FFF2-40B4-BE49-F238E27FC236}">
              <a16:creationId xmlns:a16="http://schemas.microsoft.com/office/drawing/2014/main" id="{BFCD8941-32B3-411A-8216-35E989053CE6}"/>
            </a:ext>
          </a:extLst>
        </xdr:cNvPr>
        <xdr:cNvSpPr txBox="1">
          <a:spLocks noChangeArrowheads="1"/>
        </xdr:cNvSpPr>
      </xdr:nvSpPr>
      <xdr:spPr bwMode="auto">
        <a:xfrm>
          <a:off x="3248025" y="14668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7" name="Text Box 10176">
          <a:extLst>
            <a:ext uri="{FF2B5EF4-FFF2-40B4-BE49-F238E27FC236}">
              <a16:creationId xmlns:a16="http://schemas.microsoft.com/office/drawing/2014/main" id="{1471335B-9114-4E32-8F37-9B75E0FC81CC}"/>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08" name="Text Box 10179">
          <a:extLst>
            <a:ext uri="{FF2B5EF4-FFF2-40B4-BE49-F238E27FC236}">
              <a16:creationId xmlns:a16="http://schemas.microsoft.com/office/drawing/2014/main" id="{169C0D50-B460-4F83-9C95-0C422FA8C449}"/>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9" name="Text Box 2075">
          <a:extLst>
            <a:ext uri="{FF2B5EF4-FFF2-40B4-BE49-F238E27FC236}">
              <a16:creationId xmlns:a16="http://schemas.microsoft.com/office/drawing/2014/main" id="{1C4EA2EF-293B-4D8B-AC9B-2B0C0FC90065}"/>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10" name="Text Box 10176">
          <a:extLst>
            <a:ext uri="{FF2B5EF4-FFF2-40B4-BE49-F238E27FC236}">
              <a16:creationId xmlns:a16="http://schemas.microsoft.com/office/drawing/2014/main" id="{884743FA-CAB5-4840-B419-771612FCBD0C}"/>
            </a:ext>
          </a:extLst>
        </xdr:cNvPr>
        <xdr:cNvSpPr txBox="1">
          <a:spLocks noChangeArrowheads="1"/>
        </xdr:cNvSpPr>
      </xdr:nvSpPr>
      <xdr:spPr bwMode="auto">
        <a:xfrm>
          <a:off x="30670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11" name="Text Box 10179">
          <a:extLst>
            <a:ext uri="{FF2B5EF4-FFF2-40B4-BE49-F238E27FC236}">
              <a16:creationId xmlns:a16="http://schemas.microsoft.com/office/drawing/2014/main" id="{05FF02B5-97FE-4352-B33F-98C03BC93EB6}"/>
            </a:ext>
          </a:extLst>
        </xdr:cNvPr>
        <xdr:cNvSpPr txBox="1">
          <a:spLocks noChangeArrowheads="1"/>
        </xdr:cNvSpPr>
      </xdr:nvSpPr>
      <xdr:spPr bwMode="auto">
        <a:xfrm>
          <a:off x="3600450" y="14668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12" name="Text Box 2075">
          <a:extLst>
            <a:ext uri="{FF2B5EF4-FFF2-40B4-BE49-F238E27FC236}">
              <a16:creationId xmlns:a16="http://schemas.microsoft.com/office/drawing/2014/main" id="{E03E0D8D-A861-4519-9FC9-0697EA09AEAB}"/>
            </a:ext>
          </a:extLst>
        </xdr:cNvPr>
        <xdr:cNvSpPr txBox="1">
          <a:spLocks noChangeArrowheads="1"/>
        </xdr:cNvSpPr>
      </xdr:nvSpPr>
      <xdr:spPr bwMode="auto">
        <a:xfrm>
          <a:off x="30670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13" name="Text Box 10077">
          <a:extLst>
            <a:ext uri="{FF2B5EF4-FFF2-40B4-BE49-F238E27FC236}">
              <a16:creationId xmlns:a16="http://schemas.microsoft.com/office/drawing/2014/main" id="{746C214C-3287-4015-B82B-F432D2E36B10}"/>
            </a:ext>
          </a:extLst>
        </xdr:cNvPr>
        <xdr:cNvSpPr txBox="1">
          <a:spLocks noChangeArrowheads="1"/>
        </xdr:cNvSpPr>
      </xdr:nvSpPr>
      <xdr:spPr bwMode="auto">
        <a:xfrm>
          <a:off x="3067050" y="8001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14" name="Text Box 10176">
          <a:extLst>
            <a:ext uri="{FF2B5EF4-FFF2-40B4-BE49-F238E27FC236}">
              <a16:creationId xmlns:a16="http://schemas.microsoft.com/office/drawing/2014/main" id="{A2F5DCF3-FACE-4A2A-9BC1-2AE38945B0E9}"/>
            </a:ext>
          </a:extLst>
        </xdr:cNvPr>
        <xdr:cNvSpPr txBox="1">
          <a:spLocks noChangeArrowheads="1"/>
        </xdr:cNvSpPr>
      </xdr:nvSpPr>
      <xdr:spPr bwMode="auto">
        <a:xfrm>
          <a:off x="30670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15" name="Text Box 10178">
          <a:extLst>
            <a:ext uri="{FF2B5EF4-FFF2-40B4-BE49-F238E27FC236}">
              <a16:creationId xmlns:a16="http://schemas.microsoft.com/office/drawing/2014/main" id="{FDDC5792-C7F8-4AFC-8241-5BAE2455C451}"/>
            </a:ext>
          </a:extLst>
        </xdr:cNvPr>
        <xdr:cNvSpPr txBox="1">
          <a:spLocks noChangeArrowheads="1"/>
        </xdr:cNvSpPr>
      </xdr:nvSpPr>
      <xdr:spPr bwMode="auto">
        <a:xfrm>
          <a:off x="3067050" y="8001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58</xdr:row>
      <xdr:rowOff>142875</xdr:rowOff>
    </xdr:from>
    <xdr:to>
      <xdr:col>6</xdr:col>
      <xdr:colOff>571500</xdr:colOff>
      <xdr:row>59</xdr:row>
      <xdr:rowOff>142875</xdr:rowOff>
    </xdr:to>
    <xdr:sp macro="" textlink="">
      <xdr:nvSpPr>
        <xdr:cNvPr id="316" name="Text Box 10179">
          <a:extLst>
            <a:ext uri="{FF2B5EF4-FFF2-40B4-BE49-F238E27FC236}">
              <a16:creationId xmlns:a16="http://schemas.microsoft.com/office/drawing/2014/main" id="{FCCC6A0B-3848-45E4-911F-0AD2A3330AAE}"/>
            </a:ext>
          </a:extLst>
        </xdr:cNvPr>
        <xdr:cNvSpPr txBox="1">
          <a:spLocks noChangeArrowheads="1"/>
        </xdr:cNvSpPr>
      </xdr:nvSpPr>
      <xdr:spPr bwMode="auto">
        <a:xfrm>
          <a:off x="36004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17" name="Text Box 10077">
          <a:extLst>
            <a:ext uri="{FF2B5EF4-FFF2-40B4-BE49-F238E27FC236}">
              <a16:creationId xmlns:a16="http://schemas.microsoft.com/office/drawing/2014/main" id="{27BFC496-9DFC-4BAD-BE2F-DD4CC5CDF95E}"/>
            </a:ext>
          </a:extLst>
        </xdr:cNvPr>
        <xdr:cNvSpPr txBox="1">
          <a:spLocks noChangeArrowheads="1"/>
        </xdr:cNvSpPr>
      </xdr:nvSpPr>
      <xdr:spPr bwMode="auto">
        <a:xfrm>
          <a:off x="3067050" y="8001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18" name="Text Box 10178">
          <a:extLst>
            <a:ext uri="{FF2B5EF4-FFF2-40B4-BE49-F238E27FC236}">
              <a16:creationId xmlns:a16="http://schemas.microsoft.com/office/drawing/2014/main" id="{533AF14E-DD62-42AD-B740-EF522E873754}"/>
            </a:ext>
          </a:extLst>
        </xdr:cNvPr>
        <xdr:cNvSpPr txBox="1">
          <a:spLocks noChangeArrowheads="1"/>
        </xdr:cNvSpPr>
      </xdr:nvSpPr>
      <xdr:spPr bwMode="auto">
        <a:xfrm>
          <a:off x="3067050" y="8001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19" name="Text Box 2075">
          <a:extLst>
            <a:ext uri="{FF2B5EF4-FFF2-40B4-BE49-F238E27FC236}">
              <a16:creationId xmlns:a16="http://schemas.microsoft.com/office/drawing/2014/main" id="{816C0CE3-BBE7-41E5-838A-A2823DC56A99}"/>
            </a:ext>
          </a:extLst>
        </xdr:cNvPr>
        <xdr:cNvSpPr txBox="1">
          <a:spLocks noChangeArrowheads="1"/>
        </xdr:cNvSpPr>
      </xdr:nvSpPr>
      <xdr:spPr bwMode="auto">
        <a:xfrm>
          <a:off x="30670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20" name="Text Box 10077">
          <a:extLst>
            <a:ext uri="{FF2B5EF4-FFF2-40B4-BE49-F238E27FC236}">
              <a16:creationId xmlns:a16="http://schemas.microsoft.com/office/drawing/2014/main" id="{60255D2F-1C07-4E3A-9692-BAD8615B7613}"/>
            </a:ext>
          </a:extLst>
        </xdr:cNvPr>
        <xdr:cNvSpPr txBox="1">
          <a:spLocks noChangeArrowheads="1"/>
        </xdr:cNvSpPr>
      </xdr:nvSpPr>
      <xdr:spPr bwMode="auto">
        <a:xfrm>
          <a:off x="3067050" y="8001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21" name="Text Box 10176">
          <a:extLst>
            <a:ext uri="{FF2B5EF4-FFF2-40B4-BE49-F238E27FC236}">
              <a16:creationId xmlns:a16="http://schemas.microsoft.com/office/drawing/2014/main" id="{CAE28176-72CE-45CD-8358-AC136BD67291}"/>
            </a:ext>
          </a:extLst>
        </xdr:cNvPr>
        <xdr:cNvSpPr txBox="1">
          <a:spLocks noChangeArrowheads="1"/>
        </xdr:cNvSpPr>
      </xdr:nvSpPr>
      <xdr:spPr bwMode="auto">
        <a:xfrm>
          <a:off x="30670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22" name="Text Box 10178">
          <a:extLst>
            <a:ext uri="{FF2B5EF4-FFF2-40B4-BE49-F238E27FC236}">
              <a16:creationId xmlns:a16="http://schemas.microsoft.com/office/drawing/2014/main" id="{0558E1B0-2C87-486C-91DB-83D9A4A50ECE}"/>
            </a:ext>
          </a:extLst>
        </xdr:cNvPr>
        <xdr:cNvSpPr txBox="1">
          <a:spLocks noChangeArrowheads="1"/>
        </xdr:cNvSpPr>
      </xdr:nvSpPr>
      <xdr:spPr bwMode="auto">
        <a:xfrm>
          <a:off x="3067050" y="80010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58</xdr:row>
      <xdr:rowOff>142875</xdr:rowOff>
    </xdr:from>
    <xdr:to>
      <xdr:col>6</xdr:col>
      <xdr:colOff>571500</xdr:colOff>
      <xdr:row>59</xdr:row>
      <xdr:rowOff>142875</xdr:rowOff>
    </xdr:to>
    <xdr:sp macro="" textlink="">
      <xdr:nvSpPr>
        <xdr:cNvPr id="323" name="Text Box 10179">
          <a:extLst>
            <a:ext uri="{FF2B5EF4-FFF2-40B4-BE49-F238E27FC236}">
              <a16:creationId xmlns:a16="http://schemas.microsoft.com/office/drawing/2014/main" id="{4B52A5E3-8309-4667-97C4-68556C7CCFD2}"/>
            </a:ext>
          </a:extLst>
        </xdr:cNvPr>
        <xdr:cNvSpPr txBox="1">
          <a:spLocks noChangeArrowheads="1"/>
        </xdr:cNvSpPr>
      </xdr:nvSpPr>
      <xdr:spPr bwMode="auto">
        <a:xfrm>
          <a:off x="36004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58</xdr:row>
      <xdr:rowOff>142875</xdr:rowOff>
    </xdr:from>
    <xdr:to>
      <xdr:col>6</xdr:col>
      <xdr:colOff>47625</xdr:colOff>
      <xdr:row>59</xdr:row>
      <xdr:rowOff>142875</xdr:rowOff>
    </xdr:to>
    <xdr:sp macro="" textlink="">
      <xdr:nvSpPr>
        <xdr:cNvPr id="324" name="Text Box 2075">
          <a:extLst>
            <a:ext uri="{FF2B5EF4-FFF2-40B4-BE49-F238E27FC236}">
              <a16:creationId xmlns:a16="http://schemas.microsoft.com/office/drawing/2014/main" id="{1C405AC3-C754-4E43-8BA7-C29E641E6F18}"/>
            </a:ext>
          </a:extLst>
        </xdr:cNvPr>
        <xdr:cNvSpPr txBox="1">
          <a:spLocks noChangeArrowheads="1"/>
        </xdr:cNvSpPr>
      </xdr:nvSpPr>
      <xdr:spPr bwMode="auto">
        <a:xfrm>
          <a:off x="3248025" y="78676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25" name="Text Box 10176">
          <a:extLst>
            <a:ext uri="{FF2B5EF4-FFF2-40B4-BE49-F238E27FC236}">
              <a16:creationId xmlns:a16="http://schemas.microsoft.com/office/drawing/2014/main" id="{6DFD4849-1889-46F7-923C-2F5FB6448A6F}"/>
            </a:ext>
          </a:extLst>
        </xdr:cNvPr>
        <xdr:cNvSpPr txBox="1">
          <a:spLocks noChangeArrowheads="1"/>
        </xdr:cNvSpPr>
      </xdr:nvSpPr>
      <xdr:spPr bwMode="auto">
        <a:xfrm>
          <a:off x="30670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58</xdr:row>
      <xdr:rowOff>142875</xdr:rowOff>
    </xdr:from>
    <xdr:to>
      <xdr:col>6</xdr:col>
      <xdr:colOff>571500</xdr:colOff>
      <xdr:row>59</xdr:row>
      <xdr:rowOff>142875</xdr:rowOff>
    </xdr:to>
    <xdr:sp macro="" textlink="">
      <xdr:nvSpPr>
        <xdr:cNvPr id="326" name="Text Box 10179">
          <a:extLst>
            <a:ext uri="{FF2B5EF4-FFF2-40B4-BE49-F238E27FC236}">
              <a16:creationId xmlns:a16="http://schemas.microsoft.com/office/drawing/2014/main" id="{87D09639-5FFB-4AB0-A62E-7A373034B238}"/>
            </a:ext>
          </a:extLst>
        </xdr:cNvPr>
        <xdr:cNvSpPr txBox="1">
          <a:spLocks noChangeArrowheads="1"/>
        </xdr:cNvSpPr>
      </xdr:nvSpPr>
      <xdr:spPr bwMode="auto">
        <a:xfrm>
          <a:off x="36004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27" name="Text Box 2075">
          <a:extLst>
            <a:ext uri="{FF2B5EF4-FFF2-40B4-BE49-F238E27FC236}">
              <a16:creationId xmlns:a16="http://schemas.microsoft.com/office/drawing/2014/main" id="{E9FC786A-3A2C-4231-8447-14AC383E31AE}"/>
            </a:ext>
          </a:extLst>
        </xdr:cNvPr>
        <xdr:cNvSpPr txBox="1">
          <a:spLocks noChangeArrowheads="1"/>
        </xdr:cNvSpPr>
      </xdr:nvSpPr>
      <xdr:spPr bwMode="auto">
        <a:xfrm>
          <a:off x="30670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28" name="Text Box 10176">
          <a:extLst>
            <a:ext uri="{FF2B5EF4-FFF2-40B4-BE49-F238E27FC236}">
              <a16:creationId xmlns:a16="http://schemas.microsoft.com/office/drawing/2014/main" id="{7A8625F9-63A8-4BC1-8AC6-C4024D2D29D1}"/>
            </a:ext>
          </a:extLst>
        </xdr:cNvPr>
        <xdr:cNvSpPr txBox="1">
          <a:spLocks noChangeArrowheads="1"/>
        </xdr:cNvSpPr>
      </xdr:nvSpPr>
      <xdr:spPr bwMode="auto">
        <a:xfrm>
          <a:off x="30670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58</xdr:row>
      <xdr:rowOff>142875</xdr:rowOff>
    </xdr:from>
    <xdr:to>
      <xdr:col>6</xdr:col>
      <xdr:colOff>571500</xdr:colOff>
      <xdr:row>59</xdr:row>
      <xdr:rowOff>142875</xdr:rowOff>
    </xdr:to>
    <xdr:sp macro="" textlink="">
      <xdr:nvSpPr>
        <xdr:cNvPr id="329" name="Text Box 10179">
          <a:extLst>
            <a:ext uri="{FF2B5EF4-FFF2-40B4-BE49-F238E27FC236}">
              <a16:creationId xmlns:a16="http://schemas.microsoft.com/office/drawing/2014/main" id="{0463B522-E09A-4254-B66D-DAF586905C73}"/>
            </a:ext>
          </a:extLst>
        </xdr:cNvPr>
        <xdr:cNvSpPr txBox="1">
          <a:spLocks noChangeArrowheads="1"/>
        </xdr:cNvSpPr>
      </xdr:nvSpPr>
      <xdr:spPr bwMode="auto">
        <a:xfrm>
          <a:off x="3600450" y="78676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30" name="Text Box 2075">
          <a:extLst>
            <a:ext uri="{FF2B5EF4-FFF2-40B4-BE49-F238E27FC236}">
              <a16:creationId xmlns:a16="http://schemas.microsoft.com/office/drawing/2014/main" id="{674BE670-2E0A-4B91-8DBF-CC4E1F1621AB}"/>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1" name="Text Box 10077">
          <a:extLst>
            <a:ext uri="{FF2B5EF4-FFF2-40B4-BE49-F238E27FC236}">
              <a16:creationId xmlns:a16="http://schemas.microsoft.com/office/drawing/2014/main" id="{46A25AE6-1616-4323-8387-08EFBAB2B48F}"/>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32" name="Text Box 10176">
          <a:extLst>
            <a:ext uri="{FF2B5EF4-FFF2-40B4-BE49-F238E27FC236}">
              <a16:creationId xmlns:a16="http://schemas.microsoft.com/office/drawing/2014/main" id="{405922DD-B1C1-4F37-95D7-5B257F81AD82}"/>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3" name="Text Box 10178">
          <a:extLst>
            <a:ext uri="{FF2B5EF4-FFF2-40B4-BE49-F238E27FC236}">
              <a16:creationId xmlns:a16="http://schemas.microsoft.com/office/drawing/2014/main" id="{4BAC6662-853C-454B-B9CC-DDA274AFC059}"/>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34" name="Text Box 10179">
          <a:extLst>
            <a:ext uri="{FF2B5EF4-FFF2-40B4-BE49-F238E27FC236}">
              <a16:creationId xmlns:a16="http://schemas.microsoft.com/office/drawing/2014/main" id="{85389E1D-7350-4FBC-85A3-2D243C10E23B}"/>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5" name="Text Box 10077">
          <a:extLst>
            <a:ext uri="{FF2B5EF4-FFF2-40B4-BE49-F238E27FC236}">
              <a16:creationId xmlns:a16="http://schemas.microsoft.com/office/drawing/2014/main" id="{EFF205E2-B2D0-441C-86A0-F23404E06B40}"/>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6" name="Text Box 10178">
          <a:extLst>
            <a:ext uri="{FF2B5EF4-FFF2-40B4-BE49-F238E27FC236}">
              <a16:creationId xmlns:a16="http://schemas.microsoft.com/office/drawing/2014/main" id="{70AC4A1A-22E8-4447-AD12-B806847560D3}"/>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37" name="Text Box 2075">
          <a:extLst>
            <a:ext uri="{FF2B5EF4-FFF2-40B4-BE49-F238E27FC236}">
              <a16:creationId xmlns:a16="http://schemas.microsoft.com/office/drawing/2014/main" id="{FEDD025C-F31E-404D-953B-60CAD381E09E}"/>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8" name="Text Box 10077">
          <a:extLst>
            <a:ext uri="{FF2B5EF4-FFF2-40B4-BE49-F238E27FC236}">
              <a16:creationId xmlns:a16="http://schemas.microsoft.com/office/drawing/2014/main" id="{487F621B-3F7E-427E-97FE-F2A10780AA8B}"/>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39" name="Text Box 10176">
          <a:extLst>
            <a:ext uri="{FF2B5EF4-FFF2-40B4-BE49-F238E27FC236}">
              <a16:creationId xmlns:a16="http://schemas.microsoft.com/office/drawing/2014/main" id="{D654CE40-29D9-4970-9D87-04380FA779A4}"/>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40" name="Text Box 10178">
          <a:extLst>
            <a:ext uri="{FF2B5EF4-FFF2-40B4-BE49-F238E27FC236}">
              <a16:creationId xmlns:a16="http://schemas.microsoft.com/office/drawing/2014/main" id="{E58C7596-C32A-4A60-B08B-CFDAD4909580}"/>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41" name="Text Box 10179">
          <a:extLst>
            <a:ext uri="{FF2B5EF4-FFF2-40B4-BE49-F238E27FC236}">
              <a16:creationId xmlns:a16="http://schemas.microsoft.com/office/drawing/2014/main" id="{11D36E0F-FADC-46BF-957E-6CFCCD7C9474}"/>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60</xdr:row>
      <xdr:rowOff>142875</xdr:rowOff>
    </xdr:from>
    <xdr:to>
      <xdr:col>6</xdr:col>
      <xdr:colOff>47625</xdr:colOff>
      <xdr:row>61</xdr:row>
      <xdr:rowOff>142875</xdr:rowOff>
    </xdr:to>
    <xdr:sp macro="" textlink="">
      <xdr:nvSpPr>
        <xdr:cNvPr id="342" name="Text Box 2075">
          <a:extLst>
            <a:ext uri="{FF2B5EF4-FFF2-40B4-BE49-F238E27FC236}">
              <a16:creationId xmlns:a16="http://schemas.microsoft.com/office/drawing/2014/main" id="{17DA04EE-4163-4908-9832-2FC1516ACD64}"/>
            </a:ext>
          </a:extLst>
        </xdr:cNvPr>
        <xdr:cNvSpPr txBox="1">
          <a:spLocks noChangeArrowheads="1"/>
        </xdr:cNvSpPr>
      </xdr:nvSpPr>
      <xdr:spPr bwMode="auto">
        <a:xfrm>
          <a:off x="3248025" y="81343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43" name="Text Box 10176">
          <a:extLst>
            <a:ext uri="{FF2B5EF4-FFF2-40B4-BE49-F238E27FC236}">
              <a16:creationId xmlns:a16="http://schemas.microsoft.com/office/drawing/2014/main" id="{F702B944-6D49-44E4-98FE-656B57264359}"/>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44" name="Text Box 10179">
          <a:extLst>
            <a:ext uri="{FF2B5EF4-FFF2-40B4-BE49-F238E27FC236}">
              <a16:creationId xmlns:a16="http://schemas.microsoft.com/office/drawing/2014/main" id="{6EA21FB5-3B92-49BD-8D1D-1E558904C2B9}"/>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45" name="Text Box 2075">
          <a:extLst>
            <a:ext uri="{FF2B5EF4-FFF2-40B4-BE49-F238E27FC236}">
              <a16:creationId xmlns:a16="http://schemas.microsoft.com/office/drawing/2014/main" id="{842DC395-3929-48FF-BBB2-1D40078710A1}"/>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46" name="Text Box 10176">
          <a:extLst>
            <a:ext uri="{FF2B5EF4-FFF2-40B4-BE49-F238E27FC236}">
              <a16:creationId xmlns:a16="http://schemas.microsoft.com/office/drawing/2014/main" id="{55AA4390-2F46-4584-83D2-B5BD786C47B2}"/>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47" name="Text Box 10179">
          <a:extLst>
            <a:ext uri="{FF2B5EF4-FFF2-40B4-BE49-F238E27FC236}">
              <a16:creationId xmlns:a16="http://schemas.microsoft.com/office/drawing/2014/main" id="{502FD51C-CD26-4946-8120-DC5C4A29ED92}"/>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48" name="Text Box 2075">
          <a:extLst>
            <a:ext uri="{FF2B5EF4-FFF2-40B4-BE49-F238E27FC236}">
              <a16:creationId xmlns:a16="http://schemas.microsoft.com/office/drawing/2014/main" id="{92340278-7C45-48CB-946F-241D56817DDC}"/>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49" name="Text Box 10077">
          <a:extLst>
            <a:ext uri="{FF2B5EF4-FFF2-40B4-BE49-F238E27FC236}">
              <a16:creationId xmlns:a16="http://schemas.microsoft.com/office/drawing/2014/main" id="{B9C39E75-ED59-4A76-9C1E-1C197CF96D46}"/>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50" name="Text Box 10176">
          <a:extLst>
            <a:ext uri="{FF2B5EF4-FFF2-40B4-BE49-F238E27FC236}">
              <a16:creationId xmlns:a16="http://schemas.microsoft.com/office/drawing/2014/main" id="{3235772B-D7AE-438D-86D6-C89526DA381E}"/>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51" name="Text Box 10178">
          <a:extLst>
            <a:ext uri="{FF2B5EF4-FFF2-40B4-BE49-F238E27FC236}">
              <a16:creationId xmlns:a16="http://schemas.microsoft.com/office/drawing/2014/main" id="{D2687546-F06D-42A6-B2CD-7B589EC83D59}"/>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52" name="Text Box 10179">
          <a:extLst>
            <a:ext uri="{FF2B5EF4-FFF2-40B4-BE49-F238E27FC236}">
              <a16:creationId xmlns:a16="http://schemas.microsoft.com/office/drawing/2014/main" id="{803F260B-460A-4A65-93DF-34E1F390B270}"/>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60</xdr:row>
      <xdr:rowOff>142875</xdr:rowOff>
    </xdr:from>
    <xdr:to>
      <xdr:col>6</xdr:col>
      <xdr:colOff>47625</xdr:colOff>
      <xdr:row>61</xdr:row>
      <xdr:rowOff>142875</xdr:rowOff>
    </xdr:to>
    <xdr:sp macro="" textlink="">
      <xdr:nvSpPr>
        <xdr:cNvPr id="353" name="Text Box 2075">
          <a:extLst>
            <a:ext uri="{FF2B5EF4-FFF2-40B4-BE49-F238E27FC236}">
              <a16:creationId xmlns:a16="http://schemas.microsoft.com/office/drawing/2014/main" id="{51020972-28B2-4092-B1BC-F12C7191E211}"/>
            </a:ext>
          </a:extLst>
        </xdr:cNvPr>
        <xdr:cNvSpPr txBox="1">
          <a:spLocks noChangeArrowheads="1"/>
        </xdr:cNvSpPr>
      </xdr:nvSpPr>
      <xdr:spPr bwMode="auto">
        <a:xfrm>
          <a:off x="3248025" y="81343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54" name="Text Box 10176">
          <a:extLst>
            <a:ext uri="{FF2B5EF4-FFF2-40B4-BE49-F238E27FC236}">
              <a16:creationId xmlns:a16="http://schemas.microsoft.com/office/drawing/2014/main" id="{267D45BF-87F8-4320-97D0-B30E3BC35E4C}"/>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55" name="Text Box 10179">
          <a:extLst>
            <a:ext uri="{FF2B5EF4-FFF2-40B4-BE49-F238E27FC236}">
              <a16:creationId xmlns:a16="http://schemas.microsoft.com/office/drawing/2014/main" id="{87723633-9727-45BE-BD85-0F9C7AA5197F}"/>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56" name="Text Box 2075">
          <a:extLst>
            <a:ext uri="{FF2B5EF4-FFF2-40B4-BE49-F238E27FC236}">
              <a16:creationId xmlns:a16="http://schemas.microsoft.com/office/drawing/2014/main" id="{C56EDD8C-59EA-4D16-B048-E87C44CDCC76}"/>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57" name="Text Box 10176">
          <a:extLst>
            <a:ext uri="{FF2B5EF4-FFF2-40B4-BE49-F238E27FC236}">
              <a16:creationId xmlns:a16="http://schemas.microsoft.com/office/drawing/2014/main" id="{2C57D9A9-5880-4926-A851-05AE36AECB96}"/>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58" name="Text Box 10179">
          <a:extLst>
            <a:ext uri="{FF2B5EF4-FFF2-40B4-BE49-F238E27FC236}">
              <a16:creationId xmlns:a16="http://schemas.microsoft.com/office/drawing/2014/main" id="{FBF13D97-9171-403F-B0A2-2EE45C1A85E6}"/>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59" name="Text Box 10077">
          <a:extLst>
            <a:ext uri="{FF2B5EF4-FFF2-40B4-BE49-F238E27FC236}">
              <a16:creationId xmlns:a16="http://schemas.microsoft.com/office/drawing/2014/main" id="{871CA1F4-90E6-4671-A72D-D245EB663E8B}"/>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0" name="Text Box 10178">
          <a:extLst>
            <a:ext uri="{FF2B5EF4-FFF2-40B4-BE49-F238E27FC236}">
              <a16:creationId xmlns:a16="http://schemas.microsoft.com/office/drawing/2014/main" id="{A337F783-CD16-4F87-84A0-7425D76121E1}"/>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1" name="Text Box 10077">
          <a:extLst>
            <a:ext uri="{FF2B5EF4-FFF2-40B4-BE49-F238E27FC236}">
              <a16:creationId xmlns:a16="http://schemas.microsoft.com/office/drawing/2014/main" id="{7F6730E6-ACF2-45CC-A806-52A3CE903C9B}"/>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2" name="Text Box 10178">
          <a:extLst>
            <a:ext uri="{FF2B5EF4-FFF2-40B4-BE49-F238E27FC236}">
              <a16:creationId xmlns:a16="http://schemas.microsoft.com/office/drawing/2014/main" id="{EE49B668-C214-4815-A7D7-C4D416F0A7FC}"/>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3" name="Text Box 10077">
          <a:extLst>
            <a:ext uri="{FF2B5EF4-FFF2-40B4-BE49-F238E27FC236}">
              <a16:creationId xmlns:a16="http://schemas.microsoft.com/office/drawing/2014/main" id="{F2BA36DC-9F9F-49BD-91FA-1A8B4DDC1885}"/>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4" name="Text Box 10178">
          <a:extLst>
            <a:ext uri="{FF2B5EF4-FFF2-40B4-BE49-F238E27FC236}">
              <a16:creationId xmlns:a16="http://schemas.microsoft.com/office/drawing/2014/main" id="{7F2B5939-DE53-4970-95C4-4A59EFED7FAF}"/>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65" name="Text Box 2075">
          <a:extLst>
            <a:ext uri="{FF2B5EF4-FFF2-40B4-BE49-F238E27FC236}">
              <a16:creationId xmlns:a16="http://schemas.microsoft.com/office/drawing/2014/main" id="{BF9C1D58-484D-4C27-B6CF-B3477BF11C44}"/>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6" name="Text Box 10077">
          <a:extLst>
            <a:ext uri="{FF2B5EF4-FFF2-40B4-BE49-F238E27FC236}">
              <a16:creationId xmlns:a16="http://schemas.microsoft.com/office/drawing/2014/main" id="{1D89FEA4-3310-4578-A81C-DB86B9C47D21}"/>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67" name="Text Box 10176">
          <a:extLst>
            <a:ext uri="{FF2B5EF4-FFF2-40B4-BE49-F238E27FC236}">
              <a16:creationId xmlns:a16="http://schemas.microsoft.com/office/drawing/2014/main" id="{F8BA9AD1-409F-401D-9762-7E40F574DE0C}"/>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8" name="Text Box 10178">
          <a:extLst>
            <a:ext uri="{FF2B5EF4-FFF2-40B4-BE49-F238E27FC236}">
              <a16:creationId xmlns:a16="http://schemas.microsoft.com/office/drawing/2014/main" id="{1E7488C2-3C13-4FA1-A67E-05538609A6FE}"/>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69" name="Text Box 10179">
          <a:extLst>
            <a:ext uri="{FF2B5EF4-FFF2-40B4-BE49-F238E27FC236}">
              <a16:creationId xmlns:a16="http://schemas.microsoft.com/office/drawing/2014/main" id="{4B15F924-6BBF-4474-ACAF-FB8BB76A83CE}"/>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70" name="Text Box 10077">
          <a:extLst>
            <a:ext uri="{FF2B5EF4-FFF2-40B4-BE49-F238E27FC236}">
              <a16:creationId xmlns:a16="http://schemas.microsoft.com/office/drawing/2014/main" id="{01A03D25-3E4D-4DF3-BDD6-1B34E8A6A5AD}"/>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71" name="Text Box 10178">
          <a:extLst>
            <a:ext uri="{FF2B5EF4-FFF2-40B4-BE49-F238E27FC236}">
              <a16:creationId xmlns:a16="http://schemas.microsoft.com/office/drawing/2014/main" id="{F9CB924A-8EE8-469D-B94D-A70EB4D27194}"/>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72" name="Text Box 2075">
          <a:extLst>
            <a:ext uri="{FF2B5EF4-FFF2-40B4-BE49-F238E27FC236}">
              <a16:creationId xmlns:a16="http://schemas.microsoft.com/office/drawing/2014/main" id="{EAE04FE0-4E0F-49DA-A279-F41FA09CD177}"/>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73" name="Text Box 10077">
          <a:extLst>
            <a:ext uri="{FF2B5EF4-FFF2-40B4-BE49-F238E27FC236}">
              <a16:creationId xmlns:a16="http://schemas.microsoft.com/office/drawing/2014/main" id="{BCFAC8D8-1E16-4E66-A167-DEAD114C7B90}"/>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74" name="Text Box 10176">
          <a:extLst>
            <a:ext uri="{FF2B5EF4-FFF2-40B4-BE49-F238E27FC236}">
              <a16:creationId xmlns:a16="http://schemas.microsoft.com/office/drawing/2014/main" id="{E9AAD6C8-DCE2-475B-A68A-95CA5494D4CC}"/>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75" name="Text Box 10178">
          <a:extLst>
            <a:ext uri="{FF2B5EF4-FFF2-40B4-BE49-F238E27FC236}">
              <a16:creationId xmlns:a16="http://schemas.microsoft.com/office/drawing/2014/main" id="{1E8C69C2-F477-4F3B-9D21-8D3A1CE52E04}"/>
            </a:ext>
          </a:extLst>
        </xdr:cNvPr>
        <xdr:cNvSpPr txBox="1">
          <a:spLocks noChangeArrowheads="1"/>
        </xdr:cNvSpPr>
      </xdr:nvSpPr>
      <xdr:spPr bwMode="auto">
        <a:xfrm>
          <a:off x="3067050" y="82677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76" name="Text Box 10179">
          <a:extLst>
            <a:ext uri="{FF2B5EF4-FFF2-40B4-BE49-F238E27FC236}">
              <a16:creationId xmlns:a16="http://schemas.microsoft.com/office/drawing/2014/main" id="{C88A45F4-8BD3-417B-96C8-13E9AA0698A7}"/>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60</xdr:row>
      <xdr:rowOff>142875</xdr:rowOff>
    </xdr:from>
    <xdr:to>
      <xdr:col>6</xdr:col>
      <xdr:colOff>47625</xdr:colOff>
      <xdr:row>61</xdr:row>
      <xdr:rowOff>142875</xdr:rowOff>
    </xdr:to>
    <xdr:sp macro="" textlink="">
      <xdr:nvSpPr>
        <xdr:cNvPr id="377" name="Text Box 2075">
          <a:extLst>
            <a:ext uri="{FF2B5EF4-FFF2-40B4-BE49-F238E27FC236}">
              <a16:creationId xmlns:a16="http://schemas.microsoft.com/office/drawing/2014/main" id="{8EED10C4-EC78-47C2-AD57-95FB2BA63F76}"/>
            </a:ext>
          </a:extLst>
        </xdr:cNvPr>
        <xdr:cNvSpPr txBox="1">
          <a:spLocks noChangeArrowheads="1"/>
        </xdr:cNvSpPr>
      </xdr:nvSpPr>
      <xdr:spPr bwMode="auto">
        <a:xfrm>
          <a:off x="3248025" y="81343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78" name="Text Box 10176">
          <a:extLst>
            <a:ext uri="{FF2B5EF4-FFF2-40B4-BE49-F238E27FC236}">
              <a16:creationId xmlns:a16="http://schemas.microsoft.com/office/drawing/2014/main" id="{D3147870-69E2-489E-B544-8B37CDE7885D}"/>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79" name="Text Box 10179">
          <a:extLst>
            <a:ext uri="{FF2B5EF4-FFF2-40B4-BE49-F238E27FC236}">
              <a16:creationId xmlns:a16="http://schemas.microsoft.com/office/drawing/2014/main" id="{7B0CAEC9-8408-4D5F-A070-2A7B32D270B0}"/>
            </a:ext>
          </a:extLst>
        </xdr:cNvPr>
        <xdr:cNvSpPr txBox="1">
          <a:spLocks noChangeArrowheads="1"/>
        </xdr:cNvSpPr>
      </xdr:nvSpPr>
      <xdr:spPr bwMode="auto">
        <a:xfrm>
          <a:off x="36004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80" name="Text Box 2075">
          <a:extLst>
            <a:ext uri="{FF2B5EF4-FFF2-40B4-BE49-F238E27FC236}">
              <a16:creationId xmlns:a16="http://schemas.microsoft.com/office/drawing/2014/main" id="{A0991FB2-8E3F-4D07-B255-8F956CCB56E0}"/>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81" name="Text Box 10176">
          <a:extLst>
            <a:ext uri="{FF2B5EF4-FFF2-40B4-BE49-F238E27FC236}">
              <a16:creationId xmlns:a16="http://schemas.microsoft.com/office/drawing/2014/main" id="{913F4989-F9CA-4757-9C40-F0CC2F07ABCB}"/>
            </a:ext>
          </a:extLst>
        </xdr:cNvPr>
        <xdr:cNvSpPr txBox="1">
          <a:spLocks noChangeArrowheads="1"/>
        </xdr:cNvSpPr>
      </xdr:nvSpPr>
      <xdr:spPr bwMode="auto">
        <a:xfrm>
          <a:off x="3067050" y="81343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304800</xdr:colOff>
      <xdr:row>62</xdr:row>
      <xdr:rowOff>66675</xdr:rowOff>
    </xdr:from>
    <xdr:to>
      <xdr:col>6</xdr:col>
      <xdr:colOff>304800</xdr:colOff>
      <xdr:row>63</xdr:row>
      <xdr:rowOff>66675</xdr:rowOff>
    </xdr:to>
    <xdr:sp macro="" textlink="">
      <xdr:nvSpPr>
        <xdr:cNvPr id="382" name="Text Box 10179">
          <a:extLst>
            <a:ext uri="{FF2B5EF4-FFF2-40B4-BE49-F238E27FC236}">
              <a16:creationId xmlns:a16="http://schemas.microsoft.com/office/drawing/2014/main" id="{215E5869-22F1-4085-AFE0-4C48DC02EA5F}"/>
            </a:ext>
          </a:extLst>
        </xdr:cNvPr>
        <xdr:cNvSpPr txBox="1">
          <a:spLocks noChangeArrowheads="1"/>
        </xdr:cNvSpPr>
      </xdr:nvSpPr>
      <xdr:spPr bwMode="auto">
        <a:xfrm>
          <a:off x="3505200" y="83343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83" name="Text Box 2075">
          <a:extLst>
            <a:ext uri="{FF2B5EF4-FFF2-40B4-BE49-F238E27FC236}">
              <a16:creationId xmlns:a16="http://schemas.microsoft.com/office/drawing/2014/main" id="{4B00A3B2-F9AE-4A46-8A51-9BA0DFFFD7CC}"/>
            </a:ext>
          </a:extLst>
        </xdr:cNvPr>
        <xdr:cNvSpPr txBox="1">
          <a:spLocks noChangeArrowheads="1"/>
        </xdr:cNvSpPr>
      </xdr:nvSpPr>
      <xdr:spPr bwMode="auto">
        <a:xfrm>
          <a:off x="30670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84" name="Text Box 10176">
          <a:extLst>
            <a:ext uri="{FF2B5EF4-FFF2-40B4-BE49-F238E27FC236}">
              <a16:creationId xmlns:a16="http://schemas.microsoft.com/office/drawing/2014/main" id="{9BD1A718-E58C-434A-99D4-A52CB355B47D}"/>
            </a:ext>
          </a:extLst>
        </xdr:cNvPr>
        <xdr:cNvSpPr txBox="1">
          <a:spLocks noChangeArrowheads="1"/>
        </xdr:cNvSpPr>
      </xdr:nvSpPr>
      <xdr:spPr bwMode="auto">
        <a:xfrm>
          <a:off x="30670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66</xdr:row>
      <xdr:rowOff>142875</xdr:rowOff>
    </xdr:from>
    <xdr:to>
      <xdr:col>6</xdr:col>
      <xdr:colOff>571500</xdr:colOff>
      <xdr:row>67</xdr:row>
      <xdr:rowOff>142875</xdr:rowOff>
    </xdr:to>
    <xdr:sp macro="" textlink="">
      <xdr:nvSpPr>
        <xdr:cNvPr id="385" name="Text Box 10179">
          <a:extLst>
            <a:ext uri="{FF2B5EF4-FFF2-40B4-BE49-F238E27FC236}">
              <a16:creationId xmlns:a16="http://schemas.microsoft.com/office/drawing/2014/main" id="{662C6F45-1ED6-443F-8869-3B32FD7F641D}"/>
            </a:ext>
          </a:extLst>
        </xdr:cNvPr>
        <xdr:cNvSpPr txBox="1">
          <a:spLocks noChangeArrowheads="1"/>
        </xdr:cNvSpPr>
      </xdr:nvSpPr>
      <xdr:spPr bwMode="auto">
        <a:xfrm>
          <a:off x="36004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86" name="Text Box 2075">
          <a:extLst>
            <a:ext uri="{FF2B5EF4-FFF2-40B4-BE49-F238E27FC236}">
              <a16:creationId xmlns:a16="http://schemas.microsoft.com/office/drawing/2014/main" id="{C047C12B-2441-42EE-B8E7-04FB760FFFDB}"/>
            </a:ext>
          </a:extLst>
        </xdr:cNvPr>
        <xdr:cNvSpPr txBox="1">
          <a:spLocks noChangeArrowheads="1"/>
        </xdr:cNvSpPr>
      </xdr:nvSpPr>
      <xdr:spPr bwMode="auto">
        <a:xfrm>
          <a:off x="30670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87" name="Text Box 10176">
          <a:extLst>
            <a:ext uri="{FF2B5EF4-FFF2-40B4-BE49-F238E27FC236}">
              <a16:creationId xmlns:a16="http://schemas.microsoft.com/office/drawing/2014/main" id="{41DE9B04-E468-4C25-B57C-0A8DD6DD1063}"/>
            </a:ext>
          </a:extLst>
        </xdr:cNvPr>
        <xdr:cNvSpPr txBox="1">
          <a:spLocks noChangeArrowheads="1"/>
        </xdr:cNvSpPr>
      </xdr:nvSpPr>
      <xdr:spPr bwMode="auto">
        <a:xfrm>
          <a:off x="30670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66</xdr:row>
      <xdr:rowOff>142875</xdr:rowOff>
    </xdr:from>
    <xdr:to>
      <xdr:col>6</xdr:col>
      <xdr:colOff>571500</xdr:colOff>
      <xdr:row>67</xdr:row>
      <xdr:rowOff>142875</xdr:rowOff>
    </xdr:to>
    <xdr:sp macro="" textlink="">
      <xdr:nvSpPr>
        <xdr:cNvPr id="388" name="Text Box 10179">
          <a:extLst>
            <a:ext uri="{FF2B5EF4-FFF2-40B4-BE49-F238E27FC236}">
              <a16:creationId xmlns:a16="http://schemas.microsoft.com/office/drawing/2014/main" id="{782F512C-E4CD-460B-B580-B031B015443E}"/>
            </a:ext>
          </a:extLst>
        </xdr:cNvPr>
        <xdr:cNvSpPr txBox="1">
          <a:spLocks noChangeArrowheads="1"/>
        </xdr:cNvSpPr>
      </xdr:nvSpPr>
      <xdr:spPr bwMode="auto">
        <a:xfrm>
          <a:off x="36004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66</xdr:row>
      <xdr:rowOff>142875</xdr:rowOff>
    </xdr:from>
    <xdr:to>
      <xdr:col>6</xdr:col>
      <xdr:colOff>47625</xdr:colOff>
      <xdr:row>67</xdr:row>
      <xdr:rowOff>142875</xdr:rowOff>
    </xdr:to>
    <xdr:sp macro="" textlink="">
      <xdr:nvSpPr>
        <xdr:cNvPr id="389" name="Text Box 2075">
          <a:extLst>
            <a:ext uri="{FF2B5EF4-FFF2-40B4-BE49-F238E27FC236}">
              <a16:creationId xmlns:a16="http://schemas.microsoft.com/office/drawing/2014/main" id="{97B5E997-A889-42A4-8DF6-E4C9A589008C}"/>
            </a:ext>
          </a:extLst>
        </xdr:cNvPr>
        <xdr:cNvSpPr txBox="1">
          <a:spLocks noChangeArrowheads="1"/>
        </xdr:cNvSpPr>
      </xdr:nvSpPr>
      <xdr:spPr bwMode="auto">
        <a:xfrm>
          <a:off x="3248025" y="89344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90" name="Text Box 10176">
          <a:extLst>
            <a:ext uri="{FF2B5EF4-FFF2-40B4-BE49-F238E27FC236}">
              <a16:creationId xmlns:a16="http://schemas.microsoft.com/office/drawing/2014/main" id="{90E0C0CF-C3D1-456B-839B-9F878C0E03A0}"/>
            </a:ext>
          </a:extLst>
        </xdr:cNvPr>
        <xdr:cNvSpPr txBox="1">
          <a:spLocks noChangeArrowheads="1"/>
        </xdr:cNvSpPr>
      </xdr:nvSpPr>
      <xdr:spPr bwMode="auto">
        <a:xfrm>
          <a:off x="30670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66</xdr:row>
      <xdr:rowOff>142875</xdr:rowOff>
    </xdr:from>
    <xdr:to>
      <xdr:col>6</xdr:col>
      <xdr:colOff>571500</xdr:colOff>
      <xdr:row>67</xdr:row>
      <xdr:rowOff>142875</xdr:rowOff>
    </xdr:to>
    <xdr:sp macro="" textlink="">
      <xdr:nvSpPr>
        <xdr:cNvPr id="391" name="Text Box 10179">
          <a:extLst>
            <a:ext uri="{FF2B5EF4-FFF2-40B4-BE49-F238E27FC236}">
              <a16:creationId xmlns:a16="http://schemas.microsoft.com/office/drawing/2014/main" id="{4E356D33-22DC-4AD9-B381-851E23C4844F}"/>
            </a:ext>
          </a:extLst>
        </xdr:cNvPr>
        <xdr:cNvSpPr txBox="1">
          <a:spLocks noChangeArrowheads="1"/>
        </xdr:cNvSpPr>
      </xdr:nvSpPr>
      <xdr:spPr bwMode="auto">
        <a:xfrm>
          <a:off x="36004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92" name="Text Box 2075">
          <a:extLst>
            <a:ext uri="{FF2B5EF4-FFF2-40B4-BE49-F238E27FC236}">
              <a16:creationId xmlns:a16="http://schemas.microsoft.com/office/drawing/2014/main" id="{A6D3B88A-BD74-42A6-999C-06D29D914170}"/>
            </a:ext>
          </a:extLst>
        </xdr:cNvPr>
        <xdr:cNvSpPr txBox="1">
          <a:spLocks noChangeArrowheads="1"/>
        </xdr:cNvSpPr>
      </xdr:nvSpPr>
      <xdr:spPr bwMode="auto">
        <a:xfrm>
          <a:off x="30670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93" name="Text Box 10176">
          <a:extLst>
            <a:ext uri="{FF2B5EF4-FFF2-40B4-BE49-F238E27FC236}">
              <a16:creationId xmlns:a16="http://schemas.microsoft.com/office/drawing/2014/main" id="{53EC57AB-46EB-408B-94F8-F569D6A15191}"/>
            </a:ext>
          </a:extLst>
        </xdr:cNvPr>
        <xdr:cNvSpPr txBox="1">
          <a:spLocks noChangeArrowheads="1"/>
        </xdr:cNvSpPr>
      </xdr:nvSpPr>
      <xdr:spPr bwMode="auto">
        <a:xfrm>
          <a:off x="30670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66</xdr:row>
      <xdr:rowOff>142875</xdr:rowOff>
    </xdr:from>
    <xdr:to>
      <xdr:col>6</xdr:col>
      <xdr:colOff>571500</xdr:colOff>
      <xdr:row>67</xdr:row>
      <xdr:rowOff>142875</xdr:rowOff>
    </xdr:to>
    <xdr:sp macro="" textlink="">
      <xdr:nvSpPr>
        <xdr:cNvPr id="394" name="Text Box 10179">
          <a:extLst>
            <a:ext uri="{FF2B5EF4-FFF2-40B4-BE49-F238E27FC236}">
              <a16:creationId xmlns:a16="http://schemas.microsoft.com/office/drawing/2014/main" id="{C665A3B6-7F02-43D9-9326-8848B05FE866}"/>
            </a:ext>
          </a:extLst>
        </xdr:cNvPr>
        <xdr:cNvSpPr txBox="1">
          <a:spLocks noChangeArrowheads="1"/>
        </xdr:cNvSpPr>
      </xdr:nvSpPr>
      <xdr:spPr bwMode="auto">
        <a:xfrm>
          <a:off x="3600450" y="8934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395" name="Text Box 2075">
          <a:extLst>
            <a:ext uri="{FF2B5EF4-FFF2-40B4-BE49-F238E27FC236}">
              <a16:creationId xmlns:a16="http://schemas.microsoft.com/office/drawing/2014/main" id="{842049A1-3CC1-420C-80C9-C87B94452651}"/>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396" name="Text Box 10077">
          <a:extLst>
            <a:ext uri="{FF2B5EF4-FFF2-40B4-BE49-F238E27FC236}">
              <a16:creationId xmlns:a16="http://schemas.microsoft.com/office/drawing/2014/main" id="{EDF966D2-0F32-4614-B824-9EDEC5585D8C}"/>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397" name="Text Box 10176">
          <a:extLst>
            <a:ext uri="{FF2B5EF4-FFF2-40B4-BE49-F238E27FC236}">
              <a16:creationId xmlns:a16="http://schemas.microsoft.com/office/drawing/2014/main" id="{BFCAB51C-5A53-422F-B217-E9A67582689E}"/>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398" name="Text Box 10178">
          <a:extLst>
            <a:ext uri="{FF2B5EF4-FFF2-40B4-BE49-F238E27FC236}">
              <a16:creationId xmlns:a16="http://schemas.microsoft.com/office/drawing/2014/main" id="{5A103021-F79C-4708-B85A-A0EF28DEADA2}"/>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399" name="Text Box 10179">
          <a:extLst>
            <a:ext uri="{FF2B5EF4-FFF2-40B4-BE49-F238E27FC236}">
              <a16:creationId xmlns:a16="http://schemas.microsoft.com/office/drawing/2014/main" id="{FB77147F-5C5B-483F-BE66-3FE9445B61FA}"/>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00" name="Text Box 10077">
          <a:extLst>
            <a:ext uri="{FF2B5EF4-FFF2-40B4-BE49-F238E27FC236}">
              <a16:creationId xmlns:a16="http://schemas.microsoft.com/office/drawing/2014/main" id="{3A40AA3F-70F6-4EA5-834E-1117C320873B}"/>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01" name="Text Box 10178">
          <a:extLst>
            <a:ext uri="{FF2B5EF4-FFF2-40B4-BE49-F238E27FC236}">
              <a16:creationId xmlns:a16="http://schemas.microsoft.com/office/drawing/2014/main" id="{77C19050-03DD-487D-904A-C3770E090B54}"/>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02" name="Text Box 2075">
          <a:extLst>
            <a:ext uri="{FF2B5EF4-FFF2-40B4-BE49-F238E27FC236}">
              <a16:creationId xmlns:a16="http://schemas.microsoft.com/office/drawing/2014/main" id="{FBA8A791-60B4-4F2B-ACF7-0E4BFE2DC5F2}"/>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03" name="Text Box 10077">
          <a:extLst>
            <a:ext uri="{FF2B5EF4-FFF2-40B4-BE49-F238E27FC236}">
              <a16:creationId xmlns:a16="http://schemas.microsoft.com/office/drawing/2014/main" id="{85F71BD1-60A5-419D-BC68-649FBDE7176D}"/>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04" name="Text Box 10176">
          <a:extLst>
            <a:ext uri="{FF2B5EF4-FFF2-40B4-BE49-F238E27FC236}">
              <a16:creationId xmlns:a16="http://schemas.microsoft.com/office/drawing/2014/main" id="{7C6C8604-BF23-4C57-B447-77C44346BC70}"/>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05" name="Text Box 10178">
          <a:extLst>
            <a:ext uri="{FF2B5EF4-FFF2-40B4-BE49-F238E27FC236}">
              <a16:creationId xmlns:a16="http://schemas.microsoft.com/office/drawing/2014/main" id="{886761D0-D3AA-4377-ACAA-542D0BF0D588}"/>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06" name="Text Box 10179">
          <a:extLst>
            <a:ext uri="{FF2B5EF4-FFF2-40B4-BE49-F238E27FC236}">
              <a16:creationId xmlns:a16="http://schemas.microsoft.com/office/drawing/2014/main" id="{1431DD0B-38F1-42ED-AE80-5B24D63F828C}"/>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56</xdr:row>
      <xdr:rowOff>142875</xdr:rowOff>
    </xdr:from>
    <xdr:to>
      <xdr:col>6</xdr:col>
      <xdr:colOff>47625</xdr:colOff>
      <xdr:row>57</xdr:row>
      <xdr:rowOff>142875</xdr:rowOff>
    </xdr:to>
    <xdr:sp macro="" textlink="">
      <xdr:nvSpPr>
        <xdr:cNvPr id="407" name="Text Box 2075">
          <a:extLst>
            <a:ext uri="{FF2B5EF4-FFF2-40B4-BE49-F238E27FC236}">
              <a16:creationId xmlns:a16="http://schemas.microsoft.com/office/drawing/2014/main" id="{2870C653-CA34-4EFD-9EFD-5AD439F6AD27}"/>
            </a:ext>
          </a:extLst>
        </xdr:cNvPr>
        <xdr:cNvSpPr txBox="1">
          <a:spLocks noChangeArrowheads="1"/>
        </xdr:cNvSpPr>
      </xdr:nvSpPr>
      <xdr:spPr bwMode="auto">
        <a:xfrm>
          <a:off x="3248025" y="76009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08" name="Text Box 10176">
          <a:extLst>
            <a:ext uri="{FF2B5EF4-FFF2-40B4-BE49-F238E27FC236}">
              <a16:creationId xmlns:a16="http://schemas.microsoft.com/office/drawing/2014/main" id="{10316213-1BDD-473C-9499-9496B12F8E08}"/>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09" name="Text Box 10179">
          <a:extLst>
            <a:ext uri="{FF2B5EF4-FFF2-40B4-BE49-F238E27FC236}">
              <a16:creationId xmlns:a16="http://schemas.microsoft.com/office/drawing/2014/main" id="{046E7934-B137-4770-B05C-47205DCFA0F8}"/>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0" name="Text Box 2075">
          <a:extLst>
            <a:ext uri="{FF2B5EF4-FFF2-40B4-BE49-F238E27FC236}">
              <a16:creationId xmlns:a16="http://schemas.microsoft.com/office/drawing/2014/main" id="{35710688-945F-4A68-94BC-6CEAEE972794}"/>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1" name="Text Box 10176">
          <a:extLst>
            <a:ext uri="{FF2B5EF4-FFF2-40B4-BE49-F238E27FC236}">
              <a16:creationId xmlns:a16="http://schemas.microsoft.com/office/drawing/2014/main" id="{342674A0-9F4E-41DA-85F8-69441B339DCA}"/>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12" name="Text Box 10179">
          <a:extLst>
            <a:ext uri="{FF2B5EF4-FFF2-40B4-BE49-F238E27FC236}">
              <a16:creationId xmlns:a16="http://schemas.microsoft.com/office/drawing/2014/main" id="{4CEEDE1C-1644-42DF-913D-91EB8D9BC27D}"/>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3" name="Text Box 2075">
          <a:extLst>
            <a:ext uri="{FF2B5EF4-FFF2-40B4-BE49-F238E27FC236}">
              <a16:creationId xmlns:a16="http://schemas.microsoft.com/office/drawing/2014/main" id="{ABE4681A-B35D-4BF7-848F-03B426E9C4E7}"/>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14" name="Text Box 10077">
          <a:extLst>
            <a:ext uri="{FF2B5EF4-FFF2-40B4-BE49-F238E27FC236}">
              <a16:creationId xmlns:a16="http://schemas.microsoft.com/office/drawing/2014/main" id="{A0320C8B-02D9-4A6D-822C-C5E2F063C97E}"/>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5" name="Text Box 10176">
          <a:extLst>
            <a:ext uri="{FF2B5EF4-FFF2-40B4-BE49-F238E27FC236}">
              <a16:creationId xmlns:a16="http://schemas.microsoft.com/office/drawing/2014/main" id="{C5DCBFBE-4130-4786-BFC6-D4800B135240}"/>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16" name="Text Box 10178">
          <a:extLst>
            <a:ext uri="{FF2B5EF4-FFF2-40B4-BE49-F238E27FC236}">
              <a16:creationId xmlns:a16="http://schemas.microsoft.com/office/drawing/2014/main" id="{1224A4BB-E2C1-428E-8454-A5B071A9CC99}"/>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17" name="Text Box 10179">
          <a:extLst>
            <a:ext uri="{FF2B5EF4-FFF2-40B4-BE49-F238E27FC236}">
              <a16:creationId xmlns:a16="http://schemas.microsoft.com/office/drawing/2014/main" id="{E313DA6F-4793-4A9D-AEB0-1AE9DDDAC4B4}"/>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56</xdr:row>
      <xdr:rowOff>142875</xdr:rowOff>
    </xdr:from>
    <xdr:to>
      <xdr:col>6</xdr:col>
      <xdr:colOff>47625</xdr:colOff>
      <xdr:row>57</xdr:row>
      <xdr:rowOff>142875</xdr:rowOff>
    </xdr:to>
    <xdr:sp macro="" textlink="">
      <xdr:nvSpPr>
        <xdr:cNvPr id="418" name="Text Box 2075">
          <a:extLst>
            <a:ext uri="{FF2B5EF4-FFF2-40B4-BE49-F238E27FC236}">
              <a16:creationId xmlns:a16="http://schemas.microsoft.com/office/drawing/2014/main" id="{3260D1C0-8B99-4C0B-A597-7D9DA44635EC}"/>
            </a:ext>
          </a:extLst>
        </xdr:cNvPr>
        <xdr:cNvSpPr txBox="1">
          <a:spLocks noChangeArrowheads="1"/>
        </xdr:cNvSpPr>
      </xdr:nvSpPr>
      <xdr:spPr bwMode="auto">
        <a:xfrm>
          <a:off x="3248025" y="76009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9" name="Text Box 10176">
          <a:extLst>
            <a:ext uri="{FF2B5EF4-FFF2-40B4-BE49-F238E27FC236}">
              <a16:creationId xmlns:a16="http://schemas.microsoft.com/office/drawing/2014/main" id="{E2A60C67-5655-4FD1-A951-B61E3182F6D1}"/>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20" name="Text Box 10179">
          <a:extLst>
            <a:ext uri="{FF2B5EF4-FFF2-40B4-BE49-F238E27FC236}">
              <a16:creationId xmlns:a16="http://schemas.microsoft.com/office/drawing/2014/main" id="{72913AAF-95E2-4188-8480-3E66DC21DC74}"/>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21" name="Text Box 2075">
          <a:extLst>
            <a:ext uri="{FF2B5EF4-FFF2-40B4-BE49-F238E27FC236}">
              <a16:creationId xmlns:a16="http://schemas.microsoft.com/office/drawing/2014/main" id="{875982E9-33F6-48E4-98AB-4EA0C8D190A3}"/>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22" name="Text Box 10176">
          <a:extLst>
            <a:ext uri="{FF2B5EF4-FFF2-40B4-BE49-F238E27FC236}">
              <a16:creationId xmlns:a16="http://schemas.microsoft.com/office/drawing/2014/main" id="{23B367C2-370E-4FBF-9291-308E63E2A60F}"/>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23" name="Text Box 10179">
          <a:extLst>
            <a:ext uri="{FF2B5EF4-FFF2-40B4-BE49-F238E27FC236}">
              <a16:creationId xmlns:a16="http://schemas.microsoft.com/office/drawing/2014/main" id="{84F00F06-106D-4BD4-8A3F-8247D1BB08C5}"/>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4" name="Text Box 10077">
          <a:extLst>
            <a:ext uri="{FF2B5EF4-FFF2-40B4-BE49-F238E27FC236}">
              <a16:creationId xmlns:a16="http://schemas.microsoft.com/office/drawing/2014/main" id="{776D59E1-4E2B-470F-9B2C-7B25C47C0470}"/>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5" name="Text Box 10178">
          <a:extLst>
            <a:ext uri="{FF2B5EF4-FFF2-40B4-BE49-F238E27FC236}">
              <a16:creationId xmlns:a16="http://schemas.microsoft.com/office/drawing/2014/main" id="{BE1A7817-0729-4AC7-8E86-123AD1DE6F0D}"/>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6" name="Text Box 10077">
          <a:extLst>
            <a:ext uri="{FF2B5EF4-FFF2-40B4-BE49-F238E27FC236}">
              <a16:creationId xmlns:a16="http://schemas.microsoft.com/office/drawing/2014/main" id="{2CC45C72-A87D-49BB-8CFF-F324FA76ECF2}"/>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7" name="Text Box 10178">
          <a:extLst>
            <a:ext uri="{FF2B5EF4-FFF2-40B4-BE49-F238E27FC236}">
              <a16:creationId xmlns:a16="http://schemas.microsoft.com/office/drawing/2014/main" id="{B0E7FD8E-5989-47CD-BB85-DEBD90C86A0A}"/>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8" name="Text Box 10077">
          <a:extLst>
            <a:ext uri="{FF2B5EF4-FFF2-40B4-BE49-F238E27FC236}">
              <a16:creationId xmlns:a16="http://schemas.microsoft.com/office/drawing/2014/main" id="{3AFF8724-2216-4025-A136-BB0D791AF267}"/>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9" name="Text Box 10178">
          <a:extLst>
            <a:ext uri="{FF2B5EF4-FFF2-40B4-BE49-F238E27FC236}">
              <a16:creationId xmlns:a16="http://schemas.microsoft.com/office/drawing/2014/main" id="{72E82D3D-F9E5-4CD1-8217-64EA41200A8C}"/>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30" name="Text Box 2075">
          <a:extLst>
            <a:ext uri="{FF2B5EF4-FFF2-40B4-BE49-F238E27FC236}">
              <a16:creationId xmlns:a16="http://schemas.microsoft.com/office/drawing/2014/main" id="{A7AE6FB5-0E5F-4DE1-8D02-6F7FEFE26084}"/>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1" name="Text Box 10077">
          <a:extLst>
            <a:ext uri="{FF2B5EF4-FFF2-40B4-BE49-F238E27FC236}">
              <a16:creationId xmlns:a16="http://schemas.microsoft.com/office/drawing/2014/main" id="{3CA6A1E8-B485-4561-9FDB-8F1CBFFCFA6A}"/>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32" name="Text Box 10176">
          <a:extLst>
            <a:ext uri="{FF2B5EF4-FFF2-40B4-BE49-F238E27FC236}">
              <a16:creationId xmlns:a16="http://schemas.microsoft.com/office/drawing/2014/main" id="{57D81632-AF2D-4CDB-AFD1-2D0ABC788A37}"/>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3" name="Text Box 10178">
          <a:extLst>
            <a:ext uri="{FF2B5EF4-FFF2-40B4-BE49-F238E27FC236}">
              <a16:creationId xmlns:a16="http://schemas.microsoft.com/office/drawing/2014/main" id="{C9DB0835-13E3-4F6F-9F90-D8968A4955A7}"/>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34" name="Text Box 10179">
          <a:extLst>
            <a:ext uri="{FF2B5EF4-FFF2-40B4-BE49-F238E27FC236}">
              <a16:creationId xmlns:a16="http://schemas.microsoft.com/office/drawing/2014/main" id="{D2843BD2-139C-491C-A62A-4B736BD09C24}"/>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5" name="Text Box 10077">
          <a:extLst>
            <a:ext uri="{FF2B5EF4-FFF2-40B4-BE49-F238E27FC236}">
              <a16:creationId xmlns:a16="http://schemas.microsoft.com/office/drawing/2014/main" id="{0EA72FBA-E28A-4447-9329-3855E9C7A5C3}"/>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6" name="Text Box 10178">
          <a:extLst>
            <a:ext uri="{FF2B5EF4-FFF2-40B4-BE49-F238E27FC236}">
              <a16:creationId xmlns:a16="http://schemas.microsoft.com/office/drawing/2014/main" id="{B5C02B41-F07E-4801-A6D4-51E0C8B4A719}"/>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37" name="Text Box 2075">
          <a:extLst>
            <a:ext uri="{FF2B5EF4-FFF2-40B4-BE49-F238E27FC236}">
              <a16:creationId xmlns:a16="http://schemas.microsoft.com/office/drawing/2014/main" id="{C672A287-B98E-404C-A372-D2C0AD5915F5}"/>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8" name="Text Box 10077">
          <a:extLst>
            <a:ext uri="{FF2B5EF4-FFF2-40B4-BE49-F238E27FC236}">
              <a16:creationId xmlns:a16="http://schemas.microsoft.com/office/drawing/2014/main" id="{749226ED-010C-4388-90AF-FD34D53D8EBE}"/>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39" name="Text Box 10176">
          <a:extLst>
            <a:ext uri="{FF2B5EF4-FFF2-40B4-BE49-F238E27FC236}">
              <a16:creationId xmlns:a16="http://schemas.microsoft.com/office/drawing/2014/main" id="{53AD7B3C-4170-47E7-AD51-6A921DB9EB44}"/>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40" name="Text Box 10178">
          <a:extLst>
            <a:ext uri="{FF2B5EF4-FFF2-40B4-BE49-F238E27FC236}">
              <a16:creationId xmlns:a16="http://schemas.microsoft.com/office/drawing/2014/main" id="{CE028F1F-FE9D-4BFD-A34D-2EA5FC2E83D2}"/>
            </a:ext>
          </a:extLst>
        </xdr:cNvPr>
        <xdr:cNvSpPr txBox="1">
          <a:spLocks noChangeArrowheads="1"/>
        </xdr:cNvSpPr>
      </xdr:nvSpPr>
      <xdr:spPr bwMode="auto">
        <a:xfrm>
          <a:off x="3067050" y="77343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41" name="Text Box 10179">
          <a:extLst>
            <a:ext uri="{FF2B5EF4-FFF2-40B4-BE49-F238E27FC236}">
              <a16:creationId xmlns:a16="http://schemas.microsoft.com/office/drawing/2014/main" id="{87B353BE-8EA9-4D61-A550-C06D0A3432BD}"/>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56</xdr:row>
      <xdr:rowOff>142875</xdr:rowOff>
    </xdr:from>
    <xdr:to>
      <xdr:col>6</xdr:col>
      <xdr:colOff>47625</xdr:colOff>
      <xdr:row>57</xdr:row>
      <xdr:rowOff>142875</xdr:rowOff>
    </xdr:to>
    <xdr:sp macro="" textlink="">
      <xdr:nvSpPr>
        <xdr:cNvPr id="442" name="Text Box 2075">
          <a:extLst>
            <a:ext uri="{FF2B5EF4-FFF2-40B4-BE49-F238E27FC236}">
              <a16:creationId xmlns:a16="http://schemas.microsoft.com/office/drawing/2014/main" id="{EE5FC1CF-1182-41C8-B0BA-F968CA89A4BD}"/>
            </a:ext>
          </a:extLst>
        </xdr:cNvPr>
        <xdr:cNvSpPr txBox="1">
          <a:spLocks noChangeArrowheads="1"/>
        </xdr:cNvSpPr>
      </xdr:nvSpPr>
      <xdr:spPr bwMode="auto">
        <a:xfrm>
          <a:off x="3248025" y="76009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43" name="Text Box 10176">
          <a:extLst>
            <a:ext uri="{FF2B5EF4-FFF2-40B4-BE49-F238E27FC236}">
              <a16:creationId xmlns:a16="http://schemas.microsoft.com/office/drawing/2014/main" id="{44236D1B-6A87-4A61-8674-621B17505B76}"/>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44" name="Text Box 10179">
          <a:extLst>
            <a:ext uri="{FF2B5EF4-FFF2-40B4-BE49-F238E27FC236}">
              <a16:creationId xmlns:a16="http://schemas.microsoft.com/office/drawing/2014/main" id="{6BD31288-A0F9-4717-8015-E1E32F8F1956}"/>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45" name="Text Box 2075">
          <a:extLst>
            <a:ext uri="{FF2B5EF4-FFF2-40B4-BE49-F238E27FC236}">
              <a16:creationId xmlns:a16="http://schemas.microsoft.com/office/drawing/2014/main" id="{64F1BCAF-2595-42AE-B4D9-80E4F6DED3A9}"/>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46" name="Text Box 10176">
          <a:extLst>
            <a:ext uri="{FF2B5EF4-FFF2-40B4-BE49-F238E27FC236}">
              <a16:creationId xmlns:a16="http://schemas.microsoft.com/office/drawing/2014/main" id="{836FA65C-392B-4A26-9F48-F37E33AF8FBD}"/>
            </a:ext>
          </a:extLst>
        </xdr:cNvPr>
        <xdr:cNvSpPr txBox="1">
          <a:spLocks noChangeArrowheads="1"/>
        </xdr:cNvSpPr>
      </xdr:nvSpPr>
      <xdr:spPr bwMode="auto">
        <a:xfrm>
          <a:off x="30670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47" name="Text Box 10179">
          <a:extLst>
            <a:ext uri="{FF2B5EF4-FFF2-40B4-BE49-F238E27FC236}">
              <a16:creationId xmlns:a16="http://schemas.microsoft.com/office/drawing/2014/main" id="{7E0D77ED-E248-41B2-A1A8-A1F5473735A8}"/>
            </a:ext>
          </a:extLst>
        </xdr:cNvPr>
        <xdr:cNvSpPr txBox="1">
          <a:spLocks noChangeArrowheads="1"/>
        </xdr:cNvSpPr>
      </xdr:nvSpPr>
      <xdr:spPr bwMode="auto">
        <a:xfrm>
          <a:off x="3600450" y="76009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48" name="Text Box 2075">
          <a:extLst>
            <a:ext uri="{FF2B5EF4-FFF2-40B4-BE49-F238E27FC236}">
              <a16:creationId xmlns:a16="http://schemas.microsoft.com/office/drawing/2014/main" id="{2BED805F-A38E-420A-A7DD-27162EE4D38A}"/>
            </a:ext>
          </a:extLst>
        </xdr:cNvPr>
        <xdr:cNvSpPr txBox="1">
          <a:spLocks noChangeArrowheads="1"/>
        </xdr:cNvSpPr>
      </xdr:nvSpPr>
      <xdr:spPr bwMode="auto">
        <a:xfrm>
          <a:off x="30670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49" name="Text Box 10077">
          <a:extLst>
            <a:ext uri="{FF2B5EF4-FFF2-40B4-BE49-F238E27FC236}">
              <a16:creationId xmlns:a16="http://schemas.microsoft.com/office/drawing/2014/main" id="{B247F9FD-C33C-435B-BB30-8149F2CEA11A}"/>
            </a:ext>
          </a:extLst>
        </xdr:cNvPr>
        <xdr:cNvSpPr txBox="1">
          <a:spLocks noChangeArrowheads="1"/>
        </xdr:cNvSpPr>
      </xdr:nvSpPr>
      <xdr:spPr bwMode="auto">
        <a:xfrm>
          <a:off x="3067050" y="14135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50" name="Text Box 10176">
          <a:extLst>
            <a:ext uri="{FF2B5EF4-FFF2-40B4-BE49-F238E27FC236}">
              <a16:creationId xmlns:a16="http://schemas.microsoft.com/office/drawing/2014/main" id="{6173B20D-4714-47A2-8A0F-4F238E5ABB07}"/>
            </a:ext>
          </a:extLst>
        </xdr:cNvPr>
        <xdr:cNvSpPr txBox="1">
          <a:spLocks noChangeArrowheads="1"/>
        </xdr:cNvSpPr>
      </xdr:nvSpPr>
      <xdr:spPr bwMode="auto">
        <a:xfrm>
          <a:off x="30670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1" name="Text Box 10178">
          <a:extLst>
            <a:ext uri="{FF2B5EF4-FFF2-40B4-BE49-F238E27FC236}">
              <a16:creationId xmlns:a16="http://schemas.microsoft.com/office/drawing/2014/main" id="{22468AA3-643F-4ADD-9244-5FE725FCC14B}"/>
            </a:ext>
          </a:extLst>
        </xdr:cNvPr>
        <xdr:cNvSpPr txBox="1">
          <a:spLocks noChangeArrowheads="1"/>
        </xdr:cNvSpPr>
      </xdr:nvSpPr>
      <xdr:spPr bwMode="auto">
        <a:xfrm>
          <a:off x="3067050" y="14135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104</xdr:row>
      <xdr:rowOff>142875</xdr:rowOff>
    </xdr:from>
    <xdr:to>
      <xdr:col>6</xdr:col>
      <xdr:colOff>571500</xdr:colOff>
      <xdr:row>105</xdr:row>
      <xdr:rowOff>142875</xdr:rowOff>
    </xdr:to>
    <xdr:sp macro="" textlink="">
      <xdr:nvSpPr>
        <xdr:cNvPr id="452" name="Text Box 10179">
          <a:extLst>
            <a:ext uri="{FF2B5EF4-FFF2-40B4-BE49-F238E27FC236}">
              <a16:creationId xmlns:a16="http://schemas.microsoft.com/office/drawing/2014/main" id="{F280C4EC-D695-45D9-8696-6DB1423A5B93}"/>
            </a:ext>
          </a:extLst>
        </xdr:cNvPr>
        <xdr:cNvSpPr txBox="1">
          <a:spLocks noChangeArrowheads="1"/>
        </xdr:cNvSpPr>
      </xdr:nvSpPr>
      <xdr:spPr bwMode="auto">
        <a:xfrm>
          <a:off x="36004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3" name="Text Box 10077">
          <a:extLst>
            <a:ext uri="{FF2B5EF4-FFF2-40B4-BE49-F238E27FC236}">
              <a16:creationId xmlns:a16="http://schemas.microsoft.com/office/drawing/2014/main" id="{034A631C-5855-4530-B514-07F5004649C2}"/>
            </a:ext>
          </a:extLst>
        </xdr:cNvPr>
        <xdr:cNvSpPr txBox="1">
          <a:spLocks noChangeArrowheads="1"/>
        </xdr:cNvSpPr>
      </xdr:nvSpPr>
      <xdr:spPr bwMode="auto">
        <a:xfrm>
          <a:off x="3067050" y="14135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4" name="Text Box 10178">
          <a:extLst>
            <a:ext uri="{FF2B5EF4-FFF2-40B4-BE49-F238E27FC236}">
              <a16:creationId xmlns:a16="http://schemas.microsoft.com/office/drawing/2014/main" id="{6A509613-2E9E-44B3-B278-F4B73F3BB6B3}"/>
            </a:ext>
          </a:extLst>
        </xdr:cNvPr>
        <xdr:cNvSpPr txBox="1">
          <a:spLocks noChangeArrowheads="1"/>
        </xdr:cNvSpPr>
      </xdr:nvSpPr>
      <xdr:spPr bwMode="auto">
        <a:xfrm>
          <a:off x="3067050" y="14135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55" name="Text Box 2075">
          <a:extLst>
            <a:ext uri="{FF2B5EF4-FFF2-40B4-BE49-F238E27FC236}">
              <a16:creationId xmlns:a16="http://schemas.microsoft.com/office/drawing/2014/main" id="{B7C601AB-B9CC-4ACD-9D18-BE73BCF46ADA}"/>
            </a:ext>
          </a:extLst>
        </xdr:cNvPr>
        <xdr:cNvSpPr txBox="1">
          <a:spLocks noChangeArrowheads="1"/>
        </xdr:cNvSpPr>
      </xdr:nvSpPr>
      <xdr:spPr bwMode="auto">
        <a:xfrm>
          <a:off x="30670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6" name="Text Box 10077">
          <a:extLst>
            <a:ext uri="{FF2B5EF4-FFF2-40B4-BE49-F238E27FC236}">
              <a16:creationId xmlns:a16="http://schemas.microsoft.com/office/drawing/2014/main" id="{4BB34B2E-BB62-4115-A264-1378C935FE56}"/>
            </a:ext>
          </a:extLst>
        </xdr:cNvPr>
        <xdr:cNvSpPr txBox="1">
          <a:spLocks noChangeArrowheads="1"/>
        </xdr:cNvSpPr>
      </xdr:nvSpPr>
      <xdr:spPr bwMode="auto">
        <a:xfrm>
          <a:off x="3067050" y="14135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57" name="Text Box 10176">
          <a:extLst>
            <a:ext uri="{FF2B5EF4-FFF2-40B4-BE49-F238E27FC236}">
              <a16:creationId xmlns:a16="http://schemas.microsoft.com/office/drawing/2014/main" id="{4F0A45FF-6772-462F-B7C6-C029FC8F0CE2}"/>
            </a:ext>
          </a:extLst>
        </xdr:cNvPr>
        <xdr:cNvSpPr txBox="1">
          <a:spLocks noChangeArrowheads="1"/>
        </xdr:cNvSpPr>
      </xdr:nvSpPr>
      <xdr:spPr bwMode="auto">
        <a:xfrm>
          <a:off x="30670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8" name="Text Box 10178">
          <a:extLst>
            <a:ext uri="{FF2B5EF4-FFF2-40B4-BE49-F238E27FC236}">
              <a16:creationId xmlns:a16="http://schemas.microsoft.com/office/drawing/2014/main" id="{4F77C703-1A3C-4B79-96AF-2A26238BA753}"/>
            </a:ext>
          </a:extLst>
        </xdr:cNvPr>
        <xdr:cNvSpPr txBox="1">
          <a:spLocks noChangeArrowheads="1"/>
        </xdr:cNvSpPr>
      </xdr:nvSpPr>
      <xdr:spPr bwMode="auto">
        <a:xfrm>
          <a:off x="3067050" y="141351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104</xdr:row>
      <xdr:rowOff>142875</xdr:rowOff>
    </xdr:from>
    <xdr:to>
      <xdr:col>6</xdr:col>
      <xdr:colOff>571500</xdr:colOff>
      <xdr:row>105</xdr:row>
      <xdr:rowOff>142875</xdr:rowOff>
    </xdr:to>
    <xdr:sp macro="" textlink="">
      <xdr:nvSpPr>
        <xdr:cNvPr id="459" name="Text Box 10179">
          <a:extLst>
            <a:ext uri="{FF2B5EF4-FFF2-40B4-BE49-F238E27FC236}">
              <a16:creationId xmlns:a16="http://schemas.microsoft.com/office/drawing/2014/main" id="{085A5216-C748-4BD1-BA74-879F2D06B20F}"/>
            </a:ext>
          </a:extLst>
        </xdr:cNvPr>
        <xdr:cNvSpPr txBox="1">
          <a:spLocks noChangeArrowheads="1"/>
        </xdr:cNvSpPr>
      </xdr:nvSpPr>
      <xdr:spPr bwMode="auto">
        <a:xfrm>
          <a:off x="36004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104</xdr:row>
      <xdr:rowOff>142875</xdr:rowOff>
    </xdr:from>
    <xdr:to>
      <xdr:col>6</xdr:col>
      <xdr:colOff>47625</xdr:colOff>
      <xdr:row>105</xdr:row>
      <xdr:rowOff>142875</xdr:rowOff>
    </xdr:to>
    <xdr:sp macro="" textlink="">
      <xdr:nvSpPr>
        <xdr:cNvPr id="460" name="Text Box 2075">
          <a:extLst>
            <a:ext uri="{FF2B5EF4-FFF2-40B4-BE49-F238E27FC236}">
              <a16:creationId xmlns:a16="http://schemas.microsoft.com/office/drawing/2014/main" id="{2B4C04BF-3E84-4829-AED3-42F09358510B}"/>
            </a:ext>
          </a:extLst>
        </xdr:cNvPr>
        <xdr:cNvSpPr txBox="1">
          <a:spLocks noChangeArrowheads="1"/>
        </xdr:cNvSpPr>
      </xdr:nvSpPr>
      <xdr:spPr bwMode="auto">
        <a:xfrm>
          <a:off x="3248025" y="140017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61" name="Text Box 10176">
          <a:extLst>
            <a:ext uri="{FF2B5EF4-FFF2-40B4-BE49-F238E27FC236}">
              <a16:creationId xmlns:a16="http://schemas.microsoft.com/office/drawing/2014/main" id="{9DD9D2E8-B237-4826-ABDD-DD6FD0EFA785}"/>
            </a:ext>
          </a:extLst>
        </xdr:cNvPr>
        <xdr:cNvSpPr txBox="1">
          <a:spLocks noChangeArrowheads="1"/>
        </xdr:cNvSpPr>
      </xdr:nvSpPr>
      <xdr:spPr bwMode="auto">
        <a:xfrm>
          <a:off x="30670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104</xdr:row>
      <xdr:rowOff>142875</xdr:rowOff>
    </xdr:from>
    <xdr:to>
      <xdr:col>6</xdr:col>
      <xdr:colOff>571500</xdr:colOff>
      <xdr:row>105</xdr:row>
      <xdr:rowOff>142875</xdr:rowOff>
    </xdr:to>
    <xdr:sp macro="" textlink="">
      <xdr:nvSpPr>
        <xdr:cNvPr id="462" name="Text Box 10179">
          <a:extLst>
            <a:ext uri="{FF2B5EF4-FFF2-40B4-BE49-F238E27FC236}">
              <a16:creationId xmlns:a16="http://schemas.microsoft.com/office/drawing/2014/main" id="{99F29F87-9816-4ABA-9510-5369F58DCD04}"/>
            </a:ext>
          </a:extLst>
        </xdr:cNvPr>
        <xdr:cNvSpPr txBox="1">
          <a:spLocks noChangeArrowheads="1"/>
        </xdr:cNvSpPr>
      </xdr:nvSpPr>
      <xdr:spPr bwMode="auto">
        <a:xfrm>
          <a:off x="36004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63" name="Text Box 2075">
          <a:extLst>
            <a:ext uri="{FF2B5EF4-FFF2-40B4-BE49-F238E27FC236}">
              <a16:creationId xmlns:a16="http://schemas.microsoft.com/office/drawing/2014/main" id="{F6FDC6B8-80E7-45E0-A8D9-9E91B538BE06}"/>
            </a:ext>
          </a:extLst>
        </xdr:cNvPr>
        <xdr:cNvSpPr txBox="1">
          <a:spLocks noChangeArrowheads="1"/>
        </xdr:cNvSpPr>
      </xdr:nvSpPr>
      <xdr:spPr bwMode="auto">
        <a:xfrm>
          <a:off x="30670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64" name="Text Box 10176">
          <a:extLst>
            <a:ext uri="{FF2B5EF4-FFF2-40B4-BE49-F238E27FC236}">
              <a16:creationId xmlns:a16="http://schemas.microsoft.com/office/drawing/2014/main" id="{ACA1C712-E0F8-4ABC-9E78-F5316B731C88}"/>
            </a:ext>
          </a:extLst>
        </xdr:cNvPr>
        <xdr:cNvSpPr txBox="1">
          <a:spLocks noChangeArrowheads="1"/>
        </xdr:cNvSpPr>
      </xdr:nvSpPr>
      <xdr:spPr bwMode="auto">
        <a:xfrm>
          <a:off x="30670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104</xdr:row>
      <xdr:rowOff>142875</xdr:rowOff>
    </xdr:from>
    <xdr:to>
      <xdr:col>6</xdr:col>
      <xdr:colOff>571500</xdr:colOff>
      <xdr:row>105</xdr:row>
      <xdr:rowOff>142875</xdr:rowOff>
    </xdr:to>
    <xdr:sp macro="" textlink="">
      <xdr:nvSpPr>
        <xdr:cNvPr id="465" name="Text Box 10179">
          <a:extLst>
            <a:ext uri="{FF2B5EF4-FFF2-40B4-BE49-F238E27FC236}">
              <a16:creationId xmlns:a16="http://schemas.microsoft.com/office/drawing/2014/main" id="{E59099B0-9F0A-43D4-8FBE-29955B691B5D}"/>
            </a:ext>
          </a:extLst>
        </xdr:cNvPr>
        <xdr:cNvSpPr txBox="1">
          <a:spLocks noChangeArrowheads="1"/>
        </xdr:cNvSpPr>
      </xdr:nvSpPr>
      <xdr:spPr bwMode="auto">
        <a:xfrm>
          <a:off x="3600450" y="140017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66" name="Text Box 2075">
          <a:extLst>
            <a:ext uri="{FF2B5EF4-FFF2-40B4-BE49-F238E27FC236}">
              <a16:creationId xmlns:a16="http://schemas.microsoft.com/office/drawing/2014/main" id="{F824C2D3-4891-4C7D-BA3D-A6EA4A25F3D9}"/>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67" name="Text Box 10077">
          <a:extLst>
            <a:ext uri="{FF2B5EF4-FFF2-40B4-BE49-F238E27FC236}">
              <a16:creationId xmlns:a16="http://schemas.microsoft.com/office/drawing/2014/main" id="{CBCF7CD7-034F-4DD0-9C34-731E3E1F886E}"/>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68" name="Text Box 10176">
          <a:extLst>
            <a:ext uri="{FF2B5EF4-FFF2-40B4-BE49-F238E27FC236}">
              <a16:creationId xmlns:a16="http://schemas.microsoft.com/office/drawing/2014/main" id="{4BE2D013-A5EC-4AA2-9F3D-AEEA0F16E766}"/>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69" name="Text Box 10178">
          <a:extLst>
            <a:ext uri="{FF2B5EF4-FFF2-40B4-BE49-F238E27FC236}">
              <a16:creationId xmlns:a16="http://schemas.microsoft.com/office/drawing/2014/main" id="{1A7FDC25-CA84-49FC-A42C-55DA8DF15546}"/>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70" name="Text Box 10179">
          <a:extLst>
            <a:ext uri="{FF2B5EF4-FFF2-40B4-BE49-F238E27FC236}">
              <a16:creationId xmlns:a16="http://schemas.microsoft.com/office/drawing/2014/main" id="{8A9FF477-F33D-4069-8723-4BD1DCA25BDA}"/>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71" name="Text Box 10077">
          <a:extLst>
            <a:ext uri="{FF2B5EF4-FFF2-40B4-BE49-F238E27FC236}">
              <a16:creationId xmlns:a16="http://schemas.microsoft.com/office/drawing/2014/main" id="{E70C240F-7DE5-4960-B241-7CCC042FB2CD}"/>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72" name="Text Box 10178">
          <a:extLst>
            <a:ext uri="{FF2B5EF4-FFF2-40B4-BE49-F238E27FC236}">
              <a16:creationId xmlns:a16="http://schemas.microsoft.com/office/drawing/2014/main" id="{C4BB7E96-55AE-4C4D-B335-A5E64988BA1C}"/>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73" name="Text Box 2075">
          <a:extLst>
            <a:ext uri="{FF2B5EF4-FFF2-40B4-BE49-F238E27FC236}">
              <a16:creationId xmlns:a16="http://schemas.microsoft.com/office/drawing/2014/main" id="{3606E0C9-88DE-4094-A63C-BBB34A799D29}"/>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74" name="Text Box 10077">
          <a:extLst>
            <a:ext uri="{FF2B5EF4-FFF2-40B4-BE49-F238E27FC236}">
              <a16:creationId xmlns:a16="http://schemas.microsoft.com/office/drawing/2014/main" id="{4E585B04-041B-470C-AEB3-54FEB392E652}"/>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75" name="Text Box 10176">
          <a:extLst>
            <a:ext uri="{FF2B5EF4-FFF2-40B4-BE49-F238E27FC236}">
              <a16:creationId xmlns:a16="http://schemas.microsoft.com/office/drawing/2014/main" id="{04AE3A4A-DBA8-4DF0-9E8B-81E7936A1C24}"/>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76" name="Text Box 10178">
          <a:extLst>
            <a:ext uri="{FF2B5EF4-FFF2-40B4-BE49-F238E27FC236}">
              <a16:creationId xmlns:a16="http://schemas.microsoft.com/office/drawing/2014/main" id="{32CF9978-9110-4A76-906C-D0F1A246E0D3}"/>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77" name="Text Box 10179">
          <a:extLst>
            <a:ext uri="{FF2B5EF4-FFF2-40B4-BE49-F238E27FC236}">
              <a16:creationId xmlns:a16="http://schemas.microsoft.com/office/drawing/2014/main" id="{CC4D5874-DC63-4A9B-9E46-AB6C75E805E5}"/>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106</xdr:row>
      <xdr:rowOff>142875</xdr:rowOff>
    </xdr:from>
    <xdr:to>
      <xdr:col>6</xdr:col>
      <xdr:colOff>47625</xdr:colOff>
      <xdr:row>107</xdr:row>
      <xdr:rowOff>142875</xdr:rowOff>
    </xdr:to>
    <xdr:sp macro="" textlink="">
      <xdr:nvSpPr>
        <xdr:cNvPr id="478" name="Text Box 2075">
          <a:extLst>
            <a:ext uri="{FF2B5EF4-FFF2-40B4-BE49-F238E27FC236}">
              <a16:creationId xmlns:a16="http://schemas.microsoft.com/office/drawing/2014/main" id="{6AD8AA1C-CFA2-4FC8-BEC2-25DAE0CA0598}"/>
            </a:ext>
          </a:extLst>
        </xdr:cNvPr>
        <xdr:cNvSpPr txBox="1">
          <a:spLocks noChangeArrowheads="1"/>
        </xdr:cNvSpPr>
      </xdr:nvSpPr>
      <xdr:spPr bwMode="auto">
        <a:xfrm>
          <a:off x="3248025" y="142684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79" name="Text Box 10176">
          <a:extLst>
            <a:ext uri="{FF2B5EF4-FFF2-40B4-BE49-F238E27FC236}">
              <a16:creationId xmlns:a16="http://schemas.microsoft.com/office/drawing/2014/main" id="{577F2F07-5C7A-4942-9827-7AE508E299A3}"/>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80" name="Text Box 10179">
          <a:extLst>
            <a:ext uri="{FF2B5EF4-FFF2-40B4-BE49-F238E27FC236}">
              <a16:creationId xmlns:a16="http://schemas.microsoft.com/office/drawing/2014/main" id="{D070A591-6293-4149-BCD2-D03198D1C3FD}"/>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81" name="Text Box 2075">
          <a:extLst>
            <a:ext uri="{FF2B5EF4-FFF2-40B4-BE49-F238E27FC236}">
              <a16:creationId xmlns:a16="http://schemas.microsoft.com/office/drawing/2014/main" id="{E9ED6E7C-307C-4623-BD54-065915A1C1B6}"/>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82" name="Text Box 10176">
          <a:extLst>
            <a:ext uri="{FF2B5EF4-FFF2-40B4-BE49-F238E27FC236}">
              <a16:creationId xmlns:a16="http://schemas.microsoft.com/office/drawing/2014/main" id="{F61F29E0-0F91-455D-A89D-7A6933879B47}"/>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83" name="Text Box 10179">
          <a:extLst>
            <a:ext uri="{FF2B5EF4-FFF2-40B4-BE49-F238E27FC236}">
              <a16:creationId xmlns:a16="http://schemas.microsoft.com/office/drawing/2014/main" id="{B2132C62-6AE8-4E96-ADD5-F0A3BB4C8FD1}"/>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84" name="Text Box 2075">
          <a:extLst>
            <a:ext uri="{FF2B5EF4-FFF2-40B4-BE49-F238E27FC236}">
              <a16:creationId xmlns:a16="http://schemas.microsoft.com/office/drawing/2014/main" id="{EE56286B-FAF1-4E88-A530-C1D3A2EA5D9B}"/>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85" name="Text Box 10077">
          <a:extLst>
            <a:ext uri="{FF2B5EF4-FFF2-40B4-BE49-F238E27FC236}">
              <a16:creationId xmlns:a16="http://schemas.microsoft.com/office/drawing/2014/main" id="{DF069929-D628-4DC4-AEAF-6E4A16880E0C}"/>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86" name="Text Box 10176">
          <a:extLst>
            <a:ext uri="{FF2B5EF4-FFF2-40B4-BE49-F238E27FC236}">
              <a16:creationId xmlns:a16="http://schemas.microsoft.com/office/drawing/2014/main" id="{E0ED8D70-26EB-4E6C-83F2-FE6FF6B2F219}"/>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87" name="Text Box 10178">
          <a:extLst>
            <a:ext uri="{FF2B5EF4-FFF2-40B4-BE49-F238E27FC236}">
              <a16:creationId xmlns:a16="http://schemas.microsoft.com/office/drawing/2014/main" id="{66D64CE3-83E2-40A3-900A-98659502F64E}"/>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88" name="Text Box 10179">
          <a:extLst>
            <a:ext uri="{FF2B5EF4-FFF2-40B4-BE49-F238E27FC236}">
              <a16:creationId xmlns:a16="http://schemas.microsoft.com/office/drawing/2014/main" id="{9D51BB46-FE73-437E-824C-1ECB9BA12D2D}"/>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106</xdr:row>
      <xdr:rowOff>142875</xdr:rowOff>
    </xdr:from>
    <xdr:to>
      <xdr:col>6</xdr:col>
      <xdr:colOff>47625</xdr:colOff>
      <xdr:row>107</xdr:row>
      <xdr:rowOff>142875</xdr:rowOff>
    </xdr:to>
    <xdr:sp macro="" textlink="">
      <xdr:nvSpPr>
        <xdr:cNvPr id="489" name="Text Box 2075">
          <a:extLst>
            <a:ext uri="{FF2B5EF4-FFF2-40B4-BE49-F238E27FC236}">
              <a16:creationId xmlns:a16="http://schemas.microsoft.com/office/drawing/2014/main" id="{69068B11-71F7-4F38-A1A2-A6DDEAF65F3B}"/>
            </a:ext>
          </a:extLst>
        </xdr:cNvPr>
        <xdr:cNvSpPr txBox="1">
          <a:spLocks noChangeArrowheads="1"/>
        </xdr:cNvSpPr>
      </xdr:nvSpPr>
      <xdr:spPr bwMode="auto">
        <a:xfrm>
          <a:off x="3248025" y="142684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90" name="Text Box 10176">
          <a:extLst>
            <a:ext uri="{FF2B5EF4-FFF2-40B4-BE49-F238E27FC236}">
              <a16:creationId xmlns:a16="http://schemas.microsoft.com/office/drawing/2014/main" id="{F4CE304B-331D-4341-B542-2C2F840EB46D}"/>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91" name="Text Box 10179">
          <a:extLst>
            <a:ext uri="{FF2B5EF4-FFF2-40B4-BE49-F238E27FC236}">
              <a16:creationId xmlns:a16="http://schemas.microsoft.com/office/drawing/2014/main" id="{19BA429A-4DE2-4E82-B86B-7CF2F7FFD3B3}"/>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92" name="Text Box 2075">
          <a:extLst>
            <a:ext uri="{FF2B5EF4-FFF2-40B4-BE49-F238E27FC236}">
              <a16:creationId xmlns:a16="http://schemas.microsoft.com/office/drawing/2014/main" id="{F4D3C574-7436-4637-A696-DB9E96A92093}"/>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93" name="Text Box 10176">
          <a:extLst>
            <a:ext uri="{FF2B5EF4-FFF2-40B4-BE49-F238E27FC236}">
              <a16:creationId xmlns:a16="http://schemas.microsoft.com/office/drawing/2014/main" id="{04F564F7-46EF-4808-B9EE-C194DED6A69A}"/>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94" name="Text Box 10179">
          <a:extLst>
            <a:ext uri="{FF2B5EF4-FFF2-40B4-BE49-F238E27FC236}">
              <a16:creationId xmlns:a16="http://schemas.microsoft.com/office/drawing/2014/main" id="{C863CD4C-A0A7-4001-B5CB-8D643C05323B}"/>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5" name="Text Box 10077">
          <a:extLst>
            <a:ext uri="{FF2B5EF4-FFF2-40B4-BE49-F238E27FC236}">
              <a16:creationId xmlns:a16="http://schemas.microsoft.com/office/drawing/2014/main" id="{BC11BF3C-14C0-4456-A221-769D6C95E21C}"/>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6" name="Text Box 10178">
          <a:extLst>
            <a:ext uri="{FF2B5EF4-FFF2-40B4-BE49-F238E27FC236}">
              <a16:creationId xmlns:a16="http://schemas.microsoft.com/office/drawing/2014/main" id="{96DF28C0-6B5A-4B40-AB5E-2E8391096695}"/>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7" name="Text Box 10077">
          <a:extLst>
            <a:ext uri="{FF2B5EF4-FFF2-40B4-BE49-F238E27FC236}">
              <a16:creationId xmlns:a16="http://schemas.microsoft.com/office/drawing/2014/main" id="{0E0FFBDD-B087-4A3C-AD8D-303561DE4E7A}"/>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8" name="Text Box 10178">
          <a:extLst>
            <a:ext uri="{FF2B5EF4-FFF2-40B4-BE49-F238E27FC236}">
              <a16:creationId xmlns:a16="http://schemas.microsoft.com/office/drawing/2014/main" id="{D8E4F442-0E12-40D0-942F-D532AA1E7041}"/>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9" name="Text Box 10077">
          <a:extLst>
            <a:ext uri="{FF2B5EF4-FFF2-40B4-BE49-F238E27FC236}">
              <a16:creationId xmlns:a16="http://schemas.microsoft.com/office/drawing/2014/main" id="{DB2D9878-79C1-45FF-ACB0-08876E65B86B}"/>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0" name="Text Box 10178">
          <a:extLst>
            <a:ext uri="{FF2B5EF4-FFF2-40B4-BE49-F238E27FC236}">
              <a16:creationId xmlns:a16="http://schemas.microsoft.com/office/drawing/2014/main" id="{F15F2D47-52FE-4B29-A618-27300CC9B25A}"/>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01" name="Text Box 2075">
          <a:extLst>
            <a:ext uri="{FF2B5EF4-FFF2-40B4-BE49-F238E27FC236}">
              <a16:creationId xmlns:a16="http://schemas.microsoft.com/office/drawing/2014/main" id="{B7E63523-29F7-4EFB-9201-86A0E5FB3288}"/>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2" name="Text Box 10077">
          <a:extLst>
            <a:ext uri="{FF2B5EF4-FFF2-40B4-BE49-F238E27FC236}">
              <a16:creationId xmlns:a16="http://schemas.microsoft.com/office/drawing/2014/main" id="{3FCF0860-1283-4854-A397-B533A5DB532B}"/>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03" name="Text Box 10176">
          <a:extLst>
            <a:ext uri="{FF2B5EF4-FFF2-40B4-BE49-F238E27FC236}">
              <a16:creationId xmlns:a16="http://schemas.microsoft.com/office/drawing/2014/main" id="{C678B8D8-EB8B-4895-BDA8-5C2EB553FDE2}"/>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4" name="Text Box 10178">
          <a:extLst>
            <a:ext uri="{FF2B5EF4-FFF2-40B4-BE49-F238E27FC236}">
              <a16:creationId xmlns:a16="http://schemas.microsoft.com/office/drawing/2014/main" id="{13B582D0-E3B6-4BE4-B1A1-FD4543CA3DCB}"/>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505" name="Text Box 10179">
          <a:extLst>
            <a:ext uri="{FF2B5EF4-FFF2-40B4-BE49-F238E27FC236}">
              <a16:creationId xmlns:a16="http://schemas.microsoft.com/office/drawing/2014/main" id="{E9CB9943-798E-4070-B11C-410AB56C8EBF}"/>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6" name="Text Box 10077">
          <a:extLst>
            <a:ext uri="{FF2B5EF4-FFF2-40B4-BE49-F238E27FC236}">
              <a16:creationId xmlns:a16="http://schemas.microsoft.com/office/drawing/2014/main" id="{29C6BAE1-869A-4510-8529-BAE16DE71FFC}"/>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7" name="Text Box 10178">
          <a:extLst>
            <a:ext uri="{FF2B5EF4-FFF2-40B4-BE49-F238E27FC236}">
              <a16:creationId xmlns:a16="http://schemas.microsoft.com/office/drawing/2014/main" id="{7F72379B-BAF2-4652-B26E-ED73B4631291}"/>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08" name="Text Box 2075">
          <a:extLst>
            <a:ext uri="{FF2B5EF4-FFF2-40B4-BE49-F238E27FC236}">
              <a16:creationId xmlns:a16="http://schemas.microsoft.com/office/drawing/2014/main" id="{49D6F71C-B03C-4423-BE8B-A14619C9051A}"/>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9" name="Text Box 10077">
          <a:extLst>
            <a:ext uri="{FF2B5EF4-FFF2-40B4-BE49-F238E27FC236}">
              <a16:creationId xmlns:a16="http://schemas.microsoft.com/office/drawing/2014/main" id="{4D683408-0CFD-42F1-8B9B-D18E4A086734}"/>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10" name="Text Box 10176">
          <a:extLst>
            <a:ext uri="{FF2B5EF4-FFF2-40B4-BE49-F238E27FC236}">
              <a16:creationId xmlns:a16="http://schemas.microsoft.com/office/drawing/2014/main" id="{760686E3-D4A2-4243-8526-94448848B0BC}"/>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11" name="Text Box 10178">
          <a:extLst>
            <a:ext uri="{FF2B5EF4-FFF2-40B4-BE49-F238E27FC236}">
              <a16:creationId xmlns:a16="http://schemas.microsoft.com/office/drawing/2014/main" id="{A1CDBB86-CB85-4BC6-AAF1-FA09EF50420C}"/>
            </a:ext>
          </a:extLst>
        </xdr:cNvPr>
        <xdr:cNvSpPr txBox="1">
          <a:spLocks noChangeArrowheads="1"/>
        </xdr:cNvSpPr>
      </xdr:nvSpPr>
      <xdr:spPr bwMode="auto">
        <a:xfrm>
          <a:off x="3067050" y="144018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512" name="Text Box 10179">
          <a:extLst>
            <a:ext uri="{FF2B5EF4-FFF2-40B4-BE49-F238E27FC236}">
              <a16:creationId xmlns:a16="http://schemas.microsoft.com/office/drawing/2014/main" id="{02432959-A826-4BB4-A38D-AF2F9D0E842C}"/>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106</xdr:row>
      <xdr:rowOff>142875</xdr:rowOff>
    </xdr:from>
    <xdr:to>
      <xdr:col>6</xdr:col>
      <xdr:colOff>47625</xdr:colOff>
      <xdr:row>107</xdr:row>
      <xdr:rowOff>142875</xdr:rowOff>
    </xdr:to>
    <xdr:sp macro="" textlink="">
      <xdr:nvSpPr>
        <xdr:cNvPr id="513" name="Text Box 2075">
          <a:extLst>
            <a:ext uri="{FF2B5EF4-FFF2-40B4-BE49-F238E27FC236}">
              <a16:creationId xmlns:a16="http://schemas.microsoft.com/office/drawing/2014/main" id="{4B86BE59-EA9A-4DFC-BB9C-7B891E32EE30}"/>
            </a:ext>
          </a:extLst>
        </xdr:cNvPr>
        <xdr:cNvSpPr txBox="1">
          <a:spLocks noChangeArrowheads="1"/>
        </xdr:cNvSpPr>
      </xdr:nvSpPr>
      <xdr:spPr bwMode="auto">
        <a:xfrm>
          <a:off x="3248025" y="142684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14" name="Text Box 10176">
          <a:extLst>
            <a:ext uri="{FF2B5EF4-FFF2-40B4-BE49-F238E27FC236}">
              <a16:creationId xmlns:a16="http://schemas.microsoft.com/office/drawing/2014/main" id="{85D33022-4159-4D7A-8923-F49A92160533}"/>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515" name="Text Box 10179">
          <a:extLst>
            <a:ext uri="{FF2B5EF4-FFF2-40B4-BE49-F238E27FC236}">
              <a16:creationId xmlns:a16="http://schemas.microsoft.com/office/drawing/2014/main" id="{33E3B551-E60E-4333-A9C4-7F7710A2F2AB}"/>
            </a:ext>
          </a:extLst>
        </xdr:cNvPr>
        <xdr:cNvSpPr txBox="1">
          <a:spLocks noChangeArrowheads="1"/>
        </xdr:cNvSpPr>
      </xdr:nvSpPr>
      <xdr:spPr bwMode="auto">
        <a:xfrm>
          <a:off x="36004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16" name="Text Box 2075">
          <a:extLst>
            <a:ext uri="{FF2B5EF4-FFF2-40B4-BE49-F238E27FC236}">
              <a16:creationId xmlns:a16="http://schemas.microsoft.com/office/drawing/2014/main" id="{5C58E7DF-CD67-41CE-B38D-BF1D8A4F9CAC}"/>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17" name="Text Box 10176">
          <a:extLst>
            <a:ext uri="{FF2B5EF4-FFF2-40B4-BE49-F238E27FC236}">
              <a16:creationId xmlns:a16="http://schemas.microsoft.com/office/drawing/2014/main" id="{ABDC2B9A-D85E-403A-8EAD-DCECAEA0D9BA}"/>
            </a:ext>
          </a:extLst>
        </xdr:cNvPr>
        <xdr:cNvSpPr txBox="1">
          <a:spLocks noChangeArrowheads="1"/>
        </xdr:cNvSpPr>
      </xdr:nvSpPr>
      <xdr:spPr bwMode="auto">
        <a:xfrm>
          <a:off x="3067050" y="142684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304800</xdr:colOff>
      <xdr:row>108</xdr:row>
      <xdr:rowOff>66675</xdr:rowOff>
    </xdr:from>
    <xdr:to>
      <xdr:col>6</xdr:col>
      <xdr:colOff>304800</xdr:colOff>
      <xdr:row>109</xdr:row>
      <xdr:rowOff>66675</xdr:rowOff>
    </xdr:to>
    <xdr:sp macro="" textlink="">
      <xdr:nvSpPr>
        <xdr:cNvPr id="518" name="Text Box 10179">
          <a:extLst>
            <a:ext uri="{FF2B5EF4-FFF2-40B4-BE49-F238E27FC236}">
              <a16:creationId xmlns:a16="http://schemas.microsoft.com/office/drawing/2014/main" id="{64F6F3EB-831D-464D-AA8C-E89334A30C1F}"/>
            </a:ext>
          </a:extLst>
        </xdr:cNvPr>
        <xdr:cNvSpPr txBox="1">
          <a:spLocks noChangeArrowheads="1"/>
        </xdr:cNvSpPr>
      </xdr:nvSpPr>
      <xdr:spPr bwMode="auto">
        <a:xfrm>
          <a:off x="3505200" y="14468475"/>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19" name="Text Box 2075">
          <a:extLst>
            <a:ext uri="{FF2B5EF4-FFF2-40B4-BE49-F238E27FC236}">
              <a16:creationId xmlns:a16="http://schemas.microsoft.com/office/drawing/2014/main" id="{9AA9C777-DFE4-4362-8311-2CD645DD1BF2}"/>
            </a:ext>
          </a:extLst>
        </xdr:cNvPr>
        <xdr:cNvSpPr txBox="1">
          <a:spLocks noChangeArrowheads="1"/>
        </xdr:cNvSpPr>
      </xdr:nvSpPr>
      <xdr:spPr bwMode="auto">
        <a:xfrm>
          <a:off x="30670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0" name="Text Box 10176">
          <a:extLst>
            <a:ext uri="{FF2B5EF4-FFF2-40B4-BE49-F238E27FC236}">
              <a16:creationId xmlns:a16="http://schemas.microsoft.com/office/drawing/2014/main" id="{2A3BEF63-4081-413B-B791-7364EC3C0D48}"/>
            </a:ext>
          </a:extLst>
        </xdr:cNvPr>
        <xdr:cNvSpPr txBox="1">
          <a:spLocks noChangeArrowheads="1"/>
        </xdr:cNvSpPr>
      </xdr:nvSpPr>
      <xdr:spPr bwMode="auto">
        <a:xfrm>
          <a:off x="30670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112</xdr:row>
      <xdr:rowOff>142875</xdr:rowOff>
    </xdr:from>
    <xdr:to>
      <xdr:col>6</xdr:col>
      <xdr:colOff>571500</xdr:colOff>
      <xdr:row>113</xdr:row>
      <xdr:rowOff>142875</xdr:rowOff>
    </xdr:to>
    <xdr:sp macro="" textlink="">
      <xdr:nvSpPr>
        <xdr:cNvPr id="521" name="Text Box 10179">
          <a:extLst>
            <a:ext uri="{FF2B5EF4-FFF2-40B4-BE49-F238E27FC236}">
              <a16:creationId xmlns:a16="http://schemas.microsoft.com/office/drawing/2014/main" id="{A1218DE9-7B8C-4A56-828A-E5F425C017B2}"/>
            </a:ext>
          </a:extLst>
        </xdr:cNvPr>
        <xdr:cNvSpPr txBox="1">
          <a:spLocks noChangeArrowheads="1"/>
        </xdr:cNvSpPr>
      </xdr:nvSpPr>
      <xdr:spPr bwMode="auto">
        <a:xfrm>
          <a:off x="36004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2" name="Text Box 2075">
          <a:extLst>
            <a:ext uri="{FF2B5EF4-FFF2-40B4-BE49-F238E27FC236}">
              <a16:creationId xmlns:a16="http://schemas.microsoft.com/office/drawing/2014/main" id="{1711394B-47B8-47EA-AC37-AA1F822DAF9F}"/>
            </a:ext>
          </a:extLst>
        </xdr:cNvPr>
        <xdr:cNvSpPr txBox="1">
          <a:spLocks noChangeArrowheads="1"/>
        </xdr:cNvSpPr>
      </xdr:nvSpPr>
      <xdr:spPr bwMode="auto">
        <a:xfrm>
          <a:off x="30670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3" name="Text Box 10176">
          <a:extLst>
            <a:ext uri="{FF2B5EF4-FFF2-40B4-BE49-F238E27FC236}">
              <a16:creationId xmlns:a16="http://schemas.microsoft.com/office/drawing/2014/main" id="{64F379E8-0A99-4EB1-A89D-8403F96E04DC}"/>
            </a:ext>
          </a:extLst>
        </xdr:cNvPr>
        <xdr:cNvSpPr txBox="1">
          <a:spLocks noChangeArrowheads="1"/>
        </xdr:cNvSpPr>
      </xdr:nvSpPr>
      <xdr:spPr bwMode="auto">
        <a:xfrm>
          <a:off x="30670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112</xdr:row>
      <xdr:rowOff>142875</xdr:rowOff>
    </xdr:from>
    <xdr:to>
      <xdr:col>6</xdr:col>
      <xdr:colOff>571500</xdr:colOff>
      <xdr:row>113</xdr:row>
      <xdr:rowOff>142875</xdr:rowOff>
    </xdr:to>
    <xdr:sp macro="" textlink="">
      <xdr:nvSpPr>
        <xdr:cNvPr id="524" name="Text Box 10179">
          <a:extLst>
            <a:ext uri="{FF2B5EF4-FFF2-40B4-BE49-F238E27FC236}">
              <a16:creationId xmlns:a16="http://schemas.microsoft.com/office/drawing/2014/main" id="{5E50A466-A528-4CFD-B5A0-04749B6F458D}"/>
            </a:ext>
          </a:extLst>
        </xdr:cNvPr>
        <xdr:cNvSpPr txBox="1">
          <a:spLocks noChangeArrowheads="1"/>
        </xdr:cNvSpPr>
      </xdr:nvSpPr>
      <xdr:spPr bwMode="auto">
        <a:xfrm>
          <a:off x="36004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112</xdr:row>
      <xdr:rowOff>142875</xdr:rowOff>
    </xdr:from>
    <xdr:to>
      <xdr:col>6</xdr:col>
      <xdr:colOff>47625</xdr:colOff>
      <xdr:row>113</xdr:row>
      <xdr:rowOff>142875</xdr:rowOff>
    </xdr:to>
    <xdr:sp macro="" textlink="">
      <xdr:nvSpPr>
        <xdr:cNvPr id="525" name="Text Box 2075">
          <a:extLst>
            <a:ext uri="{FF2B5EF4-FFF2-40B4-BE49-F238E27FC236}">
              <a16:creationId xmlns:a16="http://schemas.microsoft.com/office/drawing/2014/main" id="{D5917D6E-CAC8-4761-BA14-3C89C9588792}"/>
            </a:ext>
          </a:extLst>
        </xdr:cNvPr>
        <xdr:cNvSpPr txBox="1">
          <a:spLocks noChangeArrowheads="1"/>
        </xdr:cNvSpPr>
      </xdr:nvSpPr>
      <xdr:spPr bwMode="auto">
        <a:xfrm>
          <a:off x="3248025" y="150685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6" name="Text Box 10176">
          <a:extLst>
            <a:ext uri="{FF2B5EF4-FFF2-40B4-BE49-F238E27FC236}">
              <a16:creationId xmlns:a16="http://schemas.microsoft.com/office/drawing/2014/main" id="{AFE83D10-8285-46FE-8392-253C4E5ED7C2}"/>
            </a:ext>
          </a:extLst>
        </xdr:cNvPr>
        <xdr:cNvSpPr txBox="1">
          <a:spLocks noChangeArrowheads="1"/>
        </xdr:cNvSpPr>
      </xdr:nvSpPr>
      <xdr:spPr bwMode="auto">
        <a:xfrm>
          <a:off x="30670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112</xdr:row>
      <xdr:rowOff>142875</xdr:rowOff>
    </xdr:from>
    <xdr:to>
      <xdr:col>6</xdr:col>
      <xdr:colOff>571500</xdr:colOff>
      <xdr:row>113</xdr:row>
      <xdr:rowOff>142875</xdr:rowOff>
    </xdr:to>
    <xdr:sp macro="" textlink="">
      <xdr:nvSpPr>
        <xdr:cNvPr id="527" name="Text Box 10179">
          <a:extLst>
            <a:ext uri="{FF2B5EF4-FFF2-40B4-BE49-F238E27FC236}">
              <a16:creationId xmlns:a16="http://schemas.microsoft.com/office/drawing/2014/main" id="{0D2217C5-4DC8-46E0-BC52-3A2F607424A2}"/>
            </a:ext>
          </a:extLst>
        </xdr:cNvPr>
        <xdr:cNvSpPr txBox="1">
          <a:spLocks noChangeArrowheads="1"/>
        </xdr:cNvSpPr>
      </xdr:nvSpPr>
      <xdr:spPr bwMode="auto">
        <a:xfrm>
          <a:off x="36004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8" name="Text Box 2075">
          <a:extLst>
            <a:ext uri="{FF2B5EF4-FFF2-40B4-BE49-F238E27FC236}">
              <a16:creationId xmlns:a16="http://schemas.microsoft.com/office/drawing/2014/main" id="{6053B61D-AD71-49C5-AE24-46FB531D5B9F}"/>
            </a:ext>
          </a:extLst>
        </xdr:cNvPr>
        <xdr:cNvSpPr txBox="1">
          <a:spLocks noChangeArrowheads="1"/>
        </xdr:cNvSpPr>
      </xdr:nvSpPr>
      <xdr:spPr bwMode="auto">
        <a:xfrm>
          <a:off x="30670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9" name="Text Box 10176">
          <a:extLst>
            <a:ext uri="{FF2B5EF4-FFF2-40B4-BE49-F238E27FC236}">
              <a16:creationId xmlns:a16="http://schemas.microsoft.com/office/drawing/2014/main" id="{7EDDFFEC-17AE-40F0-BA49-A2C675076D3A}"/>
            </a:ext>
          </a:extLst>
        </xdr:cNvPr>
        <xdr:cNvSpPr txBox="1">
          <a:spLocks noChangeArrowheads="1"/>
        </xdr:cNvSpPr>
      </xdr:nvSpPr>
      <xdr:spPr bwMode="auto">
        <a:xfrm>
          <a:off x="30670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112</xdr:row>
      <xdr:rowOff>142875</xdr:rowOff>
    </xdr:from>
    <xdr:to>
      <xdr:col>6</xdr:col>
      <xdr:colOff>571500</xdr:colOff>
      <xdr:row>113</xdr:row>
      <xdr:rowOff>142875</xdr:rowOff>
    </xdr:to>
    <xdr:sp macro="" textlink="">
      <xdr:nvSpPr>
        <xdr:cNvPr id="530" name="Text Box 10179">
          <a:extLst>
            <a:ext uri="{FF2B5EF4-FFF2-40B4-BE49-F238E27FC236}">
              <a16:creationId xmlns:a16="http://schemas.microsoft.com/office/drawing/2014/main" id="{95FF8B68-0CBF-476D-A106-72E78AA4B9A9}"/>
            </a:ext>
          </a:extLst>
        </xdr:cNvPr>
        <xdr:cNvSpPr txBox="1">
          <a:spLocks noChangeArrowheads="1"/>
        </xdr:cNvSpPr>
      </xdr:nvSpPr>
      <xdr:spPr bwMode="auto">
        <a:xfrm>
          <a:off x="3600450" y="150685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31" name="Text Box 2075">
          <a:extLst>
            <a:ext uri="{FF2B5EF4-FFF2-40B4-BE49-F238E27FC236}">
              <a16:creationId xmlns:a16="http://schemas.microsoft.com/office/drawing/2014/main" id="{6689C0F7-053A-44C6-ADCC-C81B4AC4D94E}"/>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2" name="Text Box 10077">
          <a:extLst>
            <a:ext uri="{FF2B5EF4-FFF2-40B4-BE49-F238E27FC236}">
              <a16:creationId xmlns:a16="http://schemas.microsoft.com/office/drawing/2014/main" id="{B15F236D-87F4-4AAE-9902-8C5C402BEE18}"/>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33" name="Text Box 10176">
          <a:extLst>
            <a:ext uri="{FF2B5EF4-FFF2-40B4-BE49-F238E27FC236}">
              <a16:creationId xmlns:a16="http://schemas.microsoft.com/office/drawing/2014/main" id="{65971616-A0EE-45A3-AD2B-7E8B2D717128}"/>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4" name="Text Box 10178">
          <a:extLst>
            <a:ext uri="{FF2B5EF4-FFF2-40B4-BE49-F238E27FC236}">
              <a16:creationId xmlns:a16="http://schemas.microsoft.com/office/drawing/2014/main" id="{03A19025-1EB6-4CDB-B540-8E8767D19BCB}"/>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35" name="Text Box 10179">
          <a:extLst>
            <a:ext uri="{FF2B5EF4-FFF2-40B4-BE49-F238E27FC236}">
              <a16:creationId xmlns:a16="http://schemas.microsoft.com/office/drawing/2014/main" id="{BCE778A9-1AB7-4C8C-AA0F-42E91FFBDEF0}"/>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6" name="Text Box 10077">
          <a:extLst>
            <a:ext uri="{FF2B5EF4-FFF2-40B4-BE49-F238E27FC236}">
              <a16:creationId xmlns:a16="http://schemas.microsoft.com/office/drawing/2014/main" id="{4CBDEB33-09C1-4E79-99B2-DDBD33CF070D}"/>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7" name="Text Box 10178">
          <a:extLst>
            <a:ext uri="{FF2B5EF4-FFF2-40B4-BE49-F238E27FC236}">
              <a16:creationId xmlns:a16="http://schemas.microsoft.com/office/drawing/2014/main" id="{F13AECB8-C4EF-4D9B-BC2E-2634D247C58E}"/>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38" name="Text Box 2075">
          <a:extLst>
            <a:ext uri="{FF2B5EF4-FFF2-40B4-BE49-F238E27FC236}">
              <a16:creationId xmlns:a16="http://schemas.microsoft.com/office/drawing/2014/main" id="{E28A36DC-B631-464B-B075-5FDB92FDFF35}"/>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9" name="Text Box 10077">
          <a:extLst>
            <a:ext uri="{FF2B5EF4-FFF2-40B4-BE49-F238E27FC236}">
              <a16:creationId xmlns:a16="http://schemas.microsoft.com/office/drawing/2014/main" id="{62B085E9-0360-4463-97BB-DCAFB6F257C1}"/>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0" name="Text Box 10176">
          <a:extLst>
            <a:ext uri="{FF2B5EF4-FFF2-40B4-BE49-F238E27FC236}">
              <a16:creationId xmlns:a16="http://schemas.microsoft.com/office/drawing/2014/main" id="{580A7558-F4BE-4825-9286-B71EEB4C6E21}"/>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41" name="Text Box 10178">
          <a:extLst>
            <a:ext uri="{FF2B5EF4-FFF2-40B4-BE49-F238E27FC236}">
              <a16:creationId xmlns:a16="http://schemas.microsoft.com/office/drawing/2014/main" id="{2BD19006-180E-45DB-856C-D08082858583}"/>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42" name="Text Box 10179">
          <a:extLst>
            <a:ext uri="{FF2B5EF4-FFF2-40B4-BE49-F238E27FC236}">
              <a16:creationId xmlns:a16="http://schemas.microsoft.com/office/drawing/2014/main" id="{4CCCD9E4-00D0-476D-BB1A-70629D105362}"/>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102</xdr:row>
      <xdr:rowOff>142875</xdr:rowOff>
    </xdr:from>
    <xdr:to>
      <xdr:col>6</xdr:col>
      <xdr:colOff>47625</xdr:colOff>
      <xdr:row>103</xdr:row>
      <xdr:rowOff>142875</xdr:rowOff>
    </xdr:to>
    <xdr:sp macro="" textlink="">
      <xdr:nvSpPr>
        <xdr:cNvPr id="543" name="Text Box 2075">
          <a:extLst>
            <a:ext uri="{FF2B5EF4-FFF2-40B4-BE49-F238E27FC236}">
              <a16:creationId xmlns:a16="http://schemas.microsoft.com/office/drawing/2014/main" id="{BF856440-D4A6-4A4B-B75B-D1991CA6C9BF}"/>
            </a:ext>
          </a:extLst>
        </xdr:cNvPr>
        <xdr:cNvSpPr txBox="1">
          <a:spLocks noChangeArrowheads="1"/>
        </xdr:cNvSpPr>
      </xdr:nvSpPr>
      <xdr:spPr bwMode="auto">
        <a:xfrm>
          <a:off x="3248025" y="13735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4" name="Text Box 10176">
          <a:extLst>
            <a:ext uri="{FF2B5EF4-FFF2-40B4-BE49-F238E27FC236}">
              <a16:creationId xmlns:a16="http://schemas.microsoft.com/office/drawing/2014/main" id="{5662DCA3-C278-4DD3-8AFF-3B1C47A0CF98}"/>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45" name="Text Box 10179">
          <a:extLst>
            <a:ext uri="{FF2B5EF4-FFF2-40B4-BE49-F238E27FC236}">
              <a16:creationId xmlns:a16="http://schemas.microsoft.com/office/drawing/2014/main" id="{E06C47F2-673E-4332-AB81-C6498ACC9A0A}"/>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6" name="Text Box 2075">
          <a:extLst>
            <a:ext uri="{FF2B5EF4-FFF2-40B4-BE49-F238E27FC236}">
              <a16:creationId xmlns:a16="http://schemas.microsoft.com/office/drawing/2014/main" id="{9910A649-1E23-4B3F-86FF-590A88593E11}"/>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7" name="Text Box 10176">
          <a:extLst>
            <a:ext uri="{FF2B5EF4-FFF2-40B4-BE49-F238E27FC236}">
              <a16:creationId xmlns:a16="http://schemas.microsoft.com/office/drawing/2014/main" id="{2CDA2035-DAF1-4877-8CC7-8D439267E0A8}"/>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48" name="Text Box 10179">
          <a:extLst>
            <a:ext uri="{FF2B5EF4-FFF2-40B4-BE49-F238E27FC236}">
              <a16:creationId xmlns:a16="http://schemas.microsoft.com/office/drawing/2014/main" id="{A6B0A054-195D-474B-A424-9BC40CF07B8E}"/>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9" name="Text Box 2075">
          <a:extLst>
            <a:ext uri="{FF2B5EF4-FFF2-40B4-BE49-F238E27FC236}">
              <a16:creationId xmlns:a16="http://schemas.microsoft.com/office/drawing/2014/main" id="{EA325B1A-6479-4E56-80E1-0B219367B303}"/>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50" name="Text Box 10077">
          <a:extLst>
            <a:ext uri="{FF2B5EF4-FFF2-40B4-BE49-F238E27FC236}">
              <a16:creationId xmlns:a16="http://schemas.microsoft.com/office/drawing/2014/main" id="{D9A6F632-1CD4-4905-B383-35865C89ACEA}"/>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51" name="Text Box 10176">
          <a:extLst>
            <a:ext uri="{FF2B5EF4-FFF2-40B4-BE49-F238E27FC236}">
              <a16:creationId xmlns:a16="http://schemas.microsoft.com/office/drawing/2014/main" id="{6EF74A09-1D43-4FAC-A6EB-CFA27CED495B}"/>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52" name="Text Box 10178">
          <a:extLst>
            <a:ext uri="{FF2B5EF4-FFF2-40B4-BE49-F238E27FC236}">
              <a16:creationId xmlns:a16="http://schemas.microsoft.com/office/drawing/2014/main" id="{9C59E4B3-143C-43FF-835F-E233B417CCC7}"/>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53" name="Text Box 10179">
          <a:extLst>
            <a:ext uri="{FF2B5EF4-FFF2-40B4-BE49-F238E27FC236}">
              <a16:creationId xmlns:a16="http://schemas.microsoft.com/office/drawing/2014/main" id="{50D4282E-374E-46DC-AD0B-73AC2BDBE737}"/>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102</xdr:row>
      <xdr:rowOff>142875</xdr:rowOff>
    </xdr:from>
    <xdr:to>
      <xdr:col>6</xdr:col>
      <xdr:colOff>47625</xdr:colOff>
      <xdr:row>103</xdr:row>
      <xdr:rowOff>142875</xdr:rowOff>
    </xdr:to>
    <xdr:sp macro="" textlink="">
      <xdr:nvSpPr>
        <xdr:cNvPr id="554" name="Text Box 2075">
          <a:extLst>
            <a:ext uri="{FF2B5EF4-FFF2-40B4-BE49-F238E27FC236}">
              <a16:creationId xmlns:a16="http://schemas.microsoft.com/office/drawing/2014/main" id="{4A797323-2F45-463E-8061-63EAF373AB20}"/>
            </a:ext>
          </a:extLst>
        </xdr:cNvPr>
        <xdr:cNvSpPr txBox="1">
          <a:spLocks noChangeArrowheads="1"/>
        </xdr:cNvSpPr>
      </xdr:nvSpPr>
      <xdr:spPr bwMode="auto">
        <a:xfrm>
          <a:off x="3248025" y="13735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55" name="Text Box 10176">
          <a:extLst>
            <a:ext uri="{FF2B5EF4-FFF2-40B4-BE49-F238E27FC236}">
              <a16:creationId xmlns:a16="http://schemas.microsoft.com/office/drawing/2014/main" id="{89494FDD-0C1A-478D-A391-877695F89048}"/>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56" name="Text Box 10179">
          <a:extLst>
            <a:ext uri="{FF2B5EF4-FFF2-40B4-BE49-F238E27FC236}">
              <a16:creationId xmlns:a16="http://schemas.microsoft.com/office/drawing/2014/main" id="{06845D0B-4EE5-46C6-9947-9390B268BDD5}"/>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57" name="Text Box 2075">
          <a:extLst>
            <a:ext uri="{FF2B5EF4-FFF2-40B4-BE49-F238E27FC236}">
              <a16:creationId xmlns:a16="http://schemas.microsoft.com/office/drawing/2014/main" id="{D1C6DC6F-4A71-43A4-B0F3-409C994169A3}"/>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58" name="Text Box 10176">
          <a:extLst>
            <a:ext uri="{FF2B5EF4-FFF2-40B4-BE49-F238E27FC236}">
              <a16:creationId xmlns:a16="http://schemas.microsoft.com/office/drawing/2014/main" id="{195A7E8A-1298-4CBF-BC9D-D5E1AEEF6219}"/>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59" name="Text Box 10179">
          <a:extLst>
            <a:ext uri="{FF2B5EF4-FFF2-40B4-BE49-F238E27FC236}">
              <a16:creationId xmlns:a16="http://schemas.microsoft.com/office/drawing/2014/main" id="{C54E4274-6B94-4FE7-8EA8-53F3201A6770}"/>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0" name="Text Box 10077">
          <a:extLst>
            <a:ext uri="{FF2B5EF4-FFF2-40B4-BE49-F238E27FC236}">
              <a16:creationId xmlns:a16="http://schemas.microsoft.com/office/drawing/2014/main" id="{C8BEA0E7-13DB-4C3F-A45B-FBF736BB07E0}"/>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1" name="Text Box 10178">
          <a:extLst>
            <a:ext uri="{FF2B5EF4-FFF2-40B4-BE49-F238E27FC236}">
              <a16:creationId xmlns:a16="http://schemas.microsoft.com/office/drawing/2014/main" id="{A312CC92-D4FC-432E-B1A4-5B458B1D5D53}"/>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2" name="Text Box 10077">
          <a:extLst>
            <a:ext uri="{FF2B5EF4-FFF2-40B4-BE49-F238E27FC236}">
              <a16:creationId xmlns:a16="http://schemas.microsoft.com/office/drawing/2014/main" id="{493246AD-DFA7-4EFC-A1FC-632192ECB051}"/>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3" name="Text Box 10178">
          <a:extLst>
            <a:ext uri="{FF2B5EF4-FFF2-40B4-BE49-F238E27FC236}">
              <a16:creationId xmlns:a16="http://schemas.microsoft.com/office/drawing/2014/main" id="{41084176-3E10-467A-B170-7F9258972BD0}"/>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4" name="Text Box 10077">
          <a:extLst>
            <a:ext uri="{FF2B5EF4-FFF2-40B4-BE49-F238E27FC236}">
              <a16:creationId xmlns:a16="http://schemas.microsoft.com/office/drawing/2014/main" id="{12A8A7BA-9461-41B6-9F06-146BE9CF9D0C}"/>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5" name="Text Box 10178">
          <a:extLst>
            <a:ext uri="{FF2B5EF4-FFF2-40B4-BE49-F238E27FC236}">
              <a16:creationId xmlns:a16="http://schemas.microsoft.com/office/drawing/2014/main" id="{8D55DB33-9B33-4E1A-8814-CB12E93AB6EB}"/>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66" name="Text Box 2075">
          <a:extLst>
            <a:ext uri="{FF2B5EF4-FFF2-40B4-BE49-F238E27FC236}">
              <a16:creationId xmlns:a16="http://schemas.microsoft.com/office/drawing/2014/main" id="{DDEA0E31-97F3-475A-9DD6-2A07E87816AF}"/>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7" name="Text Box 10077">
          <a:extLst>
            <a:ext uri="{FF2B5EF4-FFF2-40B4-BE49-F238E27FC236}">
              <a16:creationId xmlns:a16="http://schemas.microsoft.com/office/drawing/2014/main" id="{5D28A5A7-7151-4096-92A2-4A290441EA12}"/>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68" name="Text Box 10176">
          <a:extLst>
            <a:ext uri="{FF2B5EF4-FFF2-40B4-BE49-F238E27FC236}">
              <a16:creationId xmlns:a16="http://schemas.microsoft.com/office/drawing/2014/main" id="{574AEBC9-2DBD-4F3F-90F4-690C5F793A00}"/>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9" name="Text Box 10178">
          <a:extLst>
            <a:ext uri="{FF2B5EF4-FFF2-40B4-BE49-F238E27FC236}">
              <a16:creationId xmlns:a16="http://schemas.microsoft.com/office/drawing/2014/main" id="{314D37AE-A01C-4829-94A9-E5B40E52947A}"/>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70" name="Text Box 10179">
          <a:extLst>
            <a:ext uri="{FF2B5EF4-FFF2-40B4-BE49-F238E27FC236}">
              <a16:creationId xmlns:a16="http://schemas.microsoft.com/office/drawing/2014/main" id="{6A2CC3CA-18A1-4706-917E-78F16899314D}"/>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71" name="Text Box 10077">
          <a:extLst>
            <a:ext uri="{FF2B5EF4-FFF2-40B4-BE49-F238E27FC236}">
              <a16:creationId xmlns:a16="http://schemas.microsoft.com/office/drawing/2014/main" id="{1E54B367-07E3-48B7-ADA9-E1D4879FFB35}"/>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72" name="Text Box 10178">
          <a:extLst>
            <a:ext uri="{FF2B5EF4-FFF2-40B4-BE49-F238E27FC236}">
              <a16:creationId xmlns:a16="http://schemas.microsoft.com/office/drawing/2014/main" id="{1B5C5E79-00E5-4564-B7C7-AD1DCDF178D3}"/>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73" name="Text Box 2075">
          <a:extLst>
            <a:ext uri="{FF2B5EF4-FFF2-40B4-BE49-F238E27FC236}">
              <a16:creationId xmlns:a16="http://schemas.microsoft.com/office/drawing/2014/main" id="{C4C9AC33-0172-4C19-93D7-259CFBC1E9A0}"/>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74" name="Text Box 10077">
          <a:extLst>
            <a:ext uri="{FF2B5EF4-FFF2-40B4-BE49-F238E27FC236}">
              <a16:creationId xmlns:a16="http://schemas.microsoft.com/office/drawing/2014/main" id="{53F792B1-B355-4BA8-B25F-3F3BE888B712}"/>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75" name="Text Box 10176">
          <a:extLst>
            <a:ext uri="{FF2B5EF4-FFF2-40B4-BE49-F238E27FC236}">
              <a16:creationId xmlns:a16="http://schemas.microsoft.com/office/drawing/2014/main" id="{5C753D56-8157-48A8-8844-55AEB1595E18}"/>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76" name="Text Box 10178">
          <a:extLst>
            <a:ext uri="{FF2B5EF4-FFF2-40B4-BE49-F238E27FC236}">
              <a16:creationId xmlns:a16="http://schemas.microsoft.com/office/drawing/2014/main" id="{D8F84873-F1E7-489D-BEAB-2071045D81BA}"/>
            </a:ext>
          </a:extLst>
        </xdr:cNvPr>
        <xdr:cNvSpPr txBox="1">
          <a:spLocks noChangeArrowheads="1"/>
        </xdr:cNvSpPr>
      </xdr:nvSpPr>
      <xdr:spPr bwMode="auto">
        <a:xfrm>
          <a:off x="3067050" y="1386840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77" name="Text Box 10179">
          <a:extLst>
            <a:ext uri="{FF2B5EF4-FFF2-40B4-BE49-F238E27FC236}">
              <a16:creationId xmlns:a16="http://schemas.microsoft.com/office/drawing/2014/main" id="{B812858D-AF3D-496A-8FA8-914A3B0E874A}"/>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102</xdr:row>
      <xdr:rowOff>142875</xdr:rowOff>
    </xdr:from>
    <xdr:to>
      <xdr:col>6</xdr:col>
      <xdr:colOff>47625</xdr:colOff>
      <xdr:row>103</xdr:row>
      <xdr:rowOff>142875</xdr:rowOff>
    </xdr:to>
    <xdr:sp macro="" textlink="">
      <xdr:nvSpPr>
        <xdr:cNvPr id="578" name="Text Box 2075">
          <a:extLst>
            <a:ext uri="{FF2B5EF4-FFF2-40B4-BE49-F238E27FC236}">
              <a16:creationId xmlns:a16="http://schemas.microsoft.com/office/drawing/2014/main" id="{BA489B15-EB79-4233-A80B-51FB807C12B1}"/>
            </a:ext>
          </a:extLst>
        </xdr:cNvPr>
        <xdr:cNvSpPr txBox="1">
          <a:spLocks noChangeArrowheads="1"/>
        </xdr:cNvSpPr>
      </xdr:nvSpPr>
      <xdr:spPr bwMode="auto">
        <a:xfrm>
          <a:off x="3248025" y="13735050"/>
          <a:ext cx="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79" name="Text Box 10176">
          <a:extLst>
            <a:ext uri="{FF2B5EF4-FFF2-40B4-BE49-F238E27FC236}">
              <a16:creationId xmlns:a16="http://schemas.microsoft.com/office/drawing/2014/main" id="{C235F640-DDB9-4390-A512-75566793CBC5}"/>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80" name="Text Box 10179">
          <a:extLst>
            <a:ext uri="{FF2B5EF4-FFF2-40B4-BE49-F238E27FC236}">
              <a16:creationId xmlns:a16="http://schemas.microsoft.com/office/drawing/2014/main" id="{94588009-4745-424E-A34F-08A255D97585}"/>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81" name="Text Box 2075">
          <a:extLst>
            <a:ext uri="{FF2B5EF4-FFF2-40B4-BE49-F238E27FC236}">
              <a16:creationId xmlns:a16="http://schemas.microsoft.com/office/drawing/2014/main" id="{B6536E79-9353-4B39-8155-1F292FFC6429}"/>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82" name="Text Box 10176">
          <a:extLst>
            <a:ext uri="{FF2B5EF4-FFF2-40B4-BE49-F238E27FC236}">
              <a16:creationId xmlns:a16="http://schemas.microsoft.com/office/drawing/2014/main" id="{2722797D-9A2B-40EB-ADE4-D3533AB5BD71}"/>
            </a:ext>
          </a:extLst>
        </xdr:cNvPr>
        <xdr:cNvSpPr txBox="1">
          <a:spLocks noChangeArrowheads="1"/>
        </xdr:cNvSpPr>
      </xdr:nvSpPr>
      <xdr:spPr bwMode="auto">
        <a:xfrm>
          <a:off x="30670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83" name="Text Box 10179">
          <a:extLst>
            <a:ext uri="{FF2B5EF4-FFF2-40B4-BE49-F238E27FC236}">
              <a16:creationId xmlns:a16="http://schemas.microsoft.com/office/drawing/2014/main" id="{2A8E7AC3-0AB8-493F-A334-4A77974917D4}"/>
            </a:ext>
          </a:extLst>
        </xdr:cNvPr>
        <xdr:cNvSpPr txBox="1">
          <a:spLocks noChangeArrowheads="1"/>
        </xdr:cNvSpPr>
      </xdr:nvSpPr>
      <xdr:spPr bwMode="auto">
        <a:xfrm>
          <a:off x="3600450" y="13735050"/>
          <a:ext cx="1333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400050</xdr:colOff>
      <xdr:row>16</xdr:row>
      <xdr:rowOff>142875</xdr:rowOff>
    </xdr:from>
    <xdr:to>
      <xdr:col>5</xdr:col>
      <xdr:colOff>571500</xdr:colOff>
      <xdr:row>17</xdr:row>
      <xdr:rowOff>142875</xdr:rowOff>
    </xdr:to>
    <xdr:sp macro="" textlink="">
      <xdr:nvSpPr>
        <xdr:cNvPr id="2" name="Text Box 2075">
          <a:extLst>
            <a:ext uri="{FF2B5EF4-FFF2-40B4-BE49-F238E27FC236}">
              <a16:creationId xmlns:a16="http://schemas.microsoft.com/office/drawing/2014/main" id="{8E900F56-484A-4B3A-A5EA-4DC49D8FF6F0}"/>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25</xdr:row>
      <xdr:rowOff>142875</xdr:rowOff>
    </xdr:from>
    <xdr:to>
      <xdr:col>5</xdr:col>
      <xdr:colOff>571500</xdr:colOff>
      <xdr:row>26</xdr:row>
      <xdr:rowOff>142875</xdr:rowOff>
    </xdr:to>
    <xdr:sp macro="" textlink="">
      <xdr:nvSpPr>
        <xdr:cNvPr id="3" name="Text Box 10070">
          <a:extLst>
            <a:ext uri="{FF2B5EF4-FFF2-40B4-BE49-F238E27FC236}">
              <a16:creationId xmlns:a16="http://schemas.microsoft.com/office/drawing/2014/main" id="{FFE359D8-E593-466D-B1F5-37ADB69B9EA5}"/>
            </a:ext>
          </a:extLst>
        </xdr:cNvPr>
        <xdr:cNvSpPr txBox="1">
          <a:spLocks noChangeArrowheads="1"/>
        </xdr:cNvSpPr>
      </xdr:nvSpPr>
      <xdr:spPr bwMode="auto">
        <a:xfrm>
          <a:off x="3105150" y="44958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4" name="Text Box 10077">
          <a:extLst>
            <a:ext uri="{FF2B5EF4-FFF2-40B4-BE49-F238E27FC236}">
              <a16:creationId xmlns:a16="http://schemas.microsoft.com/office/drawing/2014/main" id="{6E3BA969-57CD-4181-A612-173B9ADD2CBA}"/>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5" name="Text Box 10176">
          <a:extLst>
            <a:ext uri="{FF2B5EF4-FFF2-40B4-BE49-F238E27FC236}">
              <a16:creationId xmlns:a16="http://schemas.microsoft.com/office/drawing/2014/main" id="{C28A335C-7AEC-476C-854B-6E95CE3F99E5}"/>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25</xdr:row>
      <xdr:rowOff>142875</xdr:rowOff>
    </xdr:from>
    <xdr:to>
      <xdr:col>5</xdr:col>
      <xdr:colOff>571500</xdr:colOff>
      <xdr:row>26</xdr:row>
      <xdr:rowOff>142875</xdr:rowOff>
    </xdr:to>
    <xdr:sp macro="" textlink="">
      <xdr:nvSpPr>
        <xdr:cNvPr id="6" name="Text Box 10177">
          <a:extLst>
            <a:ext uri="{FF2B5EF4-FFF2-40B4-BE49-F238E27FC236}">
              <a16:creationId xmlns:a16="http://schemas.microsoft.com/office/drawing/2014/main" id="{E33C7AE0-78CB-4875-BF5E-1335D8F5CF58}"/>
            </a:ext>
          </a:extLst>
        </xdr:cNvPr>
        <xdr:cNvSpPr txBox="1">
          <a:spLocks noChangeArrowheads="1"/>
        </xdr:cNvSpPr>
      </xdr:nvSpPr>
      <xdr:spPr bwMode="auto">
        <a:xfrm>
          <a:off x="3105150" y="44958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7" name="Text Box 10178">
          <a:extLst>
            <a:ext uri="{FF2B5EF4-FFF2-40B4-BE49-F238E27FC236}">
              <a16:creationId xmlns:a16="http://schemas.microsoft.com/office/drawing/2014/main" id="{B3E9DEAD-3C7F-4EB7-9FCB-B0571C2DC427}"/>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8" name="Text Box 10179">
          <a:extLst>
            <a:ext uri="{FF2B5EF4-FFF2-40B4-BE49-F238E27FC236}">
              <a16:creationId xmlns:a16="http://schemas.microsoft.com/office/drawing/2014/main" id="{8E07B992-AC14-4FDF-B941-06966478071E}"/>
            </a:ext>
          </a:extLst>
        </xdr:cNvPr>
        <xdr:cNvSpPr txBox="1">
          <a:spLocks noChangeArrowheads="1"/>
        </xdr:cNvSpPr>
      </xdr:nvSpPr>
      <xdr:spPr bwMode="auto">
        <a:xfrm>
          <a:off x="342900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9" name="Text Box 2075">
          <a:extLst>
            <a:ext uri="{FF2B5EF4-FFF2-40B4-BE49-F238E27FC236}">
              <a16:creationId xmlns:a16="http://schemas.microsoft.com/office/drawing/2014/main" id="{5FC77577-DB6A-41BE-AD0D-2FAFCA8FFF6C}"/>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71</xdr:row>
      <xdr:rowOff>142875</xdr:rowOff>
    </xdr:from>
    <xdr:to>
      <xdr:col>5</xdr:col>
      <xdr:colOff>571500</xdr:colOff>
      <xdr:row>72</xdr:row>
      <xdr:rowOff>142875</xdr:rowOff>
    </xdr:to>
    <xdr:sp macro="" textlink="">
      <xdr:nvSpPr>
        <xdr:cNvPr id="10" name="Text Box 10070">
          <a:extLst>
            <a:ext uri="{FF2B5EF4-FFF2-40B4-BE49-F238E27FC236}">
              <a16:creationId xmlns:a16="http://schemas.microsoft.com/office/drawing/2014/main" id="{0299463C-01A3-4FC3-9C65-828FE05C099C}"/>
            </a:ext>
          </a:extLst>
        </xdr:cNvPr>
        <xdr:cNvSpPr txBox="1">
          <a:spLocks noChangeArrowheads="1"/>
        </xdr:cNvSpPr>
      </xdr:nvSpPr>
      <xdr:spPr bwMode="auto">
        <a:xfrm>
          <a:off x="3105150" y="123729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1" name="Text Box 10077">
          <a:extLst>
            <a:ext uri="{FF2B5EF4-FFF2-40B4-BE49-F238E27FC236}">
              <a16:creationId xmlns:a16="http://schemas.microsoft.com/office/drawing/2014/main" id="{3FB4A8D4-EE07-4275-B502-ED326DBA5C99}"/>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2" name="Text Box 10176">
          <a:extLst>
            <a:ext uri="{FF2B5EF4-FFF2-40B4-BE49-F238E27FC236}">
              <a16:creationId xmlns:a16="http://schemas.microsoft.com/office/drawing/2014/main" id="{BD0D8B66-3606-4187-A1FD-99FFF53990C4}"/>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71</xdr:row>
      <xdr:rowOff>142875</xdr:rowOff>
    </xdr:from>
    <xdr:to>
      <xdr:col>5</xdr:col>
      <xdr:colOff>571500</xdr:colOff>
      <xdr:row>72</xdr:row>
      <xdr:rowOff>142875</xdr:rowOff>
    </xdr:to>
    <xdr:sp macro="" textlink="">
      <xdr:nvSpPr>
        <xdr:cNvPr id="13" name="Text Box 10177">
          <a:extLst>
            <a:ext uri="{FF2B5EF4-FFF2-40B4-BE49-F238E27FC236}">
              <a16:creationId xmlns:a16="http://schemas.microsoft.com/office/drawing/2014/main" id="{ADEAC100-A01F-470D-BB52-FFA4865371B0}"/>
            </a:ext>
          </a:extLst>
        </xdr:cNvPr>
        <xdr:cNvSpPr txBox="1">
          <a:spLocks noChangeArrowheads="1"/>
        </xdr:cNvSpPr>
      </xdr:nvSpPr>
      <xdr:spPr bwMode="auto">
        <a:xfrm>
          <a:off x="3105150" y="123729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 name="Text Box 10178">
          <a:extLst>
            <a:ext uri="{FF2B5EF4-FFF2-40B4-BE49-F238E27FC236}">
              <a16:creationId xmlns:a16="http://schemas.microsoft.com/office/drawing/2014/main" id="{4A1DA039-7082-4B55-A492-716DBF6284B2}"/>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5" name="Text Box 10179">
          <a:extLst>
            <a:ext uri="{FF2B5EF4-FFF2-40B4-BE49-F238E27FC236}">
              <a16:creationId xmlns:a16="http://schemas.microsoft.com/office/drawing/2014/main" id="{097B83B6-F1BF-48D0-9E54-55BF1E2363E0}"/>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6" name="Text Box 10077">
          <a:extLst>
            <a:ext uri="{FF2B5EF4-FFF2-40B4-BE49-F238E27FC236}">
              <a16:creationId xmlns:a16="http://schemas.microsoft.com/office/drawing/2014/main" id="{FB48AB50-475E-4B36-9E09-AB7ED9DB0412}"/>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7" name="Text Box 10178">
          <a:extLst>
            <a:ext uri="{FF2B5EF4-FFF2-40B4-BE49-F238E27FC236}">
              <a16:creationId xmlns:a16="http://schemas.microsoft.com/office/drawing/2014/main" id="{2E506D0A-B986-467A-BE40-227A0727648C}"/>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8" name="Text Box 10077">
          <a:extLst>
            <a:ext uri="{FF2B5EF4-FFF2-40B4-BE49-F238E27FC236}">
              <a16:creationId xmlns:a16="http://schemas.microsoft.com/office/drawing/2014/main" id="{878732EA-BD4F-4084-85F1-9D6A4C4E1502}"/>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9" name="Text Box 10178">
          <a:extLst>
            <a:ext uri="{FF2B5EF4-FFF2-40B4-BE49-F238E27FC236}">
              <a16:creationId xmlns:a16="http://schemas.microsoft.com/office/drawing/2014/main" id="{3683295B-7630-48A3-A14D-1743A5B7D00E}"/>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0" name="Text Box 2075">
          <a:extLst>
            <a:ext uri="{FF2B5EF4-FFF2-40B4-BE49-F238E27FC236}">
              <a16:creationId xmlns:a16="http://schemas.microsoft.com/office/drawing/2014/main" id="{1AF9A607-4B91-40D2-8537-0D87E152A783}"/>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21" name="Text Box 10077">
          <a:extLst>
            <a:ext uri="{FF2B5EF4-FFF2-40B4-BE49-F238E27FC236}">
              <a16:creationId xmlns:a16="http://schemas.microsoft.com/office/drawing/2014/main" id="{3DE1D8E6-B053-4CE5-B3A1-5C09B2FCFE9C}"/>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2" name="Text Box 10176">
          <a:extLst>
            <a:ext uri="{FF2B5EF4-FFF2-40B4-BE49-F238E27FC236}">
              <a16:creationId xmlns:a16="http://schemas.microsoft.com/office/drawing/2014/main" id="{7F1B08E2-2AAA-4A73-BFA8-E9EE49B49EE9}"/>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23" name="Text Box 10178">
          <a:extLst>
            <a:ext uri="{FF2B5EF4-FFF2-40B4-BE49-F238E27FC236}">
              <a16:creationId xmlns:a16="http://schemas.microsoft.com/office/drawing/2014/main" id="{31C19ECA-3216-4D56-B689-91D6C3D394FF}"/>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24" name="Text Box 10179">
          <a:extLst>
            <a:ext uri="{FF2B5EF4-FFF2-40B4-BE49-F238E27FC236}">
              <a16:creationId xmlns:a16="http://schemas.microsoft.com/office/drawing/2014/main" id="{D15BB7BE-FBB3-40D7-8391-BE3A5A75D4BA}"/>
            </a:ext>
          </a:extLst>
        </xdr:cNvPr>
        <xdr:cNvSpPr txBox="1">
          <a:spLocks noChangeArrowheads="1"/>
        </xdr:cNvSpPr>
      </xdr:nvSpPr>
      <xdr:spPr bwMode="auto">
        <a:xfrm>
          <a:off x="342900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16</xdr:row>
      <xdr:rowOff>142875</xdr:rowOff>
    </xdr:from>
    <xdr:to>
      <xdr:col>6</xdr:col>
      <xdr:colOff>47625</xdr:colOff>
      <xdr:row>17</xdr:row>
      <xdr:rowOff>142875</xdr:rowOff>
    </xdr:to>
    <xdr:sp macro="" textlink="">
      <xdr:nvSpPr>
        <xdr:cNvPr id="25" name="Text Box 2075">
          <a:extLst>
            <a:ext uri="{FF2B5EF4-FFF2-40B4-BE49-F238E27FC236}">
              <a16:creationId xmlns:a16="http://schemas.microsoft.com/office/drawing/2014/main" id="{D852E7FE-8878-48CD-970E-5D3B074EB027}"/>
            </a:ext>
          </a:extLst>
        </xdr:cNvPr>
        <xdr:cNvSpPr txBox="1">
          <a:spLocks noChangeArrowheads="1"/>
        </xdr:cNvSpPr>
      </xdr:nvSpPr>
      <xdr:spPr bwMode="auto">
        <a:xfrm>
          <a:off x="3152775"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6" name="Text Box 10176">
          <a:extLst>
            <a:ext uri="{FF2B5EF4-FFF2-40B4-BE49-F238E27FC236}">
              <a16:creationId xmlns:a16="http://schemas.microsoft.com/office/drawing/2014/main" id="{8A30A7F5-7219-4D99-9408-CA4CBA95852C}"/>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27" name="Text Box 10179">
          <a:extLst>
            <a:ext uri="{FF2B5EF4-FFF2-40B4-BE49-F238E27FC236}">
              <a16:creationId xmlns:a16="http://schemas.microsoft.com/office/drawing/2014/main" id="{3A944622-25D7-4231-BA3C-7D194E861CB3}"/>
            </a:ext>
          </a:extLst>
        </xdr:cNvPr>
        <xdr:cNvSpPr txBox="1">
          <a:spLocks noChangeArrowheads="1"/>
        </xdr:cNvSpPr>
      </xdr:nvSpPr>
      <xdr:spPr bwMode="auto">
        <a:xfrm>
          <a:off x="342900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8" name="Text Box 2075">
          <a:extLst>
            <a:ext uri="{FF2B5EF4-FFF2-40B4-BE49-F238E27FC236}">
              <a16:creationId xmlns:a16="http://schemas.microsoft.com/office/drawing/2014/main" id="{8CFFE475-BB7D-43EA-9921-68763972793A}"/>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29" name="Text Box 10176">
          <a:extLst>
            <a:ext uri="{FF2B5EF4-FFF2-40B4-BE49-F238E27FC236}">
              <a16:creationId xmlns:a16="http://schemas.microsoft.com/office/drawing/2014/main" id="{F64968C9-3471-4E4C-8523-C8FE9C6D7450}"/>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30" name="Text Box 10179">
          <a:extLst>
            <a:ext uri="{FF2B5EF4-FFF2-40B4-BE49-F238E27FC236}">
              <a16:creationId xmlns:a16="http://schemas.microsoft.com/office/drawing/2014/main" id="{96225A2C-1DFF-47BB-B94B-24E4BED1796A}"/>
            </a:ext>
          </a:extLst>
        </xdr:cNvPr>
        <xdr:cNvSpPr txBox="1">
          <a:spLocks noChangeArrowheads="1"/>
        </xdr:cNvSpPr>
      </xdr:nvSpPr>
      <xdr:spPr bwMode="auto">
        <a:xfrm>
          <a:off x="342900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31" name="Text Box 2075">
          <a:extLst>
            <a:ext uri="{FF2B5EF4-FFF2-40B4-BE49-F238E27FC236}">
              <a16:creationId xmlns:a16="http://schemas.microsoft.com/office/drawing/2014/main" id="{D2693EDD-0641-45A6-9A92-E53063C84543}"/>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32" name="Text Box 10077">
          <a:extLst>
            <a:ext uri="{FF2B5EF4-FFF2-40B4-BE49-F238E27FC236}">
              <a16:creationId xmlns:a16="http://schemas.microsoft.com/office/drawing/2014/main" id="{ECF6B891-7E27-4350-910E-DE2DA6611527}"/>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33" name="Text Box 10176">
          <a:extLst>
            <a:ext uri="{FF2B5EF4-FFF2-40B4-BE49-F238E27FC236}">
              <a16:creationId xmlns:a16="http://schemas.microsoft.com/office/drawing/2014/main" id="{A91625FB-F21D-4383-BCF0-721B0666443F}"/>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34" name="Text Box 10178">
          <a:extLst>
            <a:ext uri="{FF2B5EF4-FFF2-40B4-BE49-F238E27FC236}">
              <a16:creationId xmlns:a16="http://schemas.microsoft.com/office/drawing/2014/main" id="{AF187964-A398-4F9B-9EBD-4191285293D7}"/>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35" name="Text Box 10179">
          <a:extLst>
            <a:ext uri="{FF2B5EF4-FFF2-40B4-BE49-F238E27FC236}">
              <a16:creationId xmlns:a16="http://schemas.microsoft.com/office/drawing/2014/main" id="{F91C1168-8201-4E1F-A22F-985E167D1C3A}"/>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62</xdr:row>
      <xdr:rowOff>142875</xdr:rowOff>
    </xdr:from>
    <xdr:to>
      <xdr:col>6</xdr:col>
      <xdr:colOff>47625</xdr:colOff>
      <xdr:row>63</xdr:row>
      <xdr:rowOff>142875</xdr:rowOff>
    </xdr:to>
    <xdr:sp macro="" textlink="">
      <xdr:nvSpPr>
        <xdr:cNvPr id="36" name="Text Box 2075">
          <a:extLst>
            <a:ext uri="{FF2B5EF4-FFF2-40B4-BE49-F238E27FC236}">
              <a16:creationId xmlns:a16="http://schemas.microsoft.com/office/drawing/2014/main" id="{2EB05C1E-4727-410F-A318-4D1D68A8ED3D}"/>
            </a:ext>
          </a:extLst>
        </xdr:cNvPr>
        <xdr:cNvSpPr txBox="1">
          <a:spLocks noChangeArrowheads="1"/>
        </xdr:cNvSpPr>
      </xdr:nvSpPr>
      <xdr:spPr bwMode="auto">
        <a:xfrm>
          <a:off x="3152775"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37" name="Text Box 10176">
          <a:extLst>
            <a:ext uri="{FF2B5EF4-FFF2-40B4-BE49-F238E27FC236}">
              <a16:creationId xmlns:a16="http://schemas.microsoft.com/office/drawing/2014/main" id="{F095FB2D-E070-4265-9A2D-D8AEE5192240}"/>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38" name="Text Box 10179">
          <a:extLst>
            <a:ext uri="{FF2B5EF4-FFF2-40B4-BE49-F238E27FC236}">
              <a16:creationId xmlns:a16="http://schemas.microsoft.com/office/drawing/2014/main" id="{D714EB4D-617D-4262-AA84-8D21D657BE68}"/>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39" name="Text Box 2075">
          <a:extLst>
            <a:ext uri="{FF2B5EF4-FFF2-40B4-BE49-F238E27FC236}">
              <a16:creationId xmlns:a16="http://schemas.microsoft.com/office/drawing/2014/main" id="{7F86C7C1-1C13-4607-8D5C-65284CA8C7EC}"/>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40" name="Text Box 10176">
          <a:extLst>
            <a:ext uri="{FF2B5EF4-FFF2-40B4-BE49-F238E27FC236}">
              <a16:creationId xmlns:a16="http://schemas.microsoft.com/office/drawing/2014/main" id="{BC72B6B2-5C50-4D79-979B-D6914CCFACD9}"/>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41" name="Text Box 10179">
          <a:extLst>
            <a:ext uri="{FF2B5EF4-FFF2-40B4-BE49-F238E27FC236}">
              <a16:creationId xmlns:a16="http://schemas.microsoft.com/office/drawing/2014/main" id="{6960CC9B-AF8A-484C-A757-BDC53BAF4507}"/>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2" name="Text Box 10077">
          <a:extLst>
            <a:ext uri="{FF2B5EF4-FFF2-40B4-BE49-F238E27FC236}">
              <a16:creationId xmlns:a16="http://schemas.microsoft.com/office/drawing/2014/main" id="{70B830B2-5810-4270-80BF-6ED46A2274E4}"/>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3" name="Text Box 10178">
          <a:extLst>
            <a:ext uri="{FF2B5EF4-FFF2-40B4-BE49-F238E27FC236}">
              <a16:creationId xmlns:a16="http://schemas.microsoft.com/office/drawing/2014/main" id="{0BE988A4-6B66-4902-9F2C-530A83749DA3}"/>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4" name="Text Box 10077">
          <a:extLst>
            <a:ext uri="{FF2B5EF4-FFF2-40B4-BE49-F238E27FC236}">
              <a16:creationId xmlns:a16="http://schemas.microsoft.com/office/drawing/2014/main" id="{FF9B44D0-2C5D-4D3B-ACFA-CE92B55B5686}"/>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5" name="Text Box 10178">
          <a:extLst>
            <a:ext uri="{FF2B5EF4-FFF2-40B4-BE49-F238E27FC236}">
              <a16:creationId xmlns:a16="http://schemas.microsoft.com/office/drawing/2014/main" id="{5299049A-4C79-431E-99A2-888A28F54E0E}"/>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6" name="Text Box 10077">
          <a:extLst>
            <a:ext uri="{FF2B5EF4-FFF2-40B4-BE49-F238E27FC236}">
              <a16:creationId xmlns:a16="http://schemas.microsoft.com/office/drawing/2014/main" id="{B5B1E406-63C7-4C3F-BFD3-DDE60E1FA5EA}"/>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47" name="Text Box 10178">
          <a:extLst>
            <a:ext uri="{FF2B5EF4-FFF2-40B4-BE49-F238E27FC236}">
              <a16:creationId xmlns:a16="http://schemas.microsoft.com/office/drawing/2014/main" id="{D4281043-497A-4597-AB21-9FA7F8040ED3}"/>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48" name="Text Box 2075">
          <a:extLst>
            <a:ext uri="{FF2B5EF4-FFF2-40B4-BE49-F238E27FC236}">
              <a16:creationId xmlns:a16="http://schemas.microsoft.com/office/drawing/2014/main" id="{D5B55FC7-ECA1-42BF-9FE7-DCF0A77CAADF}"/>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117</xdr:row>
      <xdr:rowOff>142875</xdr:rowOff>
    </xdr:from>
    <xdr:to>
      <xdr:col>5</xdr:col>
      <xdr:colOff>571500</xdr:colOff>
      <xdr:row>118</xdr:row>
      <xdr:rowOff>142875</xdr:rowOff>
    </xdr:to>
    <xdr:sp macro="" textlink="">
      <xdr:nvSpPr>
        <xdr:cNvPr id="49" name="Text Box 10070">
          <a:extLst>
            <a:ext uri="{FF2B5EF4-FFF2-40B4-BE49-F238E27FC236}">
              <a16:creationId xmlns:a16="http://schemas.microsoft.com/office/drawing/2014/main" id="{7B61F907-11E8-4C22-B337-BD7C9CB28361}"/>
            </a:ext>
          </a:extLst>
        </xdr:cNvPr>
        <xdr:cNvSpPr txBox="1">
          <a:spLocks noChangeArrowheads="1"/>
        </xdr:cNvSpPr>
      </xdr:nvSpPr>
      <xdr:spPr bwMode="auto">
        <a:xfrm>
          <a:off x="3105150" y="20173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0" name="Text Box 10077">
          <a:extLst>
            <a:ext uri="{FF2B5EF4-FFF2-40B4-BE49-F238E27FC236}">
              <a16:creationId xmlns:a16="http://schemas.microsoft.com/office/drawing/2014/main" id="{C062810A-9DA7-4D2A-A25A-C5340C02604A}"/>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51" name="Text Box 10176">
          <a:extLst>
            <a:ext uri="{FF2B5EF4-FFF2-40B4-BE49-F238E27FC236}">
              <a16:creationId xmlns:a16="http://schemas.microsoft.com/office/drawing/2014/main" id="{5702BDFB-3045-47C0-9896-8C43E250131A}"/>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117</xdr:row>
      <xdr:rowOff>142875</xdr:rowOff>
    </xdr:from>
    <xdr:to>
      <xdr:col>5</xdr:col>
      <xdr:colOff>571500</xdr:colOff>
      <xdr:row>118</xdr:row>
      <xdr:rowOff>142875</xdr:rowOff>
    </xdr:to>
    <xdr:sp macro="" textlink="">
      <xdr:nvSpPr>
        <xdr:cNvPr id="52" name="Text Box 10177">
          <a:extLst>
            <a:ext uri="{FF2B5EF4-FFF2-40B4-BE49-F238E27FC236}">
              <a16:creationId xmlns:a16="http://schemas.microsoft.com/office/drawing/2014/main" id="{407327EF-D85F-488A-9127-9468EC32205B}"/>
            </a:ext>
          </a:extLst>
        </xdr:cNvPr>
        <xdr:cNvSpPr txBox="1">
          <a:spLocks noChangeArrowheads="1"/>
        </xdr:cNvSpPr>
      </xdr:nvSpPr>
      <xdr:spPr bwMode="auto">
        <a:xfrm>
          <a:off x="3105150" y="20173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3" name="Text Box 10178">
          <a:extLst>
            <a:ext uri="{FF2B5EF4-FFF2-40B4-BE49-F238E27FC236}">
              <a16:creationId xmlns:a16="http://schemas.microsoft.com/office/drawing/2014/main" id="{F7DDF6F7-41AE-4DF8-8FDE-F98AFE1A2DBC}"/>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54" name="Text Box 10179">
          <a:extLst>
            <a:ext uri="{FF2B5EF4-FFF2-40B4-BE49-F238E27FC236}">
              <a16:creationId xmlns:a16="http://schemas.microsoft.com/office/drawing/2014/main" id="{A4DA753D-52F1-4522-AE72-4D33D6AE7332}"/>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5" name="Text Box 10077">
          <a:extLst>
            <a:ext uri="{FF2B5EF4-FFF2-40B4-BE49-F238E27FC236}">
              <a16:creationId xmlns:a16="http://schemas.microsoft.com/office/drawing/2014/main" id="{FB8B0644-5980-44D1-941D-75951F7ECD47}"/>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6" name="Text Box 10178">
          <a:extLst>
            <a:ext uri="{FF2B5EF4-FFF2-40B4-BE49-F238E27FC236}">
              <a16:creationId xmlns:a16="http://schemas.microsoft.com/office/drawing/2014/main" id="{98AB60A3-CF43-464E-A398-B047323AEABE}"/>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57" name="Text Box 2075">
          <a:extLst>
            <a:ext uri="{FF2B5EF4-FFF2-40B4-BE49-F238E27FC236}">
              <a16:creationId xmlns:a16="http://schemas.microsoft.com/office/drawing/2014/main" id="{3408E87D-6F15-4C53-8800-7DBBF64953E3}"/>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58" name="Text Box 10077">
          <a:extLst>
            <a:ext uri="{FF2B5EF4-FFF2-40B4-BE49-F238E27FC236}">
              <a16:creationId xmlns:a16="http://schemas.microsoft.com/office/drawing/2014/main" id="{FBD61DD1-495C-4B8A-88A3-FCCA5D1FBBF1}"/>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59" name="Text Box 10176">
          <a:extLst>
            <a:ext uri="{FF2B5EF4-FFF2-40B4-BE49-F238E27FC236}">
              <a16:creationId xmlns:a16="http://schemas.microsoft.com/office/drawing/2014/main" id="{AD13E28A-6CCF-47C2-A9BC-B9A527F5850E}"/>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60" name="Text Box 10178">
          <a:extLst>
            <a:ext uri="{FF2B5EF4-FFF2-40B4-BE49-F238E27FC236}">
              <a16:creationId xmlns:a16="http://schemas.microsoft.com/office/drawing/2014/main" id="{9D43F489-0EB8-4216-8820-6009C50829DB}"/>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61" name="Text Box 10179">
          <a:extLst>
            <a:ext uri="{FF2B5EF4-FFF2-40B4-BE49-F238E27FC236}">
              <a16:creationId xmlns:a16="http://schemas.microsoft.com/office/drawing/2014/main" id="{8F367CA0-D4D8-462A-A9F3-16322ADC1992}"/>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108</xdr:row>
      <xdr:rowOff>142875</xdr:rowOff>
    </xdr:from>
    <xdr:to>
      <xdr:col>6</xdr:col>
      <xdr:colOff>47625</xdr:colOff>
      <xdr:row>109</xdr:row>
      <xdr:rowOff>142875</xdr:rowOff>
    </xdr:to>
    <xdr:sp macro="" textlink="">
      <xdr:nvSpPr>
        <xdr:cNvPr id="62" name="Text Box 2075">
          <a:extLst>
            <a:ext uri="{FF2B5EF4-FFF2-40B4-BE49-F238E27FC236}">
              <a16:creationId xmlns:a16="http://schemas.microsoft.com/office/drawing/2014/main" id="{2C1EA76D-648A-4294-8030-161F4D657537}"/>
            </a:ext>
          </a:extLst>
        </xdr:cNvPr>
        <xdr:cNvSpPr txBox="1">
          <a:spLocks noChangeArrowheads="1"/>
        </xdr:cNvSpPr>
      </xdr:nvSpPr>
      <xdr:spPr bwMode="auto">
        <a:xfrm>
          <a:off x="3152775"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63" name="Text Box 10176">
          <a:extLst>
            <a:ext uri="{FF2B5EF4-FFF2-40B4-BE49-F238E27FC236}">
              <a16:creationId xmlns:a16="http://schemas.microsoft.com/office/drawing/2014/main" id="{664E0359-BB6D-4AAF-A96B-4219242A5F89}"/>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64" name="Text Box 10179">
          <a:extLst>
            <a:ext uri="{FF2B5EF4-FFF2-40B4-BE49-F238E27FC236}">
              <a16:creationId xmlns:a16="http://schemas.microsoft.com/office/drawing/2014/main" id="{A7CE6709-2C14-4A4F-8279-8A77D6748D1C}"/>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65" name="Text Box 2075">
          <a:extLst>
            <a:ext uri="{FF2B5EF4-FFF2-40B4-BE49-F238E27FC236}">
              <a16:creationId xmlns:a16="http://schemas.microsoft.com/office/drawing/2014/main" id="{E7BFA075-8326-4DBE-972B-3B9AAC682F9F}"/>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66" name="Text Box 10176">
          <a:extLst>
            <a:ext uri="{FF2B5EF4-FFF2-40B4-BE49-F238E27FC236}">
              <a16:creationId xmlns:a16="http://schemas.microsoft.com/office/drawing/2014/main" id="{83958929-CAD5-46BE-B87A-EECB3DC8304A}"/>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67" name="Text Box 10179">
          <a:extLst>
            <a:ext uri="{FF2B5EF4-FFF2-40B4-BE49-F238E27FC236}">
              <a16:creationId xmlns:a16="http://schemas.microsoft.com/office/drawing/2014/main" id="{AA588E14-F4B8-4752-8E3D-5FC185D40FF0}"/>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68" name="Text Box 10077">
          <a:extLst>
            <a:ext uri="{FF2B5EF4-FFF2-40B4-BE49-F238E27FC236}">
              <a16:creationId xmlns:a16="http://schemas.microsoft.com/office/drawing/2014/main" id="{F0AF4436-8E84-4FBA-A299-C6D98EB2B1A5}"/>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69" name="Text Box 10178">
          <a:extLst>
            <a:ext uri="{FF2B5EF4-FFF2-40B4-BE49-F238E27FC236}">
              <a16:creationId xmlns:a16="http://schemas.microsoft.com/office/drawing/2014/main" id="{E32FE9D1-CD56-44E1-A32F-57D5CA267B63}"/>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70" name="Text Box 10077">
          <a:extLst>
            <a:ext uri="{FF2B5EF4-FFF2-40B4-BE49-F238E27FC236}">
              <a16:creationId xmlns:a16="http://schemas.microsoft.com/office/drawing/2014/main" id="{5D3EE4F8-930E-474A-B5A1-2E86DD80D76B}"/>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71" name="Text Box 10178">
          <a:extLst>
            <a:ext uri="{FF2B5EF4-FFF2-40B4-BE49-F238E27FC236}">
              <a16:creationId xmlns:a16="http://schemas.microsoft.com/office/drawing/2014/main" id="{B0324D0F-451E-470E-8516-53EC4A179122}"/>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72" name="Text Box 10077">
          <a:extLst>
            <a:ext uri="{FF2B5EF4-FFF2-40B4-BE49-F238E27FC236}">
              <a16:creationId xmlns:a16="http://schemas.microsoft.com/office/drawing/2014/main" id="{1DC4C584-B2C2-4A07-BD47-54E33BF50A9E}"/>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73" name="Text Box 10178">
          <a:extLst>
            <a:ext uri="{FF2B5EF4-FFF2-40B4-BE49-F238E27FC236}">
              <a16:creationId xmlns:a16="http://schemas.microsoft.com/office/drawing/2014/main" id="{776B06EB-89DE-4294-A47A-1BF77807A06D}"/>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74" name="Text Box 2075">
          <a:extLst>
            <a:ext uri="{FF2B5EF4-FFF2-40B4-BE49-F238E27FC236}">
              <a16:creationId xmlns:a16="http://schemas.microsoft.com/office/drawing/2014/main" id="{30E07721-3694-42C8-BF1D-4923ED8F2E6F}"/>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75" name="Text Box 10077">
          <a:extLst>
            <a:ext uri="{FF2B5EF4-FFF2-40B4-BE49-F238E27FC236}">
              <a16:creationId xmlns:a16="http://schemas.microsoft.com/office/drawing/2014/main" id="{036BA883-A59D-41FD-86F5-D991FF774663}"/>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76" name="Text Box 10176">
          <a:extLst>
            <a:ext uri="{FF2B5EF4-FFF2-40B4-BE49-F238E27FC236}">
              <a16:creationId xmlns:a16="http://schemas.microsoft.com/office/drawing/2014/main" id="{6828FB4E-BA21-4017-8C8C-9F6403C330D1}"/>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77" name="Text Box 10178">
          <a:extLst>
            <a:ext uri="{FF2B5EF4-FFF2-40B4-BE49-F238E27FC236}">
              <a16:creationId xmlns:a16="http://schemas.microsoft.com/office/drawing/2014/main" id="{FC9BD707-07F7-42ED-9A2B-53E8AE44331B}"/>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78" name="Text Box 10179">
          <a:extLst>
            <a:ext uri="{FF2B5EF4-FFF2-40B4-BE49-F238E27FC236}">
              <a16:creationId xmlns:a16="http://schemas.microsoft.com/office/drawing/2014/main" id="{6AB5CC62-39B3-40A2-BB02-491CBE0CEF76}"/>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79" name="Text Box 10077">
          <a:extLst>
            <a:ext uri="{FF2B5EF4-FFF2-40B4-BE49-F238E27FC236}">
              <a16:creationId xmlns:a16="http://schemas.microsoft.com/office/drawing/2014/main" id="{3E787D8D-3350-40C2-ACD7-6B194D4CB70C}"/>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80" name="Text Box 10178">
          <a:extLst>
            <a:ext uri="{FF2B5EF4-FFF2-40B4-BE49-F238E27FC236}">
              <a16:creationId xmlns:a16="http://schemas.microsoft.com/office/drawing/2014/main" id="{8B3F9B4A-14F1-4F66-9E97-D3E3A75BFADE}"/>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81" name="Text Box 2075">
          <a:extLst>
            <a:ext uri="{FF2B5EF4-FFF2-40B4-BE49-F238E27FC236}">
              <a16:creationId xmlns:a16="http://schemas.microsoft.com/office/drawing/2014/main" id="{1FC93A38-CC09-4AEB-8FA1-790E14ED929A}"/>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82" name="Text Box 10077">
          <a:extLst>
            <a:ext uri="{FF2B5EF4-FFF2-40B4-BE49-F238E27FC236}">
              <a16:creationId xmlns:a16="http://schemas.microsoft.com/office/drawing/2014/main" id="{3ADE2312-5C36-4860-8BCA-1DA570BAD3D0}"/>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83" name="Text Box 10176">
          <a:extLst>
            <a:ext uri="{FF2B5EF4-FFF2-40B4-BE49-F238E27FC236}">
              <a16:creationId xmlns:a16="http://schemas.microsoft.com/office/drawing/2014/main" id="{E529F8CE-D526-4FE3-8319-57BA65055D29}"/>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84" name="Text Box 10178">
          <a:extLst>
            <a:ext uri="{FF2B5EF4-FFF2-40B4-BE49-F238E27FC236}">
              <a16:creationId xmlns:a16="http://schemas.microsoft.com/office/drawing/2014/main" id="{C08BBE68-7971-4B7C-BDD9-B0B0A3B99013}"/>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85" name="Text Box 10179">
          <a:extLst>
            <a:ext uri="{FF2B5EF4-FFF2-40B4-BE49-F238E27FC236}">
              <a16:creationId xmlns:a16="http://schemas.microsoft.com/office/drawing/2014/main" id="{D66EEF6C-4FE1-493D-9015-7A973B71CBBE}"/>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62</xdr:row>
      <xdr:rowOff>142875</xdr:rowOff>
    </xdr:from>
    <xdr:to>
      <xdr:col>6</xdr:col>
      <xdr:colOff>47625</xdr:colOff>
      <xdr:row>63</xdr:row>
      <xdr:rowOff>142875</xdr:rowOff>
    </xdr:to>
    <xdr:sp macro="" textlink="">
      <xdr:nvSpPr>
        <xdr:cNvPr id="86" name="Text Box 2075">
          <a:extLst>
            <a:ext uri="{FF2B5EF4-FFF2-40B4-BE49-F238E27FC236}">
              <a16:creationId xmlns:a16="http://schemas.microsoft.com/office/drawing/2014/main" id="{0DF589C8-125B-4A13-9E23-EDA9CF44EEF4}"/>
            </a:ext>
          </a:extLst>
        </xdr:cNvPr>
        <xdr:cNvSpPr txBox="1">
          <a:spLocks noChangeArrowheads="1"/>
        </xdr:cNvSpPr>
      </xdr:nvSpPr>
      <xdr:spPr bwMode="auto">
        <a:xfrm>
          <a:off x="3152775"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87" name="Text Box 10176">
          <a:extLst>
            <a:ext uri="{FF2B5EF4-FFF2-40B4-BE49-F238E27FC236}">
              <a16:creationId xmlns:a16="http://schemas.microsoft.com/office/drawing/2014/main" id="{2CC57253-6F95-4041-93BE-07FBD6CF7620}"/>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88" name="Text Box 10179">
          <a:extLst>
            <a:ext uri="{FF2B5EF4-FFF2-40B4-BE49-F238E27FC236}">
              <a16:creationId xmlns:a16="http://schemas.microsoft.com/office/drawing/2014/main" id="{265D87A7-CED7-43DD-918D-B9A9CF4221F4}"/>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89" name="Text Box 2075">
          <a:extLst>
            <a:ext uri="{FF2B5EF4-FFF2-40B4-BE49-F238E27FC236}">
              <a16:creationId xmlns:a16="http://schemas.microsoft.com/office/drawing/2014/main" id="{BD6F8071-7D18-4EF6-8A4D-19BE855AEAB9}"/>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90" name="Text Box 10176">
          <a:extLst>
            <a:ext uri="{FF2B5EF4-FFF2-40B4-BE49-F238E27FC236}">
              <a16:creationId xmlns:a16="http://schemas.microsoft.com/office/drawing/2014/main" id="{165F7202-31A6-4BB7-8634-58DC3C4E2F8F}"/>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91" name="Text Box 10179">
          <a:extLst>
            <a:ext uri="{FF2B5EF4-FFF2-40B4-BE49-F238E27FC236}">
              <a16:creationId xmlns:a16="http://schemas.microsoft.com/office/drawing/2014/main" id="{A82CD5C8-A955-4AC9-A181-75045D5BCAD4}"/>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92" name="Text Box 2075">
          <a:extLst>
            <a:ext uri="{FF2B5EF4-FFF2-40B4-BE49-F238E27FC236}">
              <a16:creationId xmlns:a16="http://schemas.microsoft.com/office/drawing/2014/main" id="{22F51B17-3F38-4D3E-A977-B99D086E6910}"/>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93" name="Text Box 10077">
          <a:extLst>
            <a:ext uri="{FF2B5EF4-FFF2-40B4-BE49-F238E27FC236}">
              <a16:creationId xmlns:a16="http://schemas.microsoft.com/office/drawing/2014/main" id="{774D1C91-4BFD-4B2F-BF60-E6D4C39A0EBB}"/>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94" name="Text Box 10176">
          <a:extLst>
            <a:ext uri="{FF2B5EF4-FFF2-40B4-BE49-F238E27FC236}">
              <a16:creationId xmlns:a16="http://schemas.microsoft.com/office/drawing/2014/main" id="{DCA3BC7B-D01C-487A-A8EB-69FA7FD69E5B}"/>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95" name="Text Box 10178">
          <a:extLst>
            <a:ext uri="{FF2B5EF4-FFF2-40B4-BE49-F238E27FC236}">
              <a16:creationId xmlns:a16="http://schemas.microsoft.com/office/drawing/2014/main" id="{9DE52FCE-393F-40AD-BEC3-BE94E04050AB}"/>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96" name="Text Box 10179">
          <a:extLst>
            <a:ext uri="{FF2B5EF4-FFF2-40B4-BE49-F238E27FC236}">
              <a16:creationId xmlns:a16="http://schemas.microsoft.com/office/drawing/2014/main" id="{3EB170B3-DFC7-4FCB-847A-3052A1A43DD3}"/>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97" name="Text Box 10077">
          <a:extLst>
            <a:ext uri="{FF2B5EF4-FFF2-40B4-BE49-F238E27FC236}">
              <a16:creationId xmlns:a16="http://schemas.microsoft.com/office/drawing/2014/main" id="{C484A73E-F0B7-43BA-AF40-601C217A37D2}"/>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98" name="Text Box 10178">
          <a:extLst>
            <a:ext uri="{FF2B5EF4-FFF2-40B4-BE49-F238E27FC236}">
              <a16:creationId xmlns:a16="http://schemas.microsoft.com/office/drawing/2014/main" id="{6D7560EA-3369-4954-95FB-716BBA998976}"/>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99" name="Text Box 2075">
          <a:extLst>
            <a:ext uri="{FF2B5EF4-FFF2-40B4-BE49-F238E27FC236}">
              <a16:creationId xmlns:a16="http://schemas.microsoft.com/office/drawing/2014/main" id="{E141D54B-BC4B-42F0-9779-29E1080BE239}"/>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00" name="Text Box 10077">
          <a:extLst>
            <a:ext uri="{FF2B5EF4-FFF2-40B4-BE49-F238E27FC236}">
              <a16:creationId xmlns:a16="http://schemas.microsoft.com/office/drawing/2014/main" id="{8A344BA6-2E24-4426-A712-D443D88CE24F}"/>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01" name="Text Box 10176">
          <a:extLst>
            <a:ext uri="{FF2B5EF4-FFF2-40B4-BE49-F238E27FC236}">
              <a16:creationId xmlns:a16="http://schemas.microsoft.com/office/drawing/2014/main" id="{8980FB44-993A-464B-A0B4-AE38F133A2AE}"/>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02" name="Text Box 10178">
          <a:extLst>
            <a:ext uri="{FF2B5EF4-FFF2-40B4-BE49-F238E27FC236}">
              <a16:creationId xmlns:a16="http://schemas.microsoft.com/office/drawing/2014/main" id="{500C0208-8CE5-4AFA-AD87-EFFC8F358151}"/>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03" name="Text Box 10179">
          <a:extLst>
            <a:ext uri="{FF2B5EF4-FFF2-40B4-BE49-F238E27FC236}">
              <a16:creationId xmlns:a16="http://schemas.microsoft.com/office/drawing/2014/main" id="{9B44C076-43EE-4A9D-B5A5-81EDCB0D324C}"/>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108</xdr:row>
      <xdr:rowOff>142875</xdr:rowOff>
    </xdr:from>
    <xdr:to>
      <xdr:col>6</xdr:col>
      <xdr:colOff>47625</xdr:colOff>
      <xdr:row>109</xdr:row>
      <xdr:rowOff>142875</xdr:rowOff>
    </xdr:to>
    <xdr:sp macro="" textlink="">
      <xdr:nvSpPr>
        <xdr:cNvPr id="104" name="Text Box 2075">
          <a:extLst>
            <a:ext uri="{FF2B5EF4-FFF2-40B4-BE49-F238E27FC236}">
              <a16:creationId xmlns:a16="http://schemas.microsoft.com/office/drawing/2014/main" id="{7402F932-D981-4B40-8636-F2C0920A2084}"/>
            </a:ext>
          </a:extLst>
        </xdr:cNvPr>
        <xdr:cNvSpPr txBox="1">
          <a:spLocks noChangeArrowheads="1"/>
        </xdr:cNvSpPr>
      </xdr:nvSpPr>
      <xdr:spPr bwMode="auto">
        <a:xfrm>
          <a:off x="3152775"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05" name="Text Box 10176">
          <a:extLst>
            <a:ext uri="{FF2B5EF4-FFF2-40B4-BE49-F238E27FC236}">
              <a16:creationId xmlns:a16="http://schemas.microsoft.com/office/drawing/2014/main" id="{C4324C65-8712-494D-9F84-FB432AA4DC0E}"/>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06" name="Text Box 10179">
          <a:extLst>
            <a:ext uri="{FF2B5EF4-FFF2-40B4-BE49-F238E27FC236}">
              <a16:creationId xmlns:a16="http://schemas.microsoft.com/office/drawing/2014/main" id="{C3749B6A-C678-492F-96EF-287F413EF4E5}"/>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07" name="Text Box 2075">
          <a:extLst>
            <a:ext uri="{FF2B5EF4-FFF2-40B4-BE49-F238E27FC236}">
              <a16:creationId xmlns:a16="http://schemas.microsoft.com/office/drawing/2014/main" id="{114F8DF1-5FFF-4C74-B195-F9C49303DD6A}"/>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08" name="Text Box 10176">
          <a:extLst>
            <a:ext uri="{FF2B5EF4-FFF2-40B4-BE49-F238E27FC236}">
              <a16:creationId xmlns:a16="http://schemas.microsoft.com/office/drawing/2014/main" id="{8108B1C0-0DCD-4505-89FD-81089B2486BB}"/>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09" name="Text Box 10179">
          <a:extLst>
            <a:ext uri="{FF2B5EF4-FFF2-40B4-BE49-F238E27FC236}">
              <a16:creationId xmlns:a16="http://schemas.microsoft.com/office/drawing/2014/main" id="{0087CC5D-041E-4B9A-AF55-24BBD5B05946}"/>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0" name="Text Box 2075">
          <a:extLst>
            <a:ext uri="{FF2B5EF4-FFF2-40B4-BE49-F238E27FC236}">
              <a16:creationId xmlns:a16="http://schemas.microsoft.com/office/drawing/2014/main" id="{34E9E4DA-DBF8-47C1-BAFD-A9F44E06E207}"/>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1" name="Text Box 10176">
          <a:extLst>
            <a:ext uri="{FF2B5EF4-FFF2-40B4-BE49-F238E27FC236}">
              <a16:creationId xmlns:a16="http://schemas.microsoft.com/office/drawing/2014/main" id="{A06F956B-ED71-4D81-84EF-40BA65F78175}"/>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12" name="Text Box 10179">
          <a:extLst>
            <a:ext uri="{FF2B5EF4-FFF2-40B4-BE49-F238E27FC236}">
              <a16:creationId xmlns:a16="http://schemas.microsoft.com/office/drawing/2014/main" id="{326D16EA-F89E-4502-9A7A-40913CB6DBFE}"/>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3" name="Text Box 2075">
          <a:extLst>
            <a:ext uri="{FF2B5EF4-FFF2-40B4-BE49-F238E27FC236}">
              <a16:creationId xmlns:a16="http://schemas.microsoft.com/office/drawing/2014/main" id="{E7F7916C-2E70-4EA1-B52C-1A6033D52688}"/>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4" name="Text Box 10176">
          <a:extLst>
            <a:ext uri="{FF2B5EF4-FFF2-40B4-BE49-F238E27FC236}">
              <a16:creationId xmlns:a16="http://schemas.microsoft.com/office/drawing/2014/main" id="{415D618E-51FD-4320-A180-5FDFDCE14781}"/>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15" name="Text Box 10179">
          <a:extLst>
            <a:ext uri="{FF2B5EF4-FFF2-40B4-BE49-F238E27FC236}">
              <a16:creationId xmlns:a16="http://schemas.microsoft.com/office/drawing/2014/main" id="{46562FFC-7BA0-4673-9718-0A367D736FCD}"/>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62</xdr:row>
      <xdr:rowOff>142875</xdr:rowOff>
    </xdr:from>
    <xdr:to>
      <xdr:col>6</xdr:col>
      <xdr:colOff>47625</xdr:colOff>
      <xdr:row>63</xdr:row>
      <xdr:rowOff>142875</xdr:rowOff>
    </xdr:to>
    <xdr:sp macro="" textlink="">
      <xdr:nvSpPr>
        <xdr:cNvPr id="116" name="Text Box 2075">
          <a:extLst>
            <a:ext uri="{FF2B5EF4-FFF2-40B4-BE49-F238E27FC236}">
              <a16:creationId xmlns:a16="http://schemas.microsoft.com/office/drawing/2014/main" id="{5A4F15BE-401B-4B01-B873-0CAD8D07D16B}"/>
            </a:ext>
          </a:extLst>
        </xdr:cNvPr>
        <xdr:cNvSpPr txBox="1">
          <a:spLocks noChangeArrowheads="1"/>
        </xdr:cNvSpPr>
      </xdr:nvSpPr>
      <xdr:spPr bwMode="auto">
        <a:xfrm>
          <a:off x="3152775"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7" name="Text Box 10176">
          <a:extLst>
            <a:ext uri="{FF2B5EF4-FFF2-40B4-BE49-F238E27FC236}">
              <a16:creationId xmlns:a16="http://schemas.microsoft.com/office/drawing/2014/main" id="{6F2D3B17-7131-4FC8-972E-54656A8A9F8A}"/>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18" name="Text Box 10179">
          <a:extLst>
            <a:ext uri="{FF2B5EF4-FFF2-40B4-BE49-F238E27FC236}">
              <a16:creationId xmlns:a16="http://schemas.microsoft.com/office/drawing/2014/main" id="{4FE41E33-8CC6-42BA-893A-AAACB125A2CD}"/>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19" name="Text Box 2075">
          <a:extLst>
            <a:ext uri="{FF2B5EF4-FFF2-40B4-BE49-F238E27FC236}">
              <a16:creationId xmlns:a16="http://schemas.microsoft.com/office/drawing/2014/main" id="{98F7F31B-56B2-4D63-A7FF-7A372C39EABE}"/>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20" name="Text Box 10176">
          <a:extLst>
            <a:ext uri="{FF2B5EF4-FFF2-40B4-BE49-F238E27FC236}">
              <a16:creationId xmlns:a16="http://schemas.microsoft.com/office/drawing/2014/main" id="{1F3B27B9-235C-4E43-BA97-3C35868ECF06}"/>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21" name="Text Box 10179">
          <a:extLst>
            <a:ext uri="{FF2B5EF4-FFF2-40B4-BE49-F238E27FC236}">
              <a16:creationId xmlns:a16="http://schemas.microsoft.com/office/drawing/2014/main" id="{41D65052-5A2D-4254-92FB-83B5C2492AA6}"/>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22" name="Text Box 2075">
          <a:extLst>
            <a:ext uri="{FF2B5EF4-FFF2-40B4-BE49-F238E27FC236}">
              <a16:creationId xmlns:a16="http://schemas.microsoft.com/office/drawing/2014/main" id="{05F44A8D-E884-406F-B7DF-BB2B82F2AC4C}"/>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23" name="Text Box 10077">
          <a:extLst>
            <a:ext uri="{FF2B5EF4-FFF2-40B4-BE49-F238E27FC236}">
              <a16:creationId xmlns:a16="http://schemas.microsoft.com/office/drawing/2014/main" id="{28373F97-D6A3-45FB-BB1B-4CAE1EA5D0C3}"/>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24" name="Text Box 10176">
          <a:extLst>
            <a:ext uri="{FF2B5EF4-FFF2-40B4-BE49-F238E27FC236}">
              <a16:creationId xmlns:a16="http://schemas.microsoft.com/office/drawing/2014/main" id="{FE5AE7BE-4A44-4F0E-BA84-10064FC14833}"/>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25" name="Text Box 10178">
          <a:extLst>
            <a:ext uri="{FF2B5EF4-FFF2-40B4-BE49-F238E27FC236}">
              <a16:creationId xmlns:a16="http://schemas.microsoft.com/office/drawing/2014/main" id="{B91EBDAF-BCDF-4796-BEE5-70CF4E5FB961}"/>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26" name="Text Box 10179">
          <a:extLst>
            <a:ext uri="{FF2B5EF4-FFF2-40B4-BE49-F238E27FC236}">
              <a16:creationId xmlns:a16="http://schemas.microsoft.com/office/drawing/2014/main" id="{53AEB7AA-C240-489F-943C-14DBC3EE358F}"/>
            </a:ext>
          </a:extLst>
        </xdr:cNvPr>
        <xdr:cNvSpPr txBox="1">
          <a:spLocks noChangeArrowheads="1"/>
        </xdr:cNvSpPr>
      </xdr:nvSpPr>
      <xdr:spPr bwMode="auto">
        <a:xfrm>
          <a:off x="342900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27" name="Text Box 10077">
          <a:extLst>
            <a:ext uri="{FF2B5EF4-FFF2-40B4-BE49-F238E27FC236}">
              <a16:creationId xmlns:a16="http://schemas.microsoft.com/office/drawing/2014/main" id="{22955F69-31F5-4D2C-BFB1-D0CBC9666987}"/>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28" name="Text Box 10178">
          <a:extLst>
            <a:ext uri="{FF2B5EF4-FFF2-40B4-BE49-F238E27FC236}">
              <a16:creationId xmlns:a16="http://schemas.microsoft.com/office/drawing/2014/main" id="{E6B928CB-4F76-47B5-A423-37AE0F1D8F26}"/>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29" name="Text Box 2075">
          <a:extLst>
            <a:ext uri="{FF2B5EF4-FFF2-40B4-BE49-F238E27FC236}">
              <a16:creationId xmlns:a16="http://schemas.microsoft.com/office/drawing/2014/main" id="{C0CFAEDB-10E7-4429-97D4-B42A3894A314}"/>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30" name="Text Box 10077">
          <a:extLst>
            <a:ext uri="{FF2B5EF4-FFF2-40B4-BE49-F238E27FC236}">
              <a16:creationId xmlns:a16="http://schemas.microsoft.com/office/drawing/2014/main" id="{A9C1A04E-B0B0-426B-9A00-A1F757DCF8B8}"/>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31" name="Text Box 10176">
          <a:extLst>
            <a:ext uri="{FF2B5EF4-FFF2-40B4-BE49-F238E27FC236}">
              <a16:creationId xmlns:a16="http://schemas.microsoft.com/office/drawing/2014/main" id="{0A754F54-F47B-42C4-B24F-C8032D37705F}"/>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17</xdr:row>
      <xdr:rowOff>142875</xdr:rowOff>
    </xdr:from>
    <xdr:to>
      <xdr:col>5</xdr:col>
      <xdr:colOff>571500</xdr:colOff>
      <xdr:row>18</xdr:row>
      <xdr:rowOff>142875</xdr:rowOff>
    </xdr:to>
    <xdr:sp macro="" textlink="">
      <xdr:nvSpPr>
        <xdr:cNvPr id="132" name="Text Box 10178">
          <a:extLst>
            <a:ext uri="{FF2B5EF4-FFF2-40B4-BE49-F238E27FC236}">
              <a16:creationId xmlns:a16="http://schemas.microsoft.com/office/drawing/2014/main" id="{21FADC0E-7CB8-425F-B3CC-D0F2BACFD6FC}"/>
            </a:ext>
          </a:extLst>
        </xdr:cNvPr>
        <xdr:cNvSpPr txBox="1">
          <a:spLocks noChangeArrowheads="1"/>
        </xdr:cNvSpPr>
      </xdr:nvSpPr>
      <xdr:spPr bwMode="auto">
        <a:xfrm>
          <a:off x="3105150" y="3124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33" name="Text Box 10179">
          <a:extLst>
            <a:ext uri="{FF2B5EF4-FFF2-40B4-BE49-F238E27FC236}">
              <a16:creationId xmlns:a16="http://schemas.microsoft.com/office/drawing/2014/main" id="{84ACBF07-5601-41C9-9533-97FCC0886153}"/>
            </a:ext>
          </a:extLst>
        </xdr:cNvPr>
        <xdr:cNvSpPr txBox="1">
          <a:spLocks noChangeArrowheads="1"/>
        </xdr:cNvSpPr>
      </xdr:nvSpPr>
      <xdr:spPr bwMode="auto">
        <a:xfrm>
          <a:off x="342900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16</xdr:row>
      <xdr:rowOff>142875</xdr:rowOff>
    </xdr:from>
    <xdr:to>
      <xdr:col>6</xdr:col>
      <xdr:colOff>47625</xdr:colOff>
      <xdr:row>17</xdr:row>
      <xdr:rowOff>142875</xdr:rowOff>
    </xdr:to>
    <xdr:sp macro="" textlink="">
      <xdr:nvSpPr>
        <xdr:cNvPr id="134" name="Text Box 2075">
          <a:extLst>
            <a:ext uri="{FF2B5EF4-FFF2-40B4-BE49-F238E27FC236}">
              <a16:creationId xmlns:a16="http://schemas.microsoft.com/office/drawing/2014/main" id="{40B44F09-1A38-4F26-AF7D-184FCFCAB0DE}"/>
            </a:ext>
          </a:extLst>
        </xdr:cNvPr>
        <xdr:cNvSpPr txBox="1">
          <a:spLocks noChangeArrowheads="1"/>
        </xdr:cNvSpPr>
      </xdr:nvSpPr>
      <xdr:spPr bwMode="auto">
        <a:xfrm>
          <a:off x="3152775"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35" name="Text Box 10176">
          <a:extLst>
            <a:ext uri="{FF2B5EF4-FFF2-40B4-BE49-F238E27FC236}">
              <a16:creationId xmlns:a16="http://schemas.microsoft.com/office/drawing/2014/main" id="{656DDEB0-CCDB-4DE0-99A2-2062C64392F8}"/>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36" name="Text Box 10179">
          <a:extLst>
            <a:ext uri="{FF2B5EF4-FFF2-40B4-BE49-F238E27FC236}">
              <a16:creationId xmlns:a16="http://schemas.microsoft.com/office/drawing/2014/main" id="{33DA79A6-B5F6-42A4-9A3C-10AA0982EC78}"/>
            </a:ext>
          </a:extLst>
        </xdr:cNvPr>
        <xdr:cNvSpPr txBox="1">
          <a:spLocks noChangeArrowheads="1"/>
        </xdr:cNvSpPr>
      </xdr:nvSpPr>
      <xdr:spPr bwMode="auto">
        <a:xfrm>
          <a:off x="342900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37" name="Text Box 2075">
          <a:extLst>
            <a:ext uri="{FF2B5EF4-FFF2-40B4-BE49-F238E27FC236}">
              <a16:creationId xmlns:a16="http://schemas.microsoft.com/office/drawing/2014/main" id="{66994112-98FB-41A8-AD62-89A37B6B5118}"/>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16</xdr:row>
      <xdr:rowOff>142875</xdr:rowOff>
    </xdr:from>
    <xdr:to>
      <xdr:col>5</xdr:col>
      <xdr:colOff>571500</xdr:colOff>
      <xdr:row>17</xdr:row>
      <xdr:rowOff>142875</xdr:rowOff>
    </xdr:to>
    <xdr:sp macro="" textlink="">
      <xdr:nvSpPr>
        <xdr:cNvPr id="138" name="Text Box 10176">
          <a:extLst>
            <a:ext uri="{FF2B5EF4-FFF2-40B4-BE49-F238E27FC236}">
              <a16:creationId xmlns:a16="http://schemas.microsoft.com/office/drawing/2014/main" id="{BA10BE3F-0824-4590-8D45-C1D3841EC1B8}"/>
            </a:ext>
          </a:extLst>
        </xdr:cNvPr>
        <xdr:cNvSpPr txBox="1">
          <a:spLocks noChangeArrowheads="1"/>
        </xdr:cNvSpPr>
      </xdr:nvSpPr>
      <xdr:spPr bwMode="auto">
        <a:xfrm>
          <a:off x="310515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16</xdr:row>
      <xdr:rowOff>142875</xdr:rowOff>
    </xdr:from>
    <xdr:to>
      <xdr:col>6</xdr:col>
      <xdr:colOff>571500</xdr:colOff>
      <xdr:row>17</xdr:row>
      <xdr:rowOff>142875</xdr:rowOff>
    </xdr:to>
    <xdr:sp macro="" textlink="">
      <xdr:nvSpPr>
        <xdr:cNvPr id="139" name="Text Box 10179">
          <a:extLst>
            <a:ext uri="{FF2B5EF4-FFF2-40B4-BE49-F238E27FC236}">
              <a16:creationId xmlns:a16="http://schemas.microsoft.com/office/drawing/2014/main" id="{863B43F6-9E4A-4504-8FF7-F583828F5906}"/>
            </a:ext>
          </a:extLst>
        </xdr:cNvPr>
        <xdr:cNvSpPr txBox="1">
          <a:spLocks noChangeArrowheads="1"/>
        </xdr:cNvSpPr>
      </xdr:nvSpPr>
      <xdr:spPr bwMode="auto">
        <a:xfrm>
          <a:off x="3429000" y="29527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40" name="Text Box 2075">
          <a:extLst>
            <a:ext uri="{FF2B5EF4-FFF2-40B4-BE49-F238E27FC236}">
              <a16:creationId xmlns:a16="http://schemas.microsoft.com/office/drawing/2014/main" id="{EC5BD804-01AA-4C9F-B11F-3779B499B82A}"/>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1" name="Text Box 10077">
          <a:extLst>
            <a:ext uri="{FF2B5EF4-FFF2-40B4-BE49-F238E27FC236}">
              <a16:creationId xmlns:a16="http://schemas.microsoft.com/office/drawing/2014/main" id="{9CB32A34-6BA2-4074-9246-2206CF4EDE2A}"/>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42" name="Text Box 10176">
          <a:extLst>
            <a:ext uri="{FF2B5EF4-FFF2-40B4-BE49-F238E27FC236}">
              <a16:creationId xmlns:a16="http://schemas.microsoft.com/office/drawing/2014/main" id="{CFA0CED9-12CE-4E37-A1C4-BC0CB4F733A5}"/>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3" name="Text Box 10178">
          <a:extLst>
            <a:ext uri="{FF2B5EF4-FFF2-40B4-BE49-F238E27FC236}">
              <a16:creationId xmlns:a16="http://schemas.microsoft.com/office/drawing/2014/main" id="{315B9A0F-09D7-4332-821D-28287D372CE4}"/>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44" name="Text Box 10179">
          <a:extLst>
            <a:ext uri="{FF2B5EF4-FFF2-40B4-BE49-F238E27FC236}">
              <a16:creationId xmlns:a16="http://schemas.microsoft.com/office/drawing/2014/main" id="{5C0F3737-6BDE-4ED7-A2EF-02A86D8035B1}"/>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5" name="Text Box 10077">
          <a:extLst>
            <a:ext uri="{FF2B5EF4-FFF2-40B4-BE49-F238E27FC236}">
              <a16:creationId xmlns:a16="http://schemas.microsoft.com/office/drawing/2014/main" id="{8388F7E2-7B03-49F9-8C3F-645968EED10D}"/>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6" name="Text Box 10178">
          <a:extLst>
            <a:ext uri="{FF2B5EF4-FFF2-40B4-BE49-F238E27FC236}">
              <a16:creationId xmlns:a16="http://schemas.microsoft.com/office/drawing/2014/main" id="{219E4C84-D3C0-43BA-BE89-4C1AAAA0B23C}"/>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47" name="Text Box 2075">
          <a:extLst>
            <a:ext uri="{FF2B5EF4-FFF2-40B4-BE49-F238E27FC236}">
              <a16:creationId xmlns:a16="http://schemas.microsoft.com/office/drawing/2014/main" id="{35F87DBF-759A-4DF4-ADC5-84D29F7B104E}"/>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48" name="Text Box 10077">
          <a:extLst>
            <a:ext uri="{FF2B5EF4-FFF2-40B4-BE49-F238E27FC236}">
              <a16:creationId xmlns:a16="http://schemas.microsoft.com/office/drawing/2014/main" id="{3988BCD5-0FA8-45C6-A6C2-8DA6F4B67BA5}"/>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49" name="Text Box 10176">
          <a:extLst>
            <a:ext uri="{FF2B5EF4-FFF2-40B4-BE49-F238E27FC236}">
              <a16:creationId xmlns:a16="http://schemas.microsoft.com/office/drawing/2014/main" id="{53F89A4E-558D-445A-84C0-F9AB4BD6D10B}"/>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63</xdr:row>
      <xdr:rowOff>142875</xdr:rowOff>
    </xdr:from>
    <xdr:to>
      <xdr:col>5</xdr:col>
      <xdr:colOff>571500</xdr:colOff>
      <xdr:row>64</xdr:row>
      <xdr:rowOff>142875</xdr:rowOff>
    </xdr:to>
    <xdr:sp macro="" textlink="">
      <xdr:nvSpPr>
        <xdr:cNvPr id="150" name="Text Box 10178">
          <a:extLst>
            <a:ext uri="{FF2B5EF4-FFF2-40B4-BE49-F238E27FC236}">
              <a16:creationId xmlns:a16="http://schemas.microsoft.com/office/drawing/2014/main" id="{0754A5E4-C8FC-4713-AF28-20EAEBFE82B2}"/>
            </a:ext>
          </a:extLst>
        </xdr:cNvPr>
        <xdr:cNvSpPr txBox="1">
          <a:spLocks noChangeArrowheads="1"/>
        </xdr:cNvSpPr>
      </xdr:nvSpPr>
      <xdr:spPr bwMode="auto">
        <a:xfrm>
          <a:off x="3105150" y="110013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51" name="Text Box 10179">
          <a:extLst>
            <a:ext uri="{FF2B5EF4-FFF2-40B4-BE49-F238E27FC236}">
              <a16:creationId xmlns:a16="http://schemas.microsoft.com/office/drawing/2014/main" id="{AA6A0DC6-56B8-4CB5-A6CB-C39DF6D53E4C}"/>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62</xdr:row>
      <xdr:rowOff>142875</xdr:rowOff>
    </xdr:from>
    <xdr:to>
      <xdr:col>6</xdr:col>
      <xdr:colOff>47625</xdr:colOff>
      <xdr:row>63</xdr:row>
      <xdr:rowOff>142875</xdr:rowOff>
    </xdr:to>
    <xdr:sp macro="" textlink="">
      <xdr:nvSpPr>
        <xdr:cNvPr id="152" name="Text Box 2075">
          <a:extLst>
            <a:ext uri="{FF2B5EF4-FFF2-40B4-BE49-F238E27FC236}">
              <a16:creationId xmlns:a16="http://schemas.microsoft.com/office/drawing/2014/main" id="{1E575BCA-125C-4D26-A42A-1FFCA5D0A880}"/>
            </a:ext>
          </a:extLst>
        </xdr:cNvPr>
        <xdr:cNvSpPr txBox="1">
          <a:spLocks noChangeArrowheads="1"/>
        </xdr:cNvSpPr>
      </xdr:nvSpPr>
      <xdr:spPr bwMode="auto">
        <a:xfrm>
          <a:off x="3152775"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53" name="Text Box 10176">
          <a:extLst>
            <a:ext uri="{FF2B5EF4-FFF2-40B4-BE49-F238E27FC236}">
              <a16:creationId xmlns:a16="http://schemas.microsoft.com/office/drawing/2014/main" id="{08AA0F17-70A6-4520-967A-A185873D6977}"/>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54" name="Text Box 10179">
          <a:extLst>
            <a:ext uri="{FF2B5EF4-FFF2-40B4-BE49-F238E27FC236}">
              <a16:creationId xmlns:a16="http://schemas.microsoft.com/office/drawing/2014/main" id="{1F75E9E4-E97A-41EA-95BD-A24F9BE0E159}"/>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55" name="Text Box 2075">
          <a:extLst>
            <a:ext uri="{FF2B5EF4-FFF2-40B4-BE49-F238E27FC236}">
              <a16:creationId xmlns:a16="http://schemas.microsoft.com/office/drawing/2014/main" id="{49F3CC8A-F491-472C-8553-98E47B689FF1}"/>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62</xdr:row>
      <xdr:rowOff>142875</xdr:rowOff>
    </xdr:from>
    <xdr:to>
      <xdr:col>5</xdr:col>
      <xdr:colOff>571500</xdr:colOff>
      <xdr:row>63</xdr:row>
      <xdr:rowOff>142875</xdr:rowOff>
    </xdr:to>
    <xdr:sp macro="" textlink="">
      <xdr:nvSpPr>
        <xdr:cNvPr id="156" name="Text Box 10176">
          <a:extLst>
            <a:ext uri="{FF2B5EF4-FFF2-40B4-BE49-F238E27FC236}">
              <a16:creationId xmlns:a16="http://schemas.microsoft.com/office/drawing/2014/main" id="{31BF4B34-8984-4A04-9C99-7C9E3CF172E4}"/>
            </a:ext>
          </a:extLst>
        </xdr:cNvPr>
        <xdr:cNvSpPr txBox="1">
          <a:spLocks noChangeArrowheads="1"/>
        </xdr:cNvSpPr>
      </xdr:nvSpPr>
      <xdr:spPr bwMode="auto">
        <a:xfrm>
          <a:off x="310515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62</xdr:row>
      <xdr:rowOff>142875</xdr:rowOff>
    </xdr:from>
    <xdr:to>
      <xdr:col>6</xdr:col>
      <xdr:colOff>571500</xdr:colOff>
      <xdr:row>63</xdr:row>
      <xdr:rowOff>142875</xdr:rowOff>
    </xdr:to>
    <xdr:sp macro="" textlink="">
      <xdr:nvSpPr>
        <xdr:cNvPr id="157" name="Text Box 10179">
          <a:extLst>
            <a:ext uri="{FF2B5EF4-FFF2-40B4-BE49-F238E27FC236}">
              <a16:creationId xmlns:a16="http://schemas.microsoft.com/office/drawing/2014/main" id="{196DFE19-65FC-4CB5-B428-3E5C9CE75ECB}"/>
            </a:ext>
          </a:extLst>
        </xdr:cNvPr>
        <xdr:cNvSpPr txBox="1">
          <a:spLocks noChangeArrowheads="1"/>
        </xdr:cNvSpPr>
      </xdr:nvSpPr>
      <xdr:spPr bwMode="auto">
        <a:xfrm>
          <a:off x="3429000" y="108299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58" name="Text Box 2075">
          <a:extLst>
            <a:ext uri="{FF2B5EF4-FFF2-40B4-BE49-F238E27FC236}">
              <a16:creationId xmlns:a16="http://schemas.microsoft.com/office/drawing/2014/main" id="{F158A147-120C-4AB3-9EAB-115F10672EE5}"/>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59" name="Text Box 10077">
          <a:extLst>
            <a:ext uri="{FF2B5EF4-FFF2-40B4-BE49-F238E27FC236}">
              <a16:creationId xmlns:a16="http://schemas.microsoft.com/office/drawing/2014/main" id="{76E4F247-BF97-40E8-A6C4-935811B72E02}"/>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60" name="Text Box 10176">
          <a:extLst>
            <a:ext uri="{FF2B5EF4-FFF2-40B4-BE49-F238E27FC236}">
              <a16:creationId xmlns:a16="http://schemas.microsoft.com/office/drawing/2014/main" id="{75040485-ECDA-4BB9-8740-040999B8DDF3}"/>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1" name="Text Box 10178">
          <a:extLst>
            <a:ext uri="{FF2B5EF4-FFF2-40B4-BE49-F238E27FC236}">
              <a16:creationId xmlns:a16="http://schemas.microsoft.com/office/drawing/2014/main" id="{67AC7E4B-EA53-4F27-A220-0F12A0AC6E45}"/>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62" name="Text Box 10179">
          <a:extLst>
            <a:ext uri="{FF2B5EF4-FFF2-40B4-BE49-F238E27FC236}">
              <a16:creationId xmlns:a16="http://schemas.microsoft.com/office/drawing/2014/main" id="{F09C058C-314A-4777-8FA9-470600C90312}"/>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3" name="Text Box 10077">
          <a:extLst>
            <a:ext uri="{FF2B5EF4-FFF2-40B4-BE49-F238E27FC236}">
              <a16:creationId xmlns:a16="http://schemas.microsoft.com/office/drawing/2014/main" id="{CFE9C1B9-F29A-4F76-8605-9DA34A526269}"/>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4" name="Text Box 10178">
          <a:extLst>
            <a:ext uri="{FF2B5EF4-FFF2-40B4-BE49-F238E27FC236}">
              <a16:creationId xmlns:a16="http://schemas.microsoft.com/office/drawing/2014/main" id="{D92759EF-3FBF-4963-9C8C-C8221A07D0BE}"/>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65" name="Text Box 2075">
          <a:extLst>
            <a:ext uri="{FF2B5EF4-FFF2-40B4-BE49-F238E27FC236}">
              <a16:creationId xmlns:a16="http://schemas.microsoft.com/office/drawing/2014/main" id="{0C9FEE60-0814-4352-938D-77E102064A00}"/>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6" name="Text Box 10077">
          <a:extLst>
            <a:ext uri="{FF2B5EF4-FFF2-40B4-BE49-F238E27FC236}">
              <a16:creationId xmlns:a16="http://schemas.microsoft.com/office/drawing/2014/main" id="{55F361A3-29B5-4D3B-A7C0-E0D2E0F3611E}"/>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67" name="Text Box 10176">
          <a:extLst>
            <a:ext uri="{FF2B5EF4-FFF2-40B4-BE49-F238E27FC236}">
              <a16:creationId xmlns:a16="http://schemas.microsoft.com/office/drawing/2014/main" id="{FD06CD08-E85A-4F24-914C-54FA8A2D7B48}"/>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109</xdr:row>
      <xdr:rowOff>142875</xdr:rowOff>
    </xdr:from>
    <xdr:to>
      <xdr:col>5</xdr:col>
      <xdr:colOff>571500</xdr:colOff>
      <xdr:row>110</xdr:row>
      <xdr:rowOff>142875</xdr:rowOff>
    </xdr:to>
    <xdr:sp macro="" textlink="">
      <xdr:nvSpPr>
        <xdr:cNvPr id="168" name="Text Box 10178">
          <a:extLst>
            <a:ext uri="{FF2B5EF4-FFF2-40B4-BE49-F238E27FC236}">
              <a16:creationId xmlns:a16="http://schemas.microsoft.com/office/drawing/2014/main" id="{1DEDDD40-9D36-4F6F-BB5B-8C6C5483EE42}"/>
            </a:ext>
          </a:extLst>
        </xdr:cNvPr>
        <xdr:cNvSpPr txBox="1">
          <a:spLocks noChangeArrowheads="1"/>
        </xdr:cNvSpPr>
      </xdr:nvSpPr>
      <xdr:spPr bwMode="auto">
        <a:xfrm>
          <a:off x="3105150" y="188023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69" name="Text Box 10179">
          <a:extLst>
            <a:ext uri="{FF2B5EF4-FFF2-40B4-BE49-F238E27FC236}">
              <a16:creationId xmlns:a16="http://schemas.microsoft.com/office/drawing/2014/main" id="{91170FC4-261C-4702-ADA4-ABAE50D29B97}"/>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108</xdr:row>
      <xdr:rowOff>142875</xdr:rowOff>
    </xdr:from>
    <xdr:to>
      <xdr:col>6</xdr:col>
      <xdr:colOff>47625</xdr:colOff>
      <xdr:row>109</xdr:row>
      <xdr:rowOff>142875</xdr:rowOff>
    </xdr:to>
    <xdr:sp macro="" textlink="">
      <xdr:nvSpPr>
        <xdr:cNvPr id="170" name="Text Box 2075">
          <a:extLst>
            <a:ext uri="{FF2B5EF4-FFF2-40B4-BE49-F238E27FC236}">
              <a16:creationId xmlns:a16="http://schemas.microsoft.com/office/drawing/2014/main" id="{00C58917-1B1C-4368-8D95-4BD1D0E32CD7}"/>
            </a:ext>
          </a:extLst>
        </xdr:cNvPr>
        <xdr:cNvSpPr txBox="1">
          <a:spLocks noChangeArrowheads="1"/>
        </xdr:cNvSpPr>
      </xdr:nvSpPr>
      <xdr:spPr bwMode="auto">
        <a:xfrm>
          <a:off x="3152775"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71" name="Text Box 10176">
          <a:extLst>
            <a:ext uri="{FF2B5EF4-FFF2-40B4-BE49-F238E27FC236}">
              <a16:creationId xmlns:a16="http://schemas.microsoft.com/office/drawing/2014/main" id="{2469F7AE-AA00-4677-B47A-0F3654679980}"/>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72" name="Text Box 10179">
          <a:extLst>
            <a:ext uri="{FF2B5EF4-FFF2-40B4-BE49-F238E27FC236}">
              <a16:creationId xmlns:a16="http://schemas.microsoft.com/office/drawing/2014/main" id="{CE3E0CD6-AF25-4225-989C-0C39606B6BBB}"/>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73" name="Text Box 2075">
          <a:extLst>
            <a:ext uri="{FF2B5EF4-FFF2-40B4-BE49-F238E27FC236}">
              <a16:creationId xmlns:a16="http://schemas.microsoft.com/office/drawing/2014/main" id="{89BC65F2-8D2D-4381-928C-C4129BB9DDEC}"/>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108</xdr:row>
      <xdr:rowOff>142875</xdr:rowOff>
    </xdr:from>
    <xdr:to>
      <xdr:col>5</xdr:col>
      <xdr:colOff>571500</xdr:colOff>
      <xdr:row>109</xdr:row>
      <xdr:rowOff>142875</xdr:rowOff>
    </xdr:to>
    <xdr:sp macro="" textlink="">
      <xdr:nvSpPr>
        <xdr:cNvPr id="174" name="Text Box 10176">
          <a:extLst>
            <a:ext uri="{FF2B5EF4-FFF2-40B4-BE49-F238E27FC236}">
              <a16:creationId xmlns:a16="http://schemas.microsoft.com/office/drawing/2014/main" id="{0AEA60FA-382C-4F0D-ADB9-D068FFFE7605}"/>
            </a:ext>
          </a:extLst>
        </xdr:cNvPr>
        <xdr:cNvSpPr txBox="1">
          <a:spLocks noChangeArrowheads="1"/>
        </xdr:cNvSpPr>
      </xdr:nvSpPr>
      <xdr:spPr bwMode="auto">
        <a:xfrm>
          <a:off x="310515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108</xdr:row>
      <xdr:rowOff>142875</xdr:rowOff>
    </xdr:from>
    <xdr:to>
      <xdr:col>6</xdr:col>
      <xdr:colOff>571500</xdr:colOff>
      <xdr:row>109</xdr:row>
      <xdr:rowOff>142875</xdr:rowOff>
    </xdr:to>
    <xdr:sp macro="" textlink="">
      <xdr:nvSpPr>
        <xdr:cNvPr id="175" name="Text Box 10179">
          <a:extLst>
            <a:ext uri="{FF2B5EF4-FFF2-40B4-BE49-F238E27FC236}">
              <a16:creationId xmlns:a16="http://schemas.microsoft.com/office/drawing/2014/main" id="{3BC46F0F-3A1F-4CA4-A84B-28EF3D620261}"/>
            </a:ext>
          </a:extLst>
        </xdr:cNvPr>
        <xdr:cNvSpPr txBox="1">
          <a:spLocks noChangeArrowheads="1"/>
        </xdr:cNvSpPr>
      </xdr:nvSpPr>
      <xdr:spPr bwMode="auto">
        <a:xfrm>
          <a:off x="3429000" y="186309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76" name="Text Box 2075">
          <a:extLst>
            <a:ext uri="{FF2B5EF4-FFF2-40B4-BE49-F238E27FC236}">
              <a16:creationId xmlns:a16="http://schemas.microsoft.com/office/drawing/2014/main" id="{64A4D77B-9DF6-4CF4-8E84-9B871C54DCB9}"/>
            </a:ext>
          </a:extLst>
        </xdr:cNvPr>
        <xdr:cNvSpPr txBox="1">
          <a:spLocks noChangeArrowheads="1"/>
        </xdr:cNvSpPr>
      </xdr:nvSpPr>
      <xdr:spPr bwMode="auto">
        <a:xfrm>
          <a:off x="310515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77" name="Text Box 10077">
          <a:extLst>
            <a:ext uri="{FF2B5EF4-FFF2-40B4-BE49-F238E27FC236}">
              <a16:creationId xmlns:a16="http://schemas.microsoft.com/office/drawing/2014/main" id="{8ADF333C-2556-4016-82EE-CBCB70D01AC0}"/>
            </a:ext>
          </a:extLst>
        </xdr:cNvPr>
        <xdr:cNvSpPr txBox="1">
          <a:spLocks noChangeArrowheads="1"/>
        </xdr:cNvSpPr>
      </xdr:nvSpPr>
      <xdr:spPr bwMode="auto">
        <a:xfrm>
          <a:off x="310515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78" name="Text Box 10176">
          <a:extLst>
            <a:ext uri="{FF2B5EF4-FFF2-40B4-BE49-F238E27FC236}">
              <a16:creationId xmlns:a16="http://schemas.microsoft.com/office/drawing/2014/main" id="{FBC37863-084E-4DC7-99F1-0ED4B5540BFC}"/>
            </a:ext>
          </a:extLst>
        </xdr:cNvPr>
        <xdr:cNvSpPr txBox="1">
          <a:spLocks noChangeArrowheads="1"/>
        </xdr:cNvSpPr>
      </xdr:nvSpPr>
      <xdr:spPr bwMode="auto">
        <a:xfrm>
          <a:off x="310515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79" name="Text Box 10178">
          <a:extLst>
            <a:ext uri="{FF2B5EF4-FFF2-40B4-BE49-F238E27FC236}">
              <a16:creationId xmlns:a16="http://schemas.microsoft.com/office/drawing/2014/main" id="{7D5907E1-27D7-4205-B6D2-18BE7B46B5CD}"/>
            </a:ext>
          </a:extLst>
        </xdr:cNvPr>
        <xdr:cNvSpPr txBox="1">
          <a:spLocks noChangeArrowheads="1"/>
        </xdr:cNvSpPr>
      </xdr:nvSpPr>
      <xdr:spPr bwMode="auto">
        <a:xfrm>
          <a:off x="310515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180" name="Text Box 10179">
          <a:extLst>
            <a:ext uri="{FF2B5EF4-FFF2-40B4-BE49-F238E27FC236}">
              <a16:creationId xmlns:a16="http://schemas.microsoft.com/office/drawing/2014/main" id="{862179AE-113D-4382-B176-E1F011023EE6}"/>
            </a:ext>
          </a:extLst>
        </xdr:cNvPr>
        <xdr:cNvSpPr txBox="1">
          <a:spLocks noChangeArrowheads="1"/>
        </xdr:cNvSpPr>
      </xdr:nvSpPr>
      <xdr:spPr bwMode="auto">
        <a:xfrm>
          <a:off x="342900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81" name="Text Box 10077">
          <a:extLst>
            <a:ext uri="{FF2B5EF4-FFF2-40B4-BE49-F238E27FC236}">
              <a16:creationId xmlns:a16="http://schemas.microsoft.com/office/drawing/2014/main" id="{9CE674CC-D34F-4BA6-88C0-81237A5C9591}"/>
            </a:ext>
          </a:extLst>
        </xdr:cNvPr>
        <xdr:cNvSpPr txBox="1">
          <a:spLocks noChangeArrowheads="1"/>
        </xdr:cNvSpPr>
      </xdr:nvSpPr>
      <xdr:spPr bwMode="auto">
        <a:xfrm>
          <a:off x="310515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82" name="Text Box 10178">
          <a:extLst>
            <a:ext uri="{FF2B5EF4-FFF2-40B4-BE49-F238E27FC236}">
              <a16:creationId xmlns:a16="http://schemas.microsoft.com/office/drawing/2014/main" id="{4A5CC8ED-9EF2-4F9B-86E3-B43953EDC675}"/>
            </a:ext>
          </a:extLst>
        </xdr:cNvPr>
        <xdr:cNvSpPr txBox="1">
          <a:spLocks noChangeArrowheads="1"/>
        </xdr:cNvSpPr>
      </xdr:nvSpPr>
      <xdr:spPr bwMode="auto">
        <a:xfrm>
          <a:off x="310515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83" name="Text Box 2075">
          <a:extLst>
            <a:ext uri="{FF2B5EF4-FFF2-40B4-BE49-F238E27FC236}">
              <a16:creationId xmlns:a16="http://schemas.microsoft.com/office/drawing/2014/main" id="{2D6E546C-CDBA-48EC-A999-57354C48576B}"/>
            </a:ext>
          </a:extLst>
        </xdr:cNvPr>
        <xdr:cNvSpPr txBox="1">
          <a:spLocks noChangeArrowheads="1"/>
        </xdr:cNvSpPr>
      </xdr:nvSpPr>
      <xdr:spPr bwMode="auto">
        <a:xfrm>
          <a:off x="310515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84" name="Text Box 10077">
          <a:extLst>
            <a:ext uri="{FF2B5EF4-FFF2-40B4-BE49-F238E27FC236}">
              <a16:creationId xmlns:a16="http://schemas.microsoft.com/office/drawing/2014/main" id="{E1AAA256-F308-4237-AD09-638DBF497D5D}"/>
            </a:ext>
          </a:extLst>
        </xdr:cNvPr>
        <xdr:cNvSpPr txBox="1">
          <a:spLocks noChangeArrowheads="1"/>
        </xdr:cNvSpPr>
      </xdr:nvSpPr>
      <xdr:spPr bwMode="auto">
        <a:xfrm>
          <a:off x="310515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85" name="Text Box 10176">
          <a:extLst>
            <a:ext uri="{FF2B5EF4-FFF2-40B4-BE49-F238E27FC236}">
              <a16:creationId xmlns:a16="http://schemas.microsoft.com/office/drawing/2014/main" id="{FD29EA14-3A8B-47DC-9D9B-44F9ACF45DEC}"/>
            </a:ext>
          </a:extLst>
        </xdr:cNvPr>
        <xdr:cNvSpPr txBox="1">
          <a:spLocks noChangeArrowheads="1"/>
        </xdr:cNvSpPr>
      </xdr:nvSpPr>
      <xdr:spPr bwMode="auto">
        <a:xfrm>
          <a:off x="310515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13</xdr:row>
      <xdr:rowOff>142875</xdr:rowOff>
    </xdr:from>
    <xdr:to>
      <xdr:col>5</xdr:col>
      <xdr:colOff>571500</xdr:colOff>
      <xdr:row>14</xdr:row>
      <xdr:rowOff>142875</xdr:rowOff>
    </xdr:to>
    <xdr:sp macro="" textlink="">
      <xdr:nvSpPr>
        <xdr:cNvPr id="186" name="Text Box 10178">
          <a:extLst>
            <a:ext uri="{FF2B5EF4-FFF2-40B4-BE49-F238E27FC236}">
              <a16:creationId xmlns:a16="http://schemas.microsoft.com/office/drawing/2014/main" id="{DD590275-668D-41EC-923A-2E3D9A760D74}"/>
            </a:ext>
          </a:extLst>
        </xdr:cNvPr>
        <xdr:cNvSpPr txBox="1">
          <a:spLocks noChangeArrowheads="1"/>
        </xdr:cNvSpPr>
      </xdr:nvSpPr>
      <xdr:spPr bwMode="auto">
        <a:xfrm>
          <a:off x="3105150" y="24384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187" name="Text Box 10179">
          <a:extLst>
            <a:ext uri="{FF2B5EF4-FFF2-40B4-BE49-F238E27FC236}">
              <a16:creationId xmlns:a16="http://schemas.microsoft.com/office/drawing/2014/main" id="{7A916270-DD4E-438C-A144-E1D30B5BBE81}"/>
            </a:ext>
          </a:extLst>
        </xdr:cNvPr>
        <xdr:cNvSpPr txBox="1">
          <a:spLocks noChangeArrowheads="1"/>
        </xdr:cNvSpPr>
      </xdr:nvSpPr>
      <xdr:spPr bwMode="auto">
        <a:xfrm>
          <a:off x="342900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12</xdr:row>
      <xdr:rowOff>142875</xdr:rowOff>
    </xdr:from>
    <xdr:to>
      <xdr:col>6</xdr:col>
      <xdr:colOff>47625</xdr:colOff>
      <xdr:row>13</xdr:row>
      <xdr:rowOff>142875</xdr:rowOff>
    </xdr:to>
    <xdr:sp macro="" textlink="">
      <xdr:nvSpPr>
        <xdr:cNvPr id="188" name="Text Box 2075">
          <a:extLst>
            <a:ext uri="{FF2B5EF4-FFF2-40B4-BE49-F238E27FC236}">
              <a16:creationId xmlns:a16="http://schemas.microsoft.com/office/drawing/2014/main" id="{888DDF76-62A1-43EA-9AAF-FCFA1230ACF0}"/>
            </a:ext>
          </a:extLst>
        </xdr:cNvPr>
        <xdr:cNvSpPr txBox="1">
          <a:spLocks noChangeArrowheads="1"/>
        </xdr:cNvSpPr>
      </xdr:nvSpPr>
      <xdr:spPr bwMode="auto">
        <a:xfrm>
          <a:off x="3152775"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89" name="Text Box 10176">
          <a:extLst>
            <a:ext uri="{FF2B5EF4-FFF2-40B4-BE49-F238E27FC236}">
              <a16:creationId xmlns:a16="http://schemas.microsoft.com/office/drawing/2014/main" id="{A934A7B9-B603-4D93-94B8-28371BF24AB9}"/>
            </a:ext>
          </a:extLst>
        </xdr:cNvPr>
        <xdr:cNvSpPr txBox="1">
          <a:spLocks noChangeArrowheads="1"/>
        </xdr:cNvSpPr>
      </xdr:nvSpPr>
      <xdr:spPr bwMode="auto">
        <a:xfrm>
          <a:off x="310515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190" name="Text Box 10179">
          <a:extLst>
            <a:ext uri="{FF2B5EF4-FFF2-40B4-BE49-F238E27FC236}">
              <a16:creationId xmlns:a16="http://schemas.microsoft.com/office/drawing/2014/main" id="{38E988AA-8EFF-4C61-B278-0FF8E509D853}"/>
            </a:ext>
          </a:extLst>
        </xdr:cNvPr>
        <xdr:cNvSpPr txBox="1">
          <a:spLocks noChangeArrowheads="1"/>
        </xdr:cNvSpPr>
      </xdr:nvSpPr>
      <xdr:spPr bwMode="auto">
        <a:xfrm>
          <a:off x="342900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91" name="Text Box 2075">
          <a:extLst>
            <a:ext uri="{FF2B5EF4-FFF2-40B4-BE49-F238E27FC236}">
              <a16:creationId xmlns:a16="http://schemas.microsoft.com/office/drawing/2014/main" id="{5FAE490D-4019-46C6-939A-5ED0930D57A9}"/>
            </a:ext>
          </a:extLst>
        </xdr:cNvPr>
        <xdr:cNvSpPr txBox="1">
          <a:spLocks noChangeArrowheads="1"/>
        </xdr:cNvSpPr>
      </xdr:nvSpPr>
      <xdr:spPr bwMode="auto">
        <a:xfrm>
          <a:off x="310515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12</xdr:row>
      <xdr:rowOff>142875</xdr:rowOff>
    </xdr:from>
    <xdr:to>
      <xdr:col>5</xdr:col>
      <xdr:colOff>571500</xdr:colOff>
      <xdr:row>13</xdr:row>
      <xdr:rowOff>142875</xdr:rowOff>
    </xdr:to>
    <xdr:sp macro="" textlink="">
      <xdr:nvSpPr>
        <xdr:cNvPr id="192" name="Text Box 10176">
          <a:extLst>
            <a:ext uri="{FF2B5EF4-FFF2-40B4-BE49-F238E27FC236}">
              <a16:creationId xmlns:a16="http://schemas.microsoft.com/office/drawing/2014/main" id="{B68B4F7E-CEF5-41E8-9225-C13AE20E7A8E}"/>
            </a:ext>
          </a:extLst>
        </xdr:cNvPr>
        <xdr:cNvSpPr txBox="1">
          <a:spLocks noChangeArrowheads="1"/>
        </xdr:cNvSpPr>
      </xdr:nvSpPr>
      <xdr:spPr bwMode="auto">
        <a:xfrm>
          <a:off x="310515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12</xdr:row>
      <xdr:rowOff>142875</xdr:rowOff>
    </xdr:from>
    <xdr:to>
      <xdr:col>6</xdr:col>
      <xdr:colOff>571500</xdr:colOff>
      <xdr:row>13</xdr:row>
      <xdr:rowOff>142875</xdr:rowOff>
    </xdr:to>
    <xdr:sp macro="" textlink="">
      <xdr:nvSpPr>
        <xdr:cNvPr id="193" name="Text Box 10179">
          <a:extLst>
            <a:ext uri="{FF2B5EF4-FFF2-40B4-BE49-F238E27FC236}">
              <a16:creationId xmlns:a16="http://schemas.microsoft.com/office/drawing/2014/main" id="{A5058C9C-01D3-4A5D-AC64-1CEBA37C4268}"/>
            </a:ext>
          </a:extLst>
        </xdr:cNvPr>
        <xdr:cNvSpPr txBox="1">
          <a:spLocks noChangeArrowheads="1"/>
        </xdr:cNvSpPr>
      </xdr:nvSpPr>
      <xdr:spPr bwMode="auto">
        <a:xfrm>
          <a:off x="3429000" y="22669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94" name="Text Box 2075">
          <a:extLst>
            <a:ext uri="{FF2B5EF4-FFF2-40B4-BE49-F238E27FC236}">
              <a16:creationId xmlns:a16="http://schemas.microsoft.com/office/drawing/2014/main" id="{9088E98F-11C7-466C-9781-0B7ED521F931}"/>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95" name="Text Box 10077">
          <a:extLst>
            <a:ext uri="{FF2B5EF4-FFF2-40B4-BE49-F238E27FC236}">
              <a16:creationId xmlns:a16="http://schemas.microsoft.com/office/drawing/2014/main" id="{3AC7C7F5-A872-482E-8707-35A6576135A6}"/>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196" name="Text Box 10176">
          <a:extLst>
            <a:ext uri="{FF2B5EF4-FFF2-40B4-BE49-F238E27FC236}">
              <a16:creationId xmlns:a16="http://schemas.microsoft.com/office/drawing/2014/main" id="{D2E79722-FBEC-4A10-A1F2-0D1EF67BF554}"/>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97" name="Text Box 10178">
          <a:extLst>
            <a:ext uri="{FF2B5EF4-FFF2-40B4-BE49-F238E27FC236}">
              <a16:creationId xmlns:a16="http://schemas.microsoft.com/office/drawing/2014/main" id="{6886A44E-6CD7-42BD-A1AF-EC4CBCA05D71}"/>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198" name="Text Box 10179">
          <a:extLst>
            <a:ext uri="{FF2B5EF4-FFF2-40B4-BE49-F238E27FC236}">
              <a16:creationId xmlns:a16="http://schemas.microsoft.com/office/drawing/2014/main" id="{A148FEF5-9839-4B7D-AA27-FF55D1259C50}"/>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199" name="Text Box 10077">
          <a:extLst>
            <a:ext uri="{FF2B5EF4-FFF2-40B4-BE49-F238E27FC236}">
              <a16:creationId xmlns:a16="http://schemas.microsoft.com/office/drawing/2014/main" id="{756A6D94-2B55-4698-946A-82730D92B871}"/>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00" name="Text Box 10178">
          <a:extLst>
            <a:ext uri="{FF2B5EF4-FFF2-40B4-BE49-F238E27FC236}">
              <a16:creationId xmlns:a16="http://schemas.microsoft.com/office/drawing/2014/main" id="{105ED6CA-3A23-42DE-9320-D6F0A3AD2612}"/>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01" name="Text Box 2075">
          <a:extLst>
            <a:ext uri="{FF2B5EF4-FFF2-40B4-BE49-F238E27FC236}">
              <a16:creationId xmlns:a16="http://schemas.microsoft.com/office/drawing/2014/main" id="{1AD48587-174B-4FE3-8149-DE5AAEF997E7}"/>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02" name="Text Box 10077">
          <a:extLst>
            <a:ext uri="{FF2B5EF4-FFF2-40B4-BE49-F238E27FC236}">
              <a16:creationId xmlns:a16="http://schemas.microsoft.com/office/drawing/2014/main" id="{6B6D3609-30CE-4C1A-8A31-C3D5074051CE}"/>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03" name="Text Box 10176">
          <a:extLst>
            <a:ext uri="{FF2B5EF4-FFF2-40B4-BE49-F238E27FC236}">
              <a16:creationId xmlns:a16="http://schemas.microsoft.com/office/drawing/2014/main" id="{3A9290AD-CEDC-44D1-9EA8-0C3B31C2D45F}"/>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04" name="Text Box 10178">
          <a:extLst>
            <a:ext uri="{FF2B5EF4-FFF2-40B4-BE49-F238E27FC236}">
              <a16:creationId xmlns:a16="http://schemas.microsoft.com/office/drawing/2014/main" id="{7C3D5787-C238-4D45-B02C-284ED10575B7}"/>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05" name="Text Box 10179">
          <a:extLst>
            <a:ext uri="{FF2B5EF4-FFF2-40B4-BE49-F238E27FC236}">
              <a16:creationId xmlns:a16="http://schemas.microsoft.com/office/drawing/2014/main" id="{DE385D16-698D-4D59-A49D-0A1ACEDAABC8}"/>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206" name="Text Box 2075">
          <a:extLst>
            <a:ext uri="{FF2B5EF4-FFF2-40B4-BE49-F238E27FC236}">
              <a16:creationId xmlns:a16="http://schemas.microsoft.com/office/drawing/2014/main" id="{CB21EE8F-431B-4EDF-9AC7-115599796178}"/>
            </a:ext>
          </a:extLst>
        </xdr:cNvPr>
        <xdr:cNvSpPr txBox="1">
          <a:spLocks noChangeArrowheads="1"/>
        </xdr:cNvSpPr>
      </xdr:nvSpPr>
      <xdr:spPr bwMode="auto">
        <a:xfrm>
          <a:off x="3152775"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07" name="Text Box 10176">
          <a:extLst>
            <a:ext uri="{FF2B5EF4-FFF2-40B4-BE49-F238E27FC236}">
              <a16:creationId xmlns:a16="http://schemas.microsoft.com/office/drawing/2014/main" id="{441D65A0-9A46-43A4-BCDB-9FA2DA22E584}"/>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08" name="Text Box 10179">
          <a:extLst>
            <a:ext uri="{FF2B5EF4-FFF2-40B4-BE49-F238E27FC236}">
              <a16:creationId xmlns:a16="http://schemas.microsoft.com/office/drawing/2014/main" id="{7EAB8938-A9B3-4DD4-9BFB-B2E4678B2C04}"/>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09" name="Text Box 2075">
          <a:extLst>
            <a:ext uri="{FF2B5EF4-FFF2-40B4-BE49-F238E27FC236}">
              <a16:creationId xmlns:a16="http://schemas.microsoft.com/office/drawing/2014/main" id="{C8CFAEC9-452E-4F5F-9E06-7E7A16F3A249}"/>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0" name="Text Box 10176">
          <a:extLst>
            <a:ext uri="{FF2B5EF4-FFF2-40B4-BE49-F238E27FC236}">
              <a16:creationId xmlns:a16="http://schemas.microsoft.com/office/drawing/2014/main" id="{31E8CF23-A87C-4F41-A0DF-0E2C0CAC0AB9}"/>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11" name="Text Box 10179">
          <a:extLst>
            <a:ext uri="{FF2B5EF4-FFF2-40B4-BE49-F238E27FC236}">
              <a16:creationId xmlns:a16="http://schemas.microsoft.com/office/drawing/2014/main" id="{618D2544-4D3C-4E1C-8062-E420582AD39D}"/>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2" name="Text Box 2075">
          <a:extLst>
            <a:ext uri="{FF2B5EF4-FFF2-40B4-BE49-F238E27FC236}">
              <a16:creationId xmlns:a16="http://schemas.microsoft.com/office/drawing/2014/main" id="{5FE1648D-A004-4B49-81B5-E99D09B87606}"/>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13" name="Text Box 10077">
          <a:extLst>
            <a:ext uri="{FF2B5EF4-FFF2-40B4-BE49-F238E27FC236}">
              <a16:creationId xmlns:a16="http://schemas.microsoft.com/office/drawing/2014/main" id="{B26935AF-AD63-400C-88FE-2D9DC39A4FCC}"/>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4" name="Text Box 10176">
          <a:extLst>
            <a:ext uri="{FF2B5EF4-FFF2-40B4-BE49-F238E27FC236}">
              <a16:creationId xmlns:a16="http://schemas.microsoft.com/office/drawing/2014/main" id="{847DEB0E-FDAF-49B1-9055-84BF6DE414AA}"/>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15" name="Text Box 10178">
          <a:extLst>
            <a:ext uri="{FF2B5EF4-FFF2-40B4-BE49-F238E27FC236}">
              <a16:creationId xmlns:a16="http://schemas.microsoft.com/office/drawing/2014/main" id="{95EE88F8-7C5B-4B7F-8426-51441124AE64}"/>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16" name="Text Box 10179">
          <a:extLst>
            <a:ext uri="{FF2B5EF4-FFF2-40B4-BE49-F238E27FC236}">
              <a16:creationId xmlns:a16="http://schemas.microsoft.com/office/drawing/2014/main" id="{F0DB805D-E637-411F-B9F4-FBD105E9B3C5}"/>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217" name="Text Box 2075">
          <a:extLst>
            <a:ext uri="{FF2B5EF4-FFF2-40B4-BE49-F238E27FC236}">
              <a16:creationId xmlns:a16="http://schemas.microsoft.com/office/drawing/2014/main" id="{2C6A36AC-44C6-43C0-BA28-73735A2FCA09}"/>
            </a:ext>
          </a:extLst>
        </xdr:cNvPr>
        <xdr:cNvSpPr txBox="1">
          <a:spLocks noChangeArrowheads="1"/>
        </xdr:cNvSpPr>
      </xdr:nvSpPr>
      <xdr:spPr bwMode="auto">
        <a:xfrm>
          <a:off x="3152775"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18" name="Text Box 10176">
          <a:extLst>
            <a:ext uri="{FF2B5EF4-FFF2-40B4-BE49-F238E27FC236}">
              <a16:creationId xmlns:a16="http://schemas.microsoft.com/office/drawing/2014/main" id="{2A212D58-F982-47A3-878A-AC6C15658E26}"/>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19" name="Text Box 10179">
          <a:extLst>
            <a:ext uri="{FF2B5EF4-FFF2-40B4-BE49-F238E27FC236}">
              <a16:creationId xmlns:a16="http://schemas.microsoft.com/office/drawing/2014/main" id="{9E1C955C-B77D-4B69-A93B-AFC8F24B50BF}"/>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0" name="Text Box 2075">
          <a:extLst>
            <a:ext uri="{FF2B5EF4-FFF2-40B4-BE49-F238E27FC236}">
              <a16:creationId xmlns:a16="http://schemas.microsoft.com/office/drawing/2014/main" id="{35B8798D-86B8-438C-A476-7476A3A67E4F}"/>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1" name="Text Box 10176">
          <a:extLst>
            <a:ext uri="{FF2B5EF4-FFF2-40B4-BE49-F238E27FC236}">
              <a16:creationId xmlns:a16="http://schemas.microsoft.com/office/drawing/2014/main" id="{B8E48B50-BA5D-482F-8099-6B1C869C3478}"/>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22" name="Text Box 10179">
          <a:extLst>
            <a:ext uri="{FF2B5EF4-FFF2-40B4-BE49-F238E27FC236}">
              <a16:creationId xmlns:a16="http://schemas.microsoft.com/office/drawing/2014/main" id="{DE2CDEBE-C444-4C02-8593-9D70F0633471}"/>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3" name="Text Box 10077">
          <a:extLst>
            <a:ext uri="{FF2B5EF4-FFF2-40B4-BE49-F238E27FC236}">
              <a16:creationId xmlns:a16="http://schemas.microsoft.com/office/drawing/2014/main" id="{02E60413-4539-4EAE-B8BE-89893A6008C1}"/>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4" name="Text Box 10178">
          <a:extLst>
            <a:ext uri="{FF2B5EF4-FFF2-40B4-BE49-F238E27FC236}">
              <a16:creationId xmlns:a16="http://schemas.microsoft.com/office/drawing/2014/main" id="{DB42D726-DA1F-4836-AAFD-4778E211E7B3}"/>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5" name="Text Box 10077">
          <a:extLst>
            <a:ext uri="{FF2B5EF4-FFF2-40B4-BE49-F238E27FC236}">
              <a16:creationId xmlns:a16="http://schemas.microsoft.com/office/drawing/2014/main" id="{0E5C7FD9-6AEF-4529-87F7-EF48A10F6A6F}"/>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6" name="Text Box 10178">
          <a:extLst>
            <a:ext uri="{FF2B5EF4-FFF2-40B4-BE49-F238E27FC236}">
              <a16:creationId xmlns:a16="http://schemas.microsoft.com/office/drawing/2014/main" id="{6E6123F9-A56F-4A35-A3FF-35437EB88D29}"/>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7" name="Text Box 10077">
          <a:extLst>
            <a:ext uri="{FF2B5EF4-FFF2-40B4-BE49-F238E27FC236}">
              <a16:creationId xmlns:a16="http://schemas.microsoft.com/office/drawing/2014/main" id="{F6388E9F-4D55-4F1C-9095-1DD7781A1C5D}"/>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28" name="Text Box 10178">
          <a:extLst>
            <a:ext uri="{FF2B5EF4-FFF2-40B4-BE49-F238E27FC236}">
              <a16:creationId xmlns:a16="http://schemas.microsoft.com/office/drawing/2014/main" id="{72EF3AFF-9251-4DD9-BCFC-92EDC3CD827A}"/>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29" name="Text Box 2075">
          <a:extLst>
            <a:ext uri="{FF2B5EF4-FFF2-40B4-BE49-F238E27FC236}">
              <a16:creationId xmlns:a16="http://schemas.microsoft.com/office/drawing/2014/main" id="{4B509642-F2B1-4FD4-86A0-530E28492DF9}"/>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0" name="Text Box 10077">
          <a:extLst>
            <a:ext uri="{FF2B5EF4-FFF2-40B4-BE49-F238E27FC236}">
              <a16:creationId xmlns:a16="http://schemas.microsoft.com/office/drawing/2014/main" id="{5DA6B19B-1E00-4E8E-9CFB-0C670EE178C2}"/>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1" name="Text Box 10176">
          <a:extLst>
            <a:ext uri="{FF2B5EF4-FFF2-40B4-BE49-F238E27FC236}">
              <a16:creationId xmlns:a16="http://schemas.microsoft.com/office/drawing/2014/main" id="{89D74C92-6D19-45DF-8863-AA889380877C}"/>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2" name="Text Box 10178">
          <a:extLst>
            <a:ext uri="{FF2B5EF4-FFF2-40B4-BE49-F238E27FC236}">
              <a16:creationId xmlns:a16="http://schemas.microsoft.com/office/drawing/2014/main" id="{1A026280-835C-4011-B554-4CAB617406CF}"/>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33" name="Text Box 10179">
          <a:extLst>
            <a:ext uri="{FF2B5EF4-FFF2-40B4-BE49-F238E27FC236}">
              <a16:creationId xmlns:a16="http://schemas.microsoft.com/office/drawing/2014/main" id="{75C2CAA4-3B06-4AD1-8E64-3664026C3E32}"/>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4" name="Text Box 10077">
          <a:extLst>
            <a:ext uri="{FF2B5EF4-FFF2-40B4-BE49-F238E27FC236}">
              <a16:creationId xmlns:a16="http://schemas.microsoft.com/office/drawing/2014/main" id="{739C0B00-9688-40CB-8B61-7D5D08AF7297}"/>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5" name="Text Box 10178">
          <a:extLst>
            <a:ext uri="{FF2B5EF4-FFF2-40B4-BE49-F238E27FC236}">
              <a16:creationId xmlns:a16="http://schemas.microsoft.com/office/drawing/2014/main" id="{C04B2335-A034-4A46-9C18-BF2A517D67D8}"/>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6" name="Text Box 2075">
          <a:extLst>
            <a:ext uri="{FF2B5EF4-FFF2-40B4-BE49-F238E27FC236}">
              <a16:creationId xmlns:a16="http://schemas.microsoft.com/office/drawing/2014/main" id="{B27CDC25-8678-428C-B7D8-632284AD0AF8}"/>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7" name="Text Box 10077">
          <a:extLst>
            <a:ext uri="{FF2B5EF4-FFF2-40B4-BE49-F238E27FC236}">
              <a16:creationId xmlns:a16="http://schemas.microsoft.com/office/drawing/2014/main" id="{1EEA22E8-1F1D-4A79-A493-A0CCECEC728C}"/>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38" name="Text Box 10176">
          <a:extLst>
            <a:ext uri="{FF2B5EF4-FFF2-40B4-BE49-F238E27FC236}">
              <a16:creationId xmlns:a16="http://schemas.microsoft.com/office/drawing/2014/main" id="{10F79FEB-1B83-4EF0-BB6D-80325DB18DB0}"/>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15</xdr:row>
      <xdr:rowOff>142875</xdr:rowOff>
    </xdr:from>
    <xdr:to>
      <xdr:col>5</xdr:col>
      <xdr:colOff>571500</xdr:colOff>
      <xdr:row>16</xdr:row>
      <xdr:rowOff>142875</xdr:rowOff>
    </xdr:to>
    <xdr:sp macro="" textlink="">
      <xdr:nvSpPr>
        <xdr:cNvPr id="239" name="Text Box 10178">
          <a:extLst>
            <a:ext uri="{FF2B5EF4-FFF2-40B4-BE49-F238E27FC236}">
              <a16:creationId xmlns:a16="http://schemas.microsoft.com/office/drawing/2014/main" id="{83581D51-BC0E-4A7A-8B0A-A20878FA9DF4}"/>
            </a:ext>
          </a:extLst>
        </xdr:cNvPr>
        <xdr:cNvSpPr txBox="1">
          <a:spLocks noChangeArrowheads="1"/>
        </xdr:cNvSpPr>
      </xdr:nvSpPr>
      <xdr:spPr bwMode="auto">
        <a:xfrm>
          <a:off x="3105150" y="27813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40" name="Text Box 10179">
          <a:extLst>
            <a:ext uri="{FF2B5EF4-FFF2-40B4-BE49-F238E27FC236}">
              <a16:creationId xmlns:a16="http://schemas.microsoft.com/office/drawing/2014/main" id="{C67C694C-5A8B-44B4-9EA0-51B1D81EB742}"/>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14</xdr:row>
      <xdr:rowOff>142875</xdr:rowOff>
    </xdr:from>
    <xdr:to>
      <xdr:col>6</xdr:col>
      <xdr:colOff>47625</xdr:colOff>
      <xdr:row>15</xdr:row>
      <xdr:rowOff>142875</xdr:rowOff>
    </xdr:to>
    <xdr:sp macro="" textlink="">
      <xdr:nvSpPr>
        <xdr:cNvPr id="241" name="Text Box 2075">
          <a:extLst>
            <a:ext uri="{FF2B5EF4-FFF2-40B4-BE49-F238E27FC236}">
              <a16:creationId xmlns:a16="http://schemas.microsoft.com/office/drawing/2014/main" id="{2A5A38E9-A96F-496C-88B8-6665834CD712}"/>
            </a:ext>
          </a:extLst>
        </xdr:cNvPr>
        <xdr:cNvSpPr txBox="1">
          <a:spLocks noChangeArrowheads="1"/>
        </xdr:cNvSpPr>
      </xdr:nvSpPr>
      <xdr:spPr bwMode="auto">
        <a:xfrm>
          <a:off x="3152775"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42" name="Text Box 10176">
          <a:extLst>
            <a:ext uri="{FF2B5EF4-FFF2-40B4-BE49-F238E27FC236}">
              <a16:creationId xmlns:a16="http://schemas.microsoft.com/office/drawing/2014/main" id="{3268607C-853F-4262-8B52-60979DA60880}"/>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14</xdr:row>
      <xdr:rowOff>142875</xdr:rowOff>
    </xdr:from>
    <xdr:to>
      <xdr:col>6</xdr:col>
      <xdr:colOff>571500</xdr:colOff>
      <xdr:row>15</xdr:row>
      <xdr:rowOff>142875</xdr:rowOff>
    </xdr:to>
    <xdr:sp macro="" textlink="">
      <xdr:nvSpPr>
        <xdr:cNvPr id="243" name="Text Box 10179">
          <a:extLst>
            <a:ext uri="{FF2B5EF4-FFF2-40B4-BE49-F238E27FC236}">
              <a16:creationId xmlns:a16="http://schemas.microsoft.com/office/drawing/2014/main" id="{C8A75A73-1E12-4162-84B6-34E74C36245D}"/>
            </a:ext>
          </a:extLst>
        </xdr:cNvPr>
        <xdr:cNvSpPr txBox="1">
          <a:spLocks noChangeArrowheads="1"/>
        </xdr:cNvSpPr>
      </xdr:nvSpPr>
      <xdr:spPr bwMode="auto">
        <a:xfrm>
          <a:off x="342900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44" name="Text Box 2075">
          <a:extLst>
            <a:ext uri="{FF2B5EF4-FFF2-40B4-BE49-F238E27FC236}">
              <a16:creationId xmlns:a16="http://schemas.microsoft.com/office/drawing/2014/main" id="{6BDABA56-A986-4F39-94DE-E2BE09DFFA1A}"/>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14</xdr:row>
      <xdr:rowOff>142875</xdr:rowOff>
    </xdr:from>
    <xdr:to>
      <xdr:col>5</xdr:col>
      <xdr:colOff>571500</xdr:colOff>
      <xdr:row>15</xdr:row>
      <xdr:rowOff>142875</xdr:rowOff>
    </xdr:to>
    <xdr:sp macro="" textlink="">
      <xdr:nvSpPr>
        <xdr:cNvPr id="245" name="Text Box 10176">
          <a:extLst>
            <a:ext uri="{FF2B5EF4-FFF2-40B4-BE49-F238E27FC236}">
              <a16:creationId xmlns:a16="http://schemas.microsoft.com/office/drawing/2014/main" id="{3809FD98-BBFC-4D0C-928A-8324EDC55FCF}"/>
            </a:ext>
          </a:extLst>
        </xdr:cNvPr>
        <xdr:cNvSpPr txBox="1">
          <a:spLocks noChangeArrowheads="1"/>
        </xdr:cNvSpPr>
      </xdr:nvSpPr>
      <xdr:spPr bwMode="auto">
        <a:xfrm>
          <a:off x="3105150" y="26098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304800</xdr:colOff>
      <xdr:row>16</xdr:row>
      <xdr:rowOff>66675</xdr:rowOff>
    </xdr:from>
    <xdr:to>
      <xdr:col>6</xdr:col>
      <xdr:colOff>304800</xdr:colOff>
      <xdr:row>17</xdr:row>
      <xdr:rowOff>66675</xdr:rowOff>
    </xdr:to>
    <xdr:sp macro="" textlink="">
      <xdr:nvSpPr>
        <xdr:cNvPr id="246" name="Text Box 10179">
          <a:extLst>
            <a:ext uri="{FF2B5EF4-FFF2-40B4-BE49-F238E27FC236}">
              <a16:creationId xmlns:a16="http://schemas.microsoft.com/office/drawing/2014/main" id="{F4CA3488-E8E1-4C09-8410-3B7CCD47745D}"/>
            </a:ext>
          </a:extLst>
        </xdr:cNvPr>
        <xdr:cNvSpPr txBox="1">
          <a:spLocks noChangeArrowheads="1"/>
        </xdr:cNvSpPr>
      </xdr:nvSpPr>
      <xdr:spPr bwMode="auto">
        <a:xfrm>
          <a:off x="3409950" y="2876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47" name="Text Box 2075">
          <a:extLst>
            <a:ext uri="{FF2B5EF4-FFF2-40B4-BE49-F238E27FC236}">
              <a16:creationId xmlns:a16="http://schemas.microsoft.com/office/drawing/2014/main" id="{6BF284D0-2490-49BB-AB82-17460B9C606C}"/>
            </a:ext>
          </a:extLst>
        </xdr:cNvPr>
        <xdr:cNvSpPr txBox="1">
          <a:spLocks noChangeArrowheads="1"/>
        </xdr:cNvSpPr>
      </xdr:nvSpPr>
      <xdr:spPr bwMode="auto">
        <a:xfrm>
          <a:off x="310515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48" name="Text Box 10176">
          <a:extLst>
            <a:ext uri="{FF2B5EF4-FFF2-40B4-BE49-F238E27FC236}">
              <a16:creationId xmlns:a16="http://schemas.microsoft.com/office/drawing/2014/main" id="{B0618776-3FA8-4176-8296-E5A009630CF8}"/>
            </a:ext>
          </a:extLst>
        </xdr:cNvPr>
        <xdr:cNvSpPr txBox="1">
          <a:spLocks noChangeArrowheads="1"/>
        </xdr:cNvSpPr>
      </xdr:nvSpPr>
      <xdr:spPr bwMode="auto">
        <a:xfrm>
          <a:off x="310515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49" name="Text Box 10179">
          <a:extLst>
            <a:ext uri="{FF2B5EF4-FFF2-40B4-BE49-F238E27FC236}">
              <a16:creationId xmlns:a16="http://schemas.microsoft.com/office/drawing/2014/main" id="{583286C7-55AB-44C8-93CA-216EE2F7F8EE}"/>
            </a:ext>
          </a:extLst>
        </xdr:cNvPr>
        <xdr:cNvSpPr txBox="1">
          <a:spLocks noChangeArrowheads="1"/>
        </xdr:cNvSpPr>
      </xdr:nvSpPr>
      <xdr:spPr bwMode="auto">
        <a:xfrm>
          <a:off x="342900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0" name="Text Box 2075">
          <a:extLst>
            <a:ext uri="{FF2B5EF4-FFF2-40B4-BE49-F238E27FC236}">
              <a16:creationId xmlns:a16="http://schemas.microsoft.com/office/drawing/2014/main" id="{0FF5EFE8-8195-48CB-8AFB-87230D73F925}"/>
            </a:ext>
          </a:extLst>
        </xdr:cNvPr>
        <xdr:cNvSpPr txBox="1">
          <a:spLocks noChangeArrowheads="1"/>
        </xdr:cNvSpPr>
      </xdr:nvSpPr>
      <xdr:spPr bwMode="auto">
        <a:xfrm>
          <a:off x="310515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1" name="Text Box 10176">
          <a:extLst>
            <a:ext uri="{FF2B5EF4-FFF2-40B4-BE49-F238E27FC236}">
              <a16:creationId xmlns:a16="http://schemas.microsoft.com/office/drawing/2014/main" id="{703CCC49-6891-4F29-A89A-C653E407ECB9}"/>
            </a:ext>
          </a:extLst>
        </xdr:cNvPr>
        <xdr:cNvSpPr txBox="1">
          <a:spLocks noChangeArrowheads="1"/>
        </xdr:cNvSpPr>
      </xdr:nvSpPr>
      <xdr:spPr bwMode="auto">
        <a:xfrm>
          <a:off x="310515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52" name="Text Box 10179">
          <a:extLst>
            <a:ext uri="{FF2B5EF4-FFF2-40B4-BE49-F238E27FC236}">
              <a16:creationId xmlns:a16="http://schemas.microsoft.com/office/drawing/2014/main" id="{D3D69245-4600-4BB7-AD0F-1A3A770BC053}"/>
            </a:ext>
          </a:extLst>
        </xdr:cNvPr>
        <xdr:cNvSpPr txBox="1">
          <a:spLocks noChangeArrowheads="1"/>
        </xdr:cNvSpPr>
      </xdr:nvSpPr>
      <xdr:spPr bwMode="auto">
        <a:xfrm>
          <a:off x="342900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20</xdr:row>
      <xdr:rowOff>142875</xdr:rowOff>
    </xdr:from>
    <xdr:to>
      <xdr:col>6</xdr:col>
      <xdr:colOff>47625</xdr:colOff>
      <xdr:row>21</xdr:row>
      <xdr:rowOff>142875</xdr:rowOff>
    </xdr:to>
    <xdr:sp macro="" textlink="">
      <xdr:nvSpPr>
        <xdr:cNvPr id="253" name="Text Box 2075">
          <a:extLst>
            <a:ext uri="{FF2B5EF4-FFF2-40B4-BE49-F238E27FC236}">
              <a16:creationId xmlns:a16="http://schemas.microsoft.com/office/drawing/2014/main" id="{344A8112-E661-473B-80FF-BAA977CD17CA}"/>
            </a:ext>
          </a:extLst>
        </xdr:cNvPr>
        <xdr:cNvSpPr txBox="1">
          <a:spLocks noChangeArrowheads="1"/>
        </xdr:cNvSpPr>
      </xdr:nvSpPr>
      <xdr:spPr bwMode="auto">
        <a:xfrm>
          <a:off x="3152775"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4" name="Text Box 10176">
          <a:extLst>
            <a:ext uri="{FF2B5EF4-FFF2-40B4-BE49-F238E27FC236}">
              <a16:creationId xmlns:a16="http://schemas.microsoft.com/office/drawing/2014/main" id="{70A50342-0C1F-4376-8779-4862E2345A09}"/>
            </a:ext>
          </a:extLst>
        </xdr:cNvPr>
        <xdr:cNvSpPr txBox="1">
          <a:spLocks noChangeArrowheads="1"/>
        </xdr:cNvSpPr>
      </xdr:nvSpPr>
      <xdr:spPr bwMode="auto">
        <a:xfrm>
          <a:off x="310515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55" name="Text Box 10179">
          <a:extLst>
            <a:ext uri="{FF2B5EF4-FFF2-40B4-BE49-F238E27FC236}">
              <a16:creationId xmlns:a16="http://schemas.microsoft.com/office/drawing/2014/main" id="{FB1EC0D0-22F3-43AA-9513-12B828EEF68D}"/>
            </a:ext>
          </a:extLst>
        </xdr:cNvPr>
        <xdr:cNvSpPr txBox="1">
          <a:spLocks noChangeArrowheads="1"/>
        </xdr:cNvSpPr>
      </xdr:nvSpPr>
      <xdr:spPr bwMode="auto">
        <a:xfrm>
          <a:off x="342900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6" name="Text Box 2075">
          <a:extLst>
            <a:ext uri="{FF2B5EF4-FFF2-40B4-BE49-F238E27FC236}">
              <a16:creationId xmlns:a16="http://schemas.microsoft.com/office/drawing/2014/main" id="{F45B781B-760A-48A3-8EBB-94AFEFFD1E76}"/>
            </a:ext>
          </a:extLst>
        </xdr:cNvPr>
        <xdr:cNvSpPr txBox="1">
          <a:spLocks noChangeArrowheads="1"/>
        </xdr:cNvSpPr>
      </xdr:nvSpPr>
      <xdr:spPr bwMode="auto">
        <a:xfrm>
          <a:off x="310515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20</xdr:row>
      <xdr:rowOff>142875</xdr:rowOff>
    </xdr:from>
    <xdr:to>
      <xdr:col>5</xdr:col>
      <xdr:colOff>571500</xdr:colOff>
      <xdr:row>21</xdr:row>
      <xdr:rowOff>142875</xdr:rowOff>
    </xdr:to>
    <xdr:sp macro="" textlink="">
      <xdr:nvSpPr>
        <xdr:cNvPr id="257" name="Text Box 10176">
          <a:extLst>
            <a:ext uri="{FF2B5EF4-FFF2-40B4-BE49-F238E27FC236}">
              <a16:creationId xmlns:a16="http://schemas.microsoft.com/office/drawing/2014/main" id="{60705A36-EDC2-44C8-B725-94A38A8D7401}"/>
            </a:ext>
          </a:extLst>
        </xdr:cNvPr>
        <xdr:cNvSpPr txBox="1">
          <a:spLocks noChangeArrowheads="1"/>
        </xdr:cNvSpPr>
      </xdr:nvSpPr>
      <xdr:spPr bwMode="auto">
        <a:xfrm>
          <a:off x="310515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20</xdr:row>
      <xdr:rowOff>142875</xdr:rowOff>
    </xdr:from>
    <xdr:to>
      <xdr:col>6</xdr:col>
      <xdr:colOff>571500</xdr:colOff>
      <xdr:row>21</xdr:row>
      <xdr:rowOff>142875</xdr:rowOff>
    </xdr:to>
    <xdr:sp macro="" textlink="">
      <xdr:nvSpPr>
        <xdr:cNvPr id="258" name="Text Box 10179">
          <a:extLst>
            <a:ext uri="{FF2B5EF4-FFF2-40B4-BE49-F238E27FC236}">
              <a16:creationId xmlns:a16="http://schemas.microsoft.com/office/drawing/2014/main" id="{7BBFFC06-DAF6-44DD-B429-6840A9BB051A}"/>
            </a:ext>
          </a:extLst>
        </xdr:cNvPr>
        <xdr:cNvSpPr txBox="1">
          <a:spLocks noChangeArrowheads="1"/>
        </xdr:cNvSpPr>
      </xdr:nvSpPr>
      <xdr:spPr bwMode="auto">
        <a:xfrm>
          <a:off x="3429000" y="3638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59" name="Text Box 2075">
          <a:extLst>
            <a:ext uri="{FF2B5EF4-FFF2-40B4-BE49-F238E27FC236}">
              <a16:creationId xmlns:a16="http://schemas.microsoft.com/office/drawing/2014/main" id="{B420F5C8-011E-4321-81F3-87EFBF99CB41}"/>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0" name="Text Box 10077">
          <a:extLst>
            <a:ext uri="{FF2B5EF4-FFF2-40B4-BE49-F238E27FC236}">
              <a16:creationId xmlns:a16="http://schemas.microsoft.com/office/drawing/2014/main" id="{C42F5478-1954-49F9-A1EE-69A8243E6E5C}"/>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61" name="Text Box 10176">
          <a:extLst>
            <a:ext uri="{FF2B5EF4-FFF2-40B4-BE49-F238E27FC236}">
              <a16:creationId xmlns:a16="http://schemas.microsoft.com/office/drawing/2014/main" id="{93D4A339-B266-4347-B223-C7BCDDEA8C8D}"/>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2" name="Text Box 10178">
          <a:extLst>
            <a:ext uri="{FF2B5EF4-FFF2-40B4-BE49-F238E27FC236}">
              <a16:creationId xmlns:a16="http://schemas.microsoft.com/office/drawing/2014/main" id="{76025619-F7F5-4F13-A04F-BF6A4BD11B5F}"/>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63" name="Text Box 10179">
          <a:extLst>
            <a:ext uri="{FF2B5EF4-FFF2-40B4-BE49-F238E27FC236}">
              <a16:creationId xmlns:a16="http://schemas.microsoft.com/office/drawing/2014/main" id="{103081A5-CAE6-4E47-9A72-472C9E06C0DA}"/>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4" name="Text Box 10077">
          <a:extLst>
            <a:ext uri="{FF2B5EF4-FFF2-40B4-BE49-F238E27FC236}">
              <a16:creationId xmlns:a16="http://schemas.microsoft.com/office/drawing/2014/main" id="{DB19282E-EF54-4627-BD95-1561A96A59E4}"/>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5" name="Text Box 10178">
          <a:extLst>
            <a:ext uri="{FF2B5EF4-FFF2-40B4-BE49-F238E27FC236}">
              <a16:creationId xmlns:a16="http://schemas.microsoft.com/office/drawing/2014/main" id="{ECFB6EE6-6DBA-41CA-8D62-96C0EC44636E}"/>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66" name="Text Box 2075">
          <a:extLst>
            <a:ext uri="{FF2B5EF4-FFF2-40B4-BE49-F238E27FC236}">
              <a16:creationId xmlns:a16="http://schemas.microsoft.com/office/drawing/2014/main" id="{4869383D-9F80-4505-8D51-432F6593E731}"/>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7" name="Text Box 10077">
          <a:extLst>
            <a:ext uri="{FF2B5EF4-FFF2-40B4-BE49-F238E27FC236}">
              <a16:creationId xmlns:a16="http://schemas.microsoft.com/office/drawing/2014/main" id="{E12079EC-AA89-4973-9983-9D184304D93D}"/>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68" name="Text Box 10176">
          <a:extLst>
            <a:ext uri="{FF2B5EF4-FFF2-40B4-BE49-F238E27FC236}">
              <a16:creationId xmlns:a16="http://schemas.microsoft.com/office/drawing/2014/main" id="{406609D6-3977-4A68-A365-03F0777CEE73}"/>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69" name="Text Box 10178">
          <a:extLst>
            <a:ext uri="{FF2B5EF4-FFF2-40B4-BE49-F238E27FC236}">
              <a16:creationId xmlns:a16="http://schemas.microsoft.com/office/drawing/2014/main" id="{4F0B41D7-6EB5-41C6-A2AE-BDFB4D7B9616}"/>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70" name="Text Box 10179">
          <a:extLst>
            <a:ext uri="{FF2B5EF4-FFF2-40B4-BE49-F238E27FC236}">
              <a16:creationId xmlns:a16="http://schemas.microsoft.com/office/drawing/2014/main" id="{E4D94954-179E-4832-8298-F0089FBED60A}"/>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xdr:row>
      <xdr:rowOff>142875</xdr:rowOff>
    </xdr:from>
    <xdr:to>
      <xdr:col>6</xdr:col>
      <xdr:colOff>47625</xdr:colOff>
      <xdr:row>11</xdr:row>
      <xdr:rowOff>142875</xdr:rowOff>
    </xdr:to>
    <xdr:sp macro="" textlink="">
      <xdr:nvSpPr>
        <xdr:cNvPr id="271" name="Text Box 2075">
          <a:extLst>
            <a:ext uri="{FF2B5EF4-FFF2-40B4-BE49-F238E27FC236}">
              <a16:creationId xmlns:a16="http://schemas.microsoft.com/office/drawing/2014/main" id="{1D0940CB-6D7A-4603-A84B-A5FD5E8A259A}"/>
            </a:ext>
          </a:extLst>
        </xdr:cNvPr>
        <xdr:cNvSpPr txBox="1">
          <a:spLocks noChangeArrowheads="1"/>
        </xdr:cNvSpPr>
      </xdr:nvSpPr>
      <xdr:spPr bwMode="auto">
        <a:xfrm>
          <a:off x="3152775"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2" name="Text Box 10176">
          <a:extLst>
            <a:ext uri="{FF2B5EF4-FFF2-40B4-BE49-F238E27FC236}">
              <a16:creationId xmlns:a16="http://schemas.microsoft.com/office/drawing/2014/main" id="{A2ED4785-8AF1-4367-9B23-8ED5937A5871}"/>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73" name="Text Box 10179">
          <a:extLst>
            <a:ext uri="{FF2B5EF4-FFF2-40B4-BE49-F238E27FC236}">
              <a16:creationId xmlns:a16="http://schemas.microsoft.com/office/drawing/2014/main" id="{99FDC8FB-D59D-4AF5-BAC1-F2185B27CEC6}"/>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4" name="Text Box 2075">
          <a:extLst>
            <a:ext uri="{FF2B5EF4-FFF2-40B4-BE49-F238E27FC236}">
              <a16:creationId xmlns:a16="http://schemas.microsoft.com/office/drawing/2014/main" id="{7CA67DA8-3EE3-4E23-9518-807D89CEAF5C}"/>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5" name="Text Box 10176">
          <a:extLst>
            <a:ext uri="{FF2B5EF4-FFF2-40B4-BE49-F238E27FC236}">
              <a16:creationId xmlns:a16="http://schemas.microsoft.com/office/drawing/2014/main" id="{257A7A40-9595-4141-BEAF-4FB28D612922}"/>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76" name="Text Box 10179">
          <a:extLst>
            <a:ext uri="{FF2B5EF4-FFF2-40B4-BE49-F238E27FC236}">
              <a16:creationId xmlns:a16="http://schemas.microsoft.com/office/drawing/2014/main" id="{CC0DE423-9ABB-45CE-970B-37ED3E684F23}"/>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7" name="Text Box 2075">
          <a:extLst>
            <a:ext uri="{FF2B5EF4-FFF2-40B4-BE49-F238E27FC236}">
              <a16:creationId xmlns:a16="http://schemas.microsoft.com/office/drawing/2014/main" id="{D016C7DF-8A8E-4421-B672-494B1B75ABB4}"/>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78" name="Text Box 10077">
          <a:extLst>
            <a:ext uri="{FF2B5EF4-FFF2-40B4-BE49-F238E27FC236}">
              <a16:creationId xmlns:a16="http://schemas.microsoft.com/office/drawing/2014/main" id="{6E3168EF-F745-4F4E-BD7E-B94A17E5E339}"/>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79" name="Text Box 10176">
          <a:extLst>
            <a:ext uri="{FF2B5EF4-FFF2-40B4-BE49-F238E27FC236}">
              <a16:creationId xmlns:a16="http://schemas.microsoft.com/office/drawing/2014/main" id="{5F9F84AF-3B1E-4255-BE83-095A57490E25}"/>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0" name="Text Box 10178">
          <a:extLst>
            <a:ext uri="{FF2B5EF4-FFF2-40B4-BE49-F238E27FC236}">
              <a16:creationId xmlns:a16="http://schemas.microsoft.com/office/drawing/2014/main" id="{2D87D30C-9F2A-44AE-AFE2-F4B36A09393D}"/>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81" name="Text Box 10179">
          <a:extLst>
            <a:ext uri="{FF2B5EF4-FFF2-40B4-BE49-F238E27FC236}">
              <a16:creationId xmlns:a16="http://schemas.microsoft.com/office/drawing/2014/main" id="{E760B103-BE4C-4FE5-9ABD-12A82C867C9B}"/>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xdr:row>
      <xdr:rowOff>142875</xdr:rowOff>
    </xdr:from>
    <xdr:to>
      <xdr:col>6</xdr:col>
      <xdr:colOff>47625</xdr:colOff>
      <xdr:row>11</xdr:row>
      <xdr:rowOff>142875</xdr:rowOff>
    </xdr:to>
    <xdr:sp macro="" textlink="">
      <xdr:nvSpPr>
        <xdr:cNvPr id="282" name="Text Box 2075">
          <a:extLst>
            <a:ext uri="{FF2B5EF4-FFF2-40B4-BE49-F238E27FC236}">
              <a16:creationId xmlns:a16="http://schemas.microsoft.com/office/drawing/2014/main" id="{8E3E767F-806D-4283-9D7D-4AE54618C1E0}"/>
            </a:ext>
          </a:extLst>
        </xdr:cNvPr>
        <xdr:cNvSpPr txBox="1">
          <a:spLocks noChangeArrowheads="1"/>
        </xdr:cNvSpPr>
      </xdr:nvSpPr>
      <xdr:spPr bwMode="auto">
        <a:xfrm>
          <a:off x="3152775"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83" name="Text Box 10176">
          <a:extLst>
            <a:ext uri="{FF2B5EF4-FFF2-40B4-BE49-F238E27FC236}">
              <a16:creationId xmlns:a16="http://schemas.microsoft.com/office/drawing/2014/main" id="{C4246FFC-5FA3-46B4-8601-EA59D39DECA1}"/>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84" name="Text Box 10179">
          <a:extLst>
            <a:ext uri="{FF2B5EF4-FFF2-40B4-BE49-F238E27FC236}">
              <a16:creationId xmlns:a16="http://schemas.microsoft.com/office/drawing/2014/main" id="{C37DBBCF-D182-42D0-8CA5-D892C84FA720}"/>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85" name="Text Box 2075">
          <a:extLst>
            <a:ext uri="{FF2B5EF4-FFF2-40B4-BE49-F238E27FC236}">
              <a16:creationId xmlns:a16="http://schemas.microsoft.com/office/drawing/2014/main" id="{9A96AFF5-1FBB-41B0-B046-32CFA26F2AC3}"/>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86" name="Text Box 10176">
          <a:extLst>
            <a:ext uri="{FF2B5EF4-FFF2-40B4-BE49-F238E27FC236}">
              <a16:creationId xmlns:a16="http://schemas.microsoft.com/office/drawing/2014/main" id="{3ACCAC58-337E-4FAC-8254-02A0A747F618}"/>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87" name="Text Box 10179">
          <a:extLst>
            <a:ext uri="{FF2B5EF4-FFF2-40B4-BE49-F238E27FC236}">
              <a16:creationId xmlns:a16="http://schemas.microsoft.com/office/drawing/2014/main" id="{EBDA17DC-8542-4890-A6F7-F7D94CFDFF57}"/>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8" name="Text Box 10077">
          <a:extLst>
            <a:ext uri="{FF2B5EF4-FFF2-40B4-BE49-F238E27FC236}">
              <a16:creationId xmlns:a16="http://schemas.microsoft.com/office/drawing/2014/main" id="{35208FA5-7D5F-42B7-812E-C430824E305F}"/>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89" name="Text Box 10178">
          <a:extLst>
            <a:ext uri="{FF2B5EF4-FFF2-40B4-BE49-F238E27FC236}">
              <a16:creationId xmlns:a16="http://schemas.microsoft.com/office/drawing/2014/main" id="{3F3F2177-A215-4DA1-963F-DAC4F7D9BA6F}"/>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0" name="Text Box 10077">
          <a:extLst>
            <a:ext uri="{FF2B5EF4-FFF2-40B4-BE49-F238E27FC236}">
              <a16:creationId xmlns:a16="http://schemas.microsoft.com/office/drawing/2014/main" id="{13360B0F-C8A2-4243-A5AD-D21A02A25A37}"/>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1" name="Text Box 10178">
          <a:extLst>
            <a:ext uri="{FF2B5EF4-FFF2-40B4-BE49-F238E27FC236}">
              <a16:creationId xmlns:a16="http://schemas.microsoft.com/office/drawing/2014/main" id="{280E00FF-456F-43BD-B86C-B8278D4546F4}"/>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2" name="Text Box 10077">
          <a:extLst>
            <a:ext uri="{FF2B5EF4-FFF2-40B4-BE49-F238E27FC236}">
              <a16:creationId xmlns:a16="http://schemas.microsoft.com/office/drawing/2014/main" id="{936F88E2-7C57-4A8E-9E0E-14710DDACF32}"/>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3" name="Text Box 10178">
          <a:extLst>
            <a:ext uri="{FF2B5EF4-FFF2-40B4-BE49-F238E27FC236}">
              <a16:creationId xmlns:a16="http://schemas.microsoft.com/office/drawing/2014/main" id="{669A608A-CA3C-4D63-9BB9-75F343A370E6}"/>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94" name="Text Box 2075">
          <a:extLst>
            <a:ext uri="{FF2B5EF4-FFF2-40B4-BE49-F238E27FC236}">
              <a16:creationId xmlns:a16="http://schemas.microsoft.com/office/drawing/2014/main" id="{E9098DA4-A58E-48C8-9FD3-EFC01D7440FD}"/>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5" name="Text Box 10077">
          <a:extLst>
            <a:ext uri="{FF2B5EF4-FFF2-40B4-BE49-F238E27FC236}">
              <a16:creationId xmlns:a16="http://schemas.microsoft.com/office/drawing/2014/main" id="{104B54BE-C542-47A1-8C27-C2758C337DD4}"/>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296" name="Text Box 10176">
          <a:extLst>
            <a:ext uri="{FF2B5EF4-FFF2-40B4-BE49-F238E27FC236}">
              <a16:creationId xmlns:a16="http://schemas.microsoft.com/office/drawing/2014/main" id="{34E71C45-7D37-45EC-A5D1-1AD83C0DEA58}"/>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7" name="Text Box 10178">
          <a:extLst>
            <a:ext uri="{FF2B5EF4-FFF2-40B4-BE49-F238E27FC236}">
              <a16:creationId xmlns:a16="http://schemas.microsoft.com/office/drawing/2014/main" id="{68E38F6B-166D-45ED-8BA0-1B67BE6E64EF}"/>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298" name="Text Box 10179">
          <a:extLst>
            <a:ext uri="{FF2B5EF4-FFF2-40B4-BE49-F238E27FC236}">
              <a16:creationId xmlns:a16="http://schemas.microsoft.com/office/drawing/2014/main" id="{08B49004-AF67-4FFD-8C50-150A954309D1}"/>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299" name="Text Box 10077">
          <a:extLst>
            <a:ext uri="{FF2B5EF4-FFF2-40B4-BE49-F238E27FC236}">
              <a16:creationId xmlns:a16="http://schemas.microsoft.com/office/drawing/2014/main" id="{5CC85577-15F9-4154-B48D-382BA4567D4C}"/>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0" name="Text Box 10178">
          <a:extLst>
            <a:ext uri="{FF2B5EF4-FFF2-40B4-BE49-F238E27FC236}">
              <a16:creationId xmlns:a16="http://schemas.microsoft.com/office/drawing/2014/main" id="{628D0EE1-1184-4437-B56A-0EDEEA9D67D1}"/>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1" name="Text Box 2075">
          <a:extLst>
            <a:ext uri="{FF2B5EF4-FFF2-40B4-BE49-F238E27FC236}">
              <a16:creationId xmlns:a16="http://schemas.microsoft.com/office/drawing/2014/main" id="{9AD85B26-63AE-4D72-9F6B-2E87EEE17B63}"/>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2" name="Text Box 10077">
          <a:extLst>
            <a:ext uri="{FF2B5EF4-FFF2-40B4-BE49-F238E27FC236}">
              <a16:creationId xmlns:a16="http://schemas.microsoft.com/office/drawing/2014/main" id="{8FE02C18-0F64-4F22-9792-4CB393F817D4}"/>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3" name="Text Box 10176">
          <a:extLst>
            <a:ext uri="{FF2B5EF4-FFF2-40B4-BE49-F238E27FC236}">
              <a16:creationId xmlns:a16="http://schemas.microsoft.com/office/drawing/2014/main" id="{08237CC3-9F92-4A44-A7E9-FE3C03F27AE0}"/>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xdr:row>
      <xdr:rowOff>142875</xdr:rowOff>
    </xdr:from>
    <xdr:to>
      <xdr:col>5</xdr:col>
      <xdr:colOff>571500</xdr:colOff>
      <xdr:row>12</xdr:row>
      <xdr:rowOff>142875</xdr:rowOff>
    </xdr:to>
    <xdr:sp macro="" textlink="">
      <xdr:nvSpPr>
        <xdr:cNvPr id="304" name="Text Box 10178">
          <a:extLst>
            <a:ext uri="{FF2B5EF4-FFF2-40B4-BE49-F238E27FC236}">
              <a16:creationId xmlns:a16="http://schemas.microsoft.com/office/drawing/2014/main" id="{ABDB04D7-8D3F-4BBF-B57C-C41D929D58FC}"/>
            </a:ext>
          </a:extLst>
        </xdr:cNvPr>
        <xdr:cNvSpPr txBox="1">
          <a:spLocks noChangeArrowheads="1"/>
        </xdr:cNvSpPr>
      </xdr:nvSpPr>
      <xdr:spPr bwMode="auto">
        <a:xfrm>
          <a:off x="3105150" y="20955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05" name="Text Box 10179">
          <a:extLst>
            <a:ext uri="{FF2B5EF4-FFF2-40B4-BE49-F238E27FC236}">
              <a16:creationId xmlns:a16="http://schemas.microsoft.com/office/drawing/2014/main" id="{8758C83E-9958-4862-8304-A12A9FBCD6AE}"/>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xdr:row>
      <xdr:rowOff>142875</xdr:rowOff>
    </xdr:from>
    <xdr:to>
      <xdr:col>6</xdr:col>
      <xdr:colOff>47625</xdr:colOff>
      <xdr:row>11</xdr:row>
      <xdr:rowOff>142875</xdr:rowOff>
    </xdr:to>
    <xdr:sp macro="" textlink="">
      <xdr:nvSpPr>
        <xdr:cNvPr id="306" name="Text Box 2075">
          <a:extLst>
            <a:ext uri="{FF2B5EF4-FFF2-40B4-BE49-F238E27FC236}">
              <a16:creationId xmlns:a16="http://schemas.microsoft.com/office/drawing/2014/main" id="{98BF5D89-1576-4E18-B244-E49419B38826}"/>
            </a:ext>
          </a:extLst>
        </xdr:cNvPr>
        <xdr:cNvSpPr txBox="1">
          <a:spLocks noChangeArrowheads="1"/>
        </xdr:cNvSpPr>
      </xdr:nvSpPr>
      <xdr:spPr bwMode="auto">
        <a:xfrm>
          <a:off x="3152775"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7" name="Text Box 10176">
          <a:extLst>
            <a:ext uri="{FF2B5EF4-FFF2-40B4-BE49-F238E27FC236}">
              <a16:creationId xmlns:a16="http://schemas.microsoft.com/office/drawing/2014/main" id="{58A55391-971D-40A4-A44A-F484409A3D3F}"/>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08" name="Text Box 10179">
          <a:extLst>
            <a:ext uri="{FF2B5EF4-FFF2-40B4-BE49-F238E27FC236}">
              <a16:creationId xmlns:a16="http://schemas.microsoft.com/office/drawing/2014/main" id="{6A34582F-2FA6-4508-8D9C-8EA504575508}"/>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09" name="Text Box 2075">
          <a:extLst>
            <a:ext uri="{FF2B5EF4-FFF2-40B4-BE49-F238E27FC236}">
              <a16:creationId xmlns:a16="http://schemas.microsoft.com/office/drawing/2014/main" id="{60C43840-78BA-4A67-BB31-3BE0EC96A718}"/>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xdr:row>
      <xdr:rowOff>142875</xdr:rowOff>
    </xdr:from>
    <xdr:to>
      <xdr:col>5</xdr:col>
      <xdr:colOff>571500</xdr:colOff>
      <xdr:row>11</xdr:row>
      <xdr:rowOff>142875</xdr:rowOff>
    </xdr:to>
    <xdr:sp macro="" textlink="">
      <xdr:nvSpPr>
        <xdr:cNvPr id="310" name="Text Box 10176">
          <a:extLst>
            <a:ext uri="{FF2B5EF4-FFF2-40B4-BE49-F238E27FC236}">
              <a16:creationId xmlns:a16="http://schemas.microsoft.com/office/drawing/2014/main" id="{7DB76220-71F6-4A8B-9C6E-AA053F64A96A}"/>
            </a:ext>
          </a:extLst>
        </xdr:cNvPr>
        <xdr:cNvSpPr txBox="1">
          <a:spLocks noChangeArrowheads="1"/>
        </xdr:cNvSpPr>
      </xdr:nvSpPr>
      <xdr:spPr bwMode="auto">
        <a:xfrm>
          <a:off x="310515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xdr:row>
      <xdr:rowOff>142875</xdr:rowOff>
    </xdr:from>
    <xdr:to>
      <xdr:col>6</xdr:col>
      <xdr:colOff>571500</xdr:colOff>
      <xdr:row>11</xdr:row>
      <xdr:rowOff>142875</xdr:rowOff>
    </xdr:to>
    <xdr:sp macro="" textlink="">
      <xdr:nvSpPr>
        <xdr:cNvPr id="311" name="Text Box 10179">
          <a:extLst>
            <a:ext uri="{FF2B5EF4-FFF2-40B4-BE49-F238E27FC236}">
              <a16:creationId xmlns:a16="http://schemas.microsoft.com/office/drawing/2014/main" id="{51144DF6-59AA-4400-AF0F-2416AE4E24CE}"/>
            </a:ext>
          </a:extLst>
        </xdr:cNvPr>
        <xdr:cNvSpPr txBox="1">
          <a:spLocks noChangeArrowheads="1"/>
        </xdr:cNvSpPr>
      </xdr:nvSpPr>
      <xdr:spPr bwMode="auto">
        <a:xfrm>
          <a:off x="3429000" y="19240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12" name="Text Box 2075">
          <a:extLst>
            <a:ext uri="{FF2B5EF4-FFF2-40B4-BE49-F238E27FC236}">
              <a16:creationId xmlns:a16="http://schemas.microsoft.com/office/drawing/2014/main" id="{25103BDF-5ACA-489E-A942-A8AC1CA2D920}"/>
            </a:ext>
          </a:extLst>
        </xdr:cNvPr>
        <xdr:cNvSpPr txBox="1">
          <a:spLocks noChangeArrowheads="1"/>
        </xdr:cNvSpPr>
      </xdr:nvSpPr>
      <xdr:spPr bwMode="auto">
        <a:xfrm>
          <a:off x="310515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13" name="Text Box 10077">
          <a:extLst>
            <a:ext uri="{FF2B5EF4-FFF2-40B4-BE49-F238E27FC236}">
              <a16:creationId xmlns:a16="http://schemas.microsoft.com/office/drawing/2014/main" id="{3392CE12-73DC-4037-9E5D-2F284472DBB2}"/>
            </a:ext>
          </a:extLst>
        </xdr:cNvPr>
        <xdr:cNvSpPr txBox="1">
          <a:spLocks noChangeArrowheads="1"/>
        </xdr:cNvSpPr>
      </xdr:nvSpPr>
      <xdr:spPr bwMode="auto">
        <a:xfrm>
          <a:off x="3105150" y="103155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14" name="Text Box 10176">
          <a:extLst>
            <a:ext uri="{FF2B5EF4-FFF2-40B4-BE49-F238E27FC236}">
              <a16:creationId xmlns:a16="http://schemas.microsoft.com/office/drawing/2014/main" id="{639537BF-E08E-4729-AFC7-701B71B9A312}"/>
            </a:ext>
          </a:extLst>
        </xdr:cNvPr>
        <xdr:cNvSpPr txBox="1">
          <a:spLocks noChangeArrowheads="1"/>
        </xdr:cNvSpPr>
      </xdr:nvSpPr>
      <xdr:spPr bwMode="auto">
        <a:xfrm>
          <a:off x="310515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15" name="Text Box 10178">
          <a:extLst>
            <a:ext uri="{FF2B5EF4-FFF2-40B4-BE49-F238E27FC236}">
              <a16:creationId xmlns:a16="http://schemas.microsoft.com/office/drawing/2014/main" id="{2A3AF8D5-E686-48D6-B6AC-60E537B8A280}"/>
            </a:ext>
          </a:extLst>
        </xdr:cNvPr>
        <xdr:cNvSpPr txBox="1">
          <a:spLocks noChangeArrowheads="1"/>
        </xdr:cNvSpPr>
      </xdr:nvSpPr>
      <xdr:spPr bwMode="auto">
        <a:xfrm>
          <a:off x="3105150" y="103155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58</xdr:row>
      <xdr:rowOff>142875</xdr:rowOff>
    </xdr:from>
    <xdr:to>
      <xdr:col>6</xdr:col>
      <xdr:colOff>571500</xdr:colOff>
      <xdr:row>59</xdr:row>
      <xdr:rowOff>142875</xdr:rowOff>
    </xdr:to>
    <xdr:sp macro="" textlink="">
      <xdr:nvSpPr>
        <xdr:cNvPr id="316" name="Text Box 10179">
          <a:extLst>
            <a:ext uri="{FF2B5EF4-FFF2-40B4-BE49-F238E27FC236}">
              <a16:creationId xmlns:a16="http://schemas.microsoft.com/office/drawing/2014/main" id="{F5692CC8-ACA9-4B47-9087-CC1E12AF5F4A}"/>
            </a:ext>
          </a:extLst>
        </xdr:cNvPr>
        <xdr:cNvSpPr txBox="1">
          <a:spLocks noChangeArrowheads="1"/>
        </xdr:cNvSpPr>
      </xdr:nvSpPr>
      <xdr:spPr bwMode="auto">
        <a:xfrm>
          <a:off x="342900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17" name="Text Box 10077">
          <a:extLst>
            <a:ext uri="{FF2B5EF4-FFF2-40B4-BE49-F238E27FC236}">
              <a16:creationId xmlns:a16="http://schemas.microsoft.com/office/drawing/2014/main" id="{A9684BD0-712E-4A9F-BCA6-DE76821DB01B}"/>
            </a:ext>
          </a:extLst>
        </xdr:cNvPr>
        <xdr:cNvSpPr txBox="1">
          <a:spLocks noChangeArrowheads="1"/>
        </xdr:cNvSpPr>
      </xdr:nvSpPr>
      <xdr:spPr bwMode="auto">
        <a:xfrm>
          <a:off x="3105150" y="103155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18" name="Text Box 10178">
          <a:extLst>
            <a:ext uri="{FF2B5EF4-FFF2-40B4-BE49-F238E27FC236}">
              <a16:creationId xmlns:a16="http://schemas.microsoft.com/office/drawing/2014/main" id="{E91CE5E1-AA0D-4D3E-B441-204C73C39CD4}"/>
            </a:ext>
          </a:extLst>
        </xdr:cNvPr>
        <xdr:cNvSpPr txBox="1">
          <a:spLocks noChangeArrowheads="1"/>
        </xdr:cNvSpPr>
      </xdr:nvSpPr>
      <xdr:spPr bwMode="auto">
        <a:xfrm>
          <a:off x="3105150" y="103155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19" name="Text Box 2075">
          <a:extLst>
            <a:ext uri="{FF2B5EF4-FFF2-40B4-BE49-F238E27FC236}">
              <a16:creationId xmlns:a16="http://schemas.microsoft.com/office/drawing/2014/main" id="{48FE81F7-F24B-4E58-91AD-1847E3D6DA1E}"/>
            </a:ext>
          </a:extLst>
        </xdr:cNvPr>
        <xdr:cNvSpPr txBox="1">
          <a:spLocks noChangeArrowheads="1"/>
        </xdr:cNvSpPr>
      </xdr:nvSpPr>
      <xdr:spPr bwMode="auto">
        <a:xfrm>
          <a:off x="310515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20" name="Text Box 10077">
          <a:extLst>
            <a:ext uri="{FF2B5EF4-FFF2-40B4-BE49-F238E27FC236}">
              <a16:creationId xmlns:a16="http://schemas.microsoft.com/office/drawing/2014/main" id="{81981C7D-6275-4C56-97C0-7A8B0F1401F6}"/>
            </a:ext>
          </a:extLst>
        </xdr:cNvPr>
        <xdr:cNvSpPr txBox="1">
          <a:spLocks noChangeArrowheads="1"/>
        </xdr:cNvSpPr>
      </xdr:nvSpPr>
      <xdr:spPr bwMode="auto">
        <a:xfrm>
          <a:off x="3105150" y="103155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21" name="Text Box 10176">
          <a:extLst>
            <a:ext uri="{FF2B5EF4-FFF2-40B4-BE49-F238E27FC236}">
              <a16:creationId xmlns:a16="http://schemas.microsoft.com/office/drawing/2014/main" id="{35ED2416-35CD-4965-8828-BA931B778F9D}"/>
            </a:ext>
          </a:extLst>
        </xdr:cNvPr>
        <xdr:cNvSpPr txBox="1">
          <a:spLocks noChangeArrowheads="1"/>
        </xdr:cNvSpPr>
      </xdr:nvSpPr>
      <xdr:spPr bwMode="auto">
        <a:xfrm>
          <a:off x="310515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59</xdr:row>
      <xdr:rowOff>142875</xdr:rowOff>
    </xdr:from>
    <xdr:to>
      <xdr:col>5</xdr:col>
      <xdr:colOff>571500</xdr:colOff>
      <xdr:row>60</xdr:row>
      <xdr:rowOff>142875</xdr:rowOff>
    </xdr:to>
    <xdr:sp macro="" textlink="">
      <xdr:nvSpPr>
        <xdr:cNvPr id="322" name="Text Box 10178">
          <a:extLst>
            <a:ext uri="{FF2B5EF4-FFF2-40B4-BE49-F238E27FC236}">
              <a16:creationId xmlns:a16="http://schemas.microsoft.com/office/drawing/2014/main" id="{0F7BE513-C14A-4CF1-A566-47AD2488918B}"/>
            </a:ext>
          </a:extLst>
        </xdr:cNvPr>
        <xdr:cNvSpPr txBox="1">
          <a:spLocks noChangeArrowheads="1"/>
        </xdr:cNvSpPr>
      </xdr:nvSpPr>
      <xdr:spPr bwMode="auto">
        <a:xfrm>
          <a:off x="3105150" y="103155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58</xdr:row>
      <xdr:rowOff>142875</xdr:rowOff>
    </xdr:from>
    <xdr:to>
      <xdr:col>6</xdr:col>
      <xdr:colOff>571500</xdr:colOff>
      <xdr:row>59</xdr:row>
      <xdr:rowOff>142875</xdr:rowOff>
    </xdr:to>
    <xdr:sp macro="" textlink="">
      <xdr:nvSpPr>
        <xdr:cNvPr id="323" name="Text Box 10179">
          <a:extLst>
            <a:ext uri="{FF2B5EF4-FFF2-40B4-BE49-F238E27FC236}">
              <a16:creationId xmlns:a16="http://schemas.microsoft.com/office/drawing/2014/main" id="{6FC9EB26-6056-49B8-98E5-E74B77EB014C}"/>
            </a:ext>
          </a:extLst>
        </xdr:cNvPr>
        <xdr:cNvSpPr txBox="1">
          <a:spLocks noChangeArrowheads="1"/>
        </xdr:cNvSpPr>
      </xdr:nvSpPr>
      <xdr:spPr bwMode="auto">
        <a:xfrm>
          <a:off x="342900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58</xdr:row>
      <xdr:rowOff>142875</xdr:rowOff>
    </xdr:from>
    <xdr:to>
      <xdr:col>6</xdr:col>
      <xdr:colOff>47625</xdr:colOff>
      <xdr:row>59</xdr:row>
      <xdr:rowOff>142875</xdr:rowOff>
    </xdr:to>
    <xdr:sp macro="" textlink="">
      <xdr:nvSpPr>
        <xdr:cNvPr id="324" name="Text Box 2075">
          <a:extLst>
            <a:ext uri="{FF2B5EF4-FFF2-40B4-BE49-F238E27FC236}">
              <a16:creationId xmlns:a16="http://schemas.microsoft.com/office/drawing/2014/main" id="{383769EC-1B48-4F40-AAE9-BDE14A6622BA}"/>
            </a:ext>
          </a:extLst>
        </xdr:cNvPr>
        <xdr:cNvSpPr txBox="1">
          <a:spLocks noChangeArrowheads="1"/>
        </xdr:cNvSpPr>
      </xdr:nvSpPr>
      <xdr:spPr bwMode="auto">
        <a:xfrm>
          <a:off x="3152775"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25" name="Text Box 10176">
          <a:extLst>
            <a:ext uri="{FF2B5EF4-FFF2-40B4-BE49-F238E27FC236}">
              <a16:creationId xmlns:a16="http://schemas.microsoft.com/office/drawing/2014/main" id="{B05FC14E-D129-4952-B079-BCD28DF3FD1E}"/>
            </a:ext>
          </a:extLst>
        </xdr:cNvPr>
        <xdr:cNvSpPr txBox="1">
          <a:spLocks noChangeArrowheads="1"/>
        </xdr:cNvSpPr>
      </xdr:nvSpPr>
      <xdr:spPr bwMode="auto">
        <a:xfrm>
          <a:off x="310515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58</xdr:row>
      <xdr:rowOff>142875</xdr:rowOff>
    </xdr:from>
    <xdr:to>
      <xdr:col>6</xdr:col>
      <xdr:colOff>571500</xdr:colOff>
      <xdr:row>59</xdr:row>
      <xdr:rowOff>142875</xdr:rowOff>
    </xdr:to>
    <xdr:sp macro="" textlink="">
      <xdr:nvSpPr>
        <xdr:cNvPr id="326" name="Text Box 10179">
          <a:extLst>
            <a:ext uri="{FF2B5EF4-FFF2-40B4-BE49-F238E27FC236}">
              <a16:creationId xmlns:a16="http://schemas.microsoft.com/office/drawing/2014/main" id="{62ADF7F5-8F9E-4A9C-A777-76E695A214E4}"/>
            </a:ext>
          </a:extLst>
        </xdr:cNvPr>
        <xdr:cNvSpPr txBox="1">
          <a:spLocks noChangeArrowheads="1"/>
        </xdr:cNvSpPr>
      </xdr:nvSpPr>
      <xdr:spPr bwMode="auto">
        <a:xfrm>
          <a:off x="342900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27" name="Text Box 2075">
          <a:extLst>
            <a:ext uri="{FF2B5EF4-FFF2-40B4-BE49-F238E27FC236}">
              <a16:creationId xmlns:a16="http://schemas.microsoft.com/office/drawing/2014/main" id="{0BCF99AA-2CA5-463D-A50C-73CB6E747883}"/>
            </a:ext>
          </a:extLst>
        </xdr:cNvPr>
        <xdr:cNvSpPr txBox="1">
          <a:spLocks noChangeArrowheads="1"/>
        </xdr:cNvSpPr>
      </xdr:nvSpPr>
      <xdr:spPr bwMode="auto">
        <a:xfrm>
          <a:off x="310515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58</xdr:row>
      <xdr:rowOff>142875</xdr:rowOff>
    </xdr:from>
    <xdr:to>
      <xdr:col>5</xdr:col>
      <xdr:colOff>571500</xdr:colOff>
      <xdr:row>59</xdr:row>
      <xdr:rowOff>142875</xdr:rowOff>
    </xdr:to>
    <xdr:sp macro="" textlink="">
      <xdr:nvSpPr>
        <xdr:cNvPr id="328" name="Text Box 10176">
          <a:extLst>
            <a:ext uri="{FF2B5EF4-FFF2-40B4-BE49-F238E27FC236}">
              <a16:creationId xmlns:a16="http://schemas.microsoft.com/office/drawing/2014/main" id="{8D215C18-D1E8-4395-AF00-948F59823C38}"/>
            </a:ext>
          </a:extLst>
        </xdr:cNvPr>
        <xdr:cNvSpPr txBox="1">
          <a:spLocks noChangeArrowheads="1"/>
        </xdr:cNvSpPr>
      </xdr:nvSpPr>
      <xdr:spPr bwMode="auto">
        <a:xfrm>
          <a:off x="310515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58</xdr:row>
      <xdr:rowOff>142875</xdr:rowOff>
    </xdr:from>
    <xdr:to>
      <xdr:col>6</xdr:col>
      <xdr:colOff>571500</xdr:colOff>
      <xdr:row>59</xdr:row>
      <xdr:rowOff>142875</xdr:rowOff>
    </xdr:to>
    <xdr:sp macro="" textlink="">
      <xdr:nvSpPr>
        <xdr:cNvPr id="329" name="Text Box 10179">
          <a:extLst>
            <a:ext uri="{FF2B5EF4-FFF2-40B4-BE49-F238E27FC236}">
              <a16:creationId xmlns:a16="http://schemas.microsoft.com/office/drawing/2014/main" id="{A4747E74-2C07-42C5-8B6D-96D7843E3129}"/>
            </a:ext>
          </a:extLst>
        </xdr:cNvPr>
        <xdr:cNvSpPr txBox="1">
          <a:spLocks noChangeArrowheads="1"/>
        </xdr:cNvSpPr>
      </xdr:nvSpPr>
      <xdr:spPr bwMode="auto">
        <a:xfrm>
          <a:off x="3429000" y="101441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30" name="Text Box 2075">
          <a:extLst>
            <a:ext uri="{FF2B5EF4-FFF2-40B4-BE49-F238E27FC236}">
              <a16:creationId xmlns:a16="http://schemas.microsoft.com/office/drawing/2014/main" id="{F734D0DA-D380-43F4-9AE9-86026A84F5FE}"/>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1" name="Text Box 10077">
          <a:extLst>
            <a:ext uri="{FF2B5EF4-FFF2-40B4-BE49-F238E27FC236}">
              <a16:creationId xmlns:a16="http://schemas.microsoft.com/office/drawing/2014/main" id="{AA9AA7EE-DC1F-4D30-9B67-0CA1C192B643}"/>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32" name="Text Box 10176">
          <a:extLst>
            <a:ext uri="{FF2B5EF4-FFF2-40B4-BE49-F238E27FC236}">
              <a16:creationId xmlns:a16="http://schemas.microsoft.com/office/drawing/2014/main" id="{788D2B31-C34F-45DA-ADCF-6B260891EAF6}"/>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3" name="Text Box 10178">
          <a:extLst>
            <a:ext uri="{FF2B5EF4-FFF2-40B4-BE49-F238E27FC236}">
              <a16:creationId xmlns:a16="http://schemas.microsoft.com/office/drawing/2014/main" id="{D1BEFA8A-9BB4-4C00-A01F-61854AC3213A}"/>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34" name="Text Box 10179">
          <a:extLst>
            <a:ext uri="{FF2B5EF4-FFF2-40B4-BE49-F238E27FC236}">
              <a16:creationId xmlns:a16="http://schemas.microsoft.com/office/drawing/2014/main" id="{DF8D949C-F29B-4FF6-AF29-22FFDE929817}"/>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5" name="Text Box 10077">
          <a:extLst>
            <a:ext uri="{FF2B5EF4-FFF2-40B4-BE49-F238E27FC236}">
              <a16:creationId xmlns:a16="http://schemas.microsoft.com/office/drawing/2014/main" id="{6DB9504C-7B70-4175-9788-F4F62B9F8DA5}"/>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6" name="Text Box 10178">
          <a:extLst>
            <a:ext uri="{FF2B5EF4-FFF2-40B4-BE49-F238E27FC236}">
              <a16:creationId xmlns:a16="http://schemas.microsoft.com/office/drawing/2014/main" id="{98A1D96B-E07E-4B66-9AC0-ED3E50F72D42}"/>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37" name="Text Box 2075">
          <a:extLst>
            <a:ext uri="{FF2B5EF4-FFF2-40B4-BE49-F238E27FC236}">
              <a16:creationId xmlns:a16="http://schemas.microsoft.com/office/drawing/2014/main" id="{98CC55B3-2D42-4F60-A652-31145D1D9CB4}"/>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38" name="Text Box 10077">
          <a:extLst>
            <a:ext uri="{FF2B5EF4-FFF2-40B4-BE49-F238E27FC236}">
              <a16:creationId xmlns:a16="http://schemas.microsoft.com/office/drawing/2014/main" id="{A91E776D-9970-4AB5-9DD4-408F26711FB2}"/>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39" name="Text Box 10176">
          <a:extLst>
            <a:ext uri="{FF2B5EF4-FFF2-40B4-BE49-F238E27FC236}">
              <a16:creationId xmlns:a16="http://schemas.microsoft.com/office/drawing/2014/main" id="{CDE94D72-2BFF-4B6B-AD8B-ACC60FB4B04E}"/>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40" name="Text Box 10178">
          <a:extLst>
            <a:ext uri="{FF2B5EF4-FFF2-40B4-BE49-F238E27FC236}">
              <a16:creationId xmlns:a16="http://schemas.microsoft.com/office/drawing/2014/main" id="{25ED9CF6-3968-45D3-A9FE-FD0F305100AC}"/>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41" name="Text Box 10179">
          <a:extLst>
            <a:ext uri="{FF2B5EF4-FFF2-40B4-BE49-F238E27FC236}">
              <a16:creationId xmlns:a16="http://schemas.microsoft.com/office/drawing/2014/main" id="{C9061BF7-FEEE-4D88-BF10-C31F0649CF25}"/>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60</xdr:row>
      <xdr:rowOff>142875</xdr:rowOff>
    </xdr:from>
    <xdr:to>
      <xdr:col>6</xdr:col>
      <xdr:colOff>47625</xdr:colOff>
      <xdr:row>61</xdr:row>
      <xdr:rowOff>142875</xdr:rowOff>
    </xdr:to>
    <xdr:sp macro="" textlink="">
      <xdr:nvSpPr>
        <xdr:cNvPr id="342" name="Text Box 2075">
          <a:extLst>
            <a:ext uri="{FF2B5EF4-FFF2-40B4-BE49-F238E27FC236}">
              <a16:creationId xmlns:a16="http://schemas.microsoft.com/office/drawing/2014/main" id="{D339E484-9BCA-421B-8228-8C05444C3DF4}"/>
            </a:ext>
          </a:extLst>
        </xdr:cNvPr>
        <xdr:cNvSpPr txBox="1">
          <a:spLocks noChangeArrowheads="1"/>
        </xdr:cNvSpPr>
      </xdr:nvSpPr>
      <xdr:spPr bwMode="auto">
        <a:xfrm>
          <a:off x="3152775"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43" name="Text Box 10176">
          <a:extLst>
            <a:ext uri="{FF2B5EF4-FFF2-40B4-BE49-F238E27FC236}">
              <a16:creationId xmlns:a16="http://schemas.microsoft.com/office/drawing/2014/main" id="{8E6477C4-D0C4-4F5D-B3A1-2FEBB412144E}"/>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44" name="Text Box 10179">
          <a:extLst>
            <a:ext uri="{FF2B5EF4-FFF2-40B4-BE49-F238E27FC236}">
              <a16:creationId xmlns:a16="http://schemas.microsoft.com/office/drawing/2014/main" id="{BC9FFC67-07BE-4F90-BD21-23BF49CD0086}"/>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45" name="Text Box 2075">
          <a:extLst>
            <a:ext uri="{FF2B5EF4-FFF2-40B4-BE49-F238E27FC236}">
              <a16:creationId xmlns:a16="http://schemas.microsoft.com/office/drawing/2014/main" id="{B9EEFBDA-D394-4F69-8C37-4CC4A52BEC52}"/>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46" name="Text Box 10176">
          <a:extLst>
            <a:ext uri="{FF2B5EF4-FFF2-40B4-BE49-F238E27FC236}">
              <a16:creationId xmlns:a16="http://schemas.microsoft.com/office/drawing/2014/main" id="{E70E40C4-BC20-42C9-ADE6-358E59D19029}"/>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47" name="Text Box 10179">
          <a:extLst>
            <a:ext uri="{FF2B5EF4-FFF2-40B4-BE49-F238E27FC236}">
              <a16:creationId xmlns:a16="http://schemas.microsoft.com/office/drawing/2014/main" id="{5F016514-D482-4992-AD97-487A4CDDED98}"/>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48" name="Text Box 2075">
          <a:extLst>
            <a:ext uri="{FF2B5EF4-FFF2-40B4-BE49-F238E27FC236}">
              <a16:creationId xmlns:a16="http://schemas.microsoft.com/office/drawing/2014/main" id="{4599DA05-17CA-4EF4-8C91-AD4701464DD9}"/>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49" name="Text Box 10077">
          <a:extLst>
            <a:ext uri="{FF2B5EF4-FFF2-40B4-BE49-F238E27FC236}">
              <a16:creationId xmlns:a16="http://schemas.microsoft.com/office/drawing/2014/main" id="{EE703C57-1060-44D9-B6FB-0E86D5257733}"/>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50" name="Text Box 10176">
          <a:extLst>
            <a:ext uri="{FF2B5EF4-FFF2-40B4-BE49-F238E27FC236}">
              <a16:creationId xmlns:a16="http://schemas.microsoft.com/office/drawing/2014/main" id="{905ACA73-0EEF-47AF-8AFF-758B8145A0F1}"/>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51" name="Text Box 10178">
          <a:extLst>
            <a:ext uri="{FF2B5EF4-FFF2-40B4-BE49-F238E27FC236}">
              <a16:creationId xmlns:a16="http://schemas.microsoft.com/office/drawing/2014/main" id="{13184757-71BF-4FFB-8569-1F4DCA955F1A}"/>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52" name="Text Box 10179">
          <a:extLst>
            <a:ext uri="{FF2B5EF4-FFF2-40B4-BE49-F238E27FC236}">
              <a16:creationId xmlns:a16="http://schemas.microsoft.com/office/drawing/2014/main" id="{A5034E7D-3F00-47EF-A069-5E5BFE38B5C7}"/>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60</xdr:row>
      <xdr:rowOff>142875</xdr:rowOff>
    </xdr:from>
    <xdr:to>
      <xdr:col>6</xdr:col>
      <xdr:colOff>47625</xdr:colOff>
      <xdr:row>61</xdr:row>
      <xdr:rowOff>142875</xdr:rowOff>
    </xdr:to>
    <xdr:sp macro="" textlink="">
      <xdr:nvSpPr>
        <xdr:cNvPr id="353" name="Text Box 2075">
          <a:extLst>
            <a:ext uri="{FF2B5EF4-FFF2-40B4-BE49-F238E27FC236}">
              <a16:creationId xmlns:a16="http://schemas.microsoft.com/office/drawing/2014/main" id="{D4465102-B132-4E8B-AE73-3DABBF04FEE1}"/>
            </a:ext>
          </a:extLst>
        </xdr:cNvPr>
        <xdr:cNvSpPr txBox="1">
          <a:spLocks noChangeArrowheads="1"/>
        </xdr:cNvSpPr>
      </xdr:nvSpPr>
      <xdr:spPr bwMode="auto">
        <a:xfrm>
          <a:off x="3152775"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54" name="Text Box 10176">
          <a:extLst>
            <a:ext uri="{FF2B5EF4-FFF2-40B4-BE49-F238E27FC236}">
              <a16:creationId xmlns:a16="http://schemas.microsoft.com/office/drawing/2014/main" id="{B08D1606-3DBC-47A1-8933-A3F0339560A4}"/>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55" name="Text Box 10179">
          <a:extLst>
            <a:ext uri="{FF2B5EF4-FFF2-40B4-BE49-F238E27FC236}">
              <a16:creationId xmlns:a16="http://schemas.microsoft.com/office/drawing/2014/main" id="{6B2CFC0D-8C2E-4110-8D3E-28EFB83E0CB2}"/>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56" name="Text Box 2075">
          <a:extLst>
            <a:ext uri="{FF2B5EF4-FFF2-40B4-BE49-F238E27FC236}">
              <a16:creationId xmlns:a16="http://schemas.microsoft.com/office/drawing/2014/main" id="{CE2550AF-31F9-4A06-AD8D-A502E5764EF6}"/>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57" name="Text Box 10176">
          <a:extLst>
            <a:ext uri="{FF2B5EF4-FFF2-40B4-BE49-F238E27FC236}">
              <a16:creationId xmlns:a16="http://schemas.microsoft.com/office/drawing/2014/main" id="{25F620E1-9133-4E9A-B0FD-86C31CF76CFB}"/>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58" name="Text Box 10179">
          <a:extLst>
            <a:ext uri="{FF2B5EF4-FFF2-40B4-BE49-F238E27FC236}">
              <a16:creationId xmlns:a16="http://schemas.microsoft.com/office/drawing/2014/main" id="{E68F71FE-737B-44DC-AA58-5E8313CD7BDF}"/>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59" name="Text Box 10077">
          <a:extLst>
            <a:ext uri="{FF2B5EF4-FFF2-40B4-BE49-F238E27FC236}">
              <a16:creationId xmlns:a16="http://schemas.microsoft.com/office/drawing/2014/main" id="{8293D968-053C-4D7F-B6BE-C9896030EAD2}"/>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0" name="Text Box 10178">
          <a:extLst>
            <a:ext uri="{FF2B5EF4-FFF2-40B4-BE49-F238E27FC236}">
              <a16:creationId xmlns:a16="http://schemas.microsoft.com/office/drawing/2014/main" id="{57670574-BFB4-4725-BD25-63790656930D}"/>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1" name="Text Box 10077">
          <a:extLst>
            <a:ext uri="{FF2B5EF4-FFF2-40B4-BE49-F238E27FC236}">
              <a16:creationId xmlns:a16="http://schemas.microsoft.com/office/drawing/2014/main" id="{55B761FD-BAB4-49EE-BC70-2DD80C4A245A}"/>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2" name="Text Box 10178">
          <a:extLst>
            <a:ext uri="{FF2B5EF4-FFF2-40B4-BE49-F238E27FC236}">
              <a16:creationId xmlns:a16="http://schemas.microsoft.com/office/drawing/2014/main" id="{47D423F3-7F95-4CE5-BD02-F64417C53586}"/>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3" name="Text Box 10077">
          <a:extLst>
            <a:ext uri="{FF2B5EF4-FFF2-40B4-BE49-F238E27FC236}">
              <a16:creationId xmlns:a16="http://schemas.microsoft.com/office/drawing/2014/main" id="{7CBBD748-1B37-4015-999F-A8D59C5C4432}"/>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4" name="Text Box 10178">
          <a:extLst>
            <a:ext uri="{FF2B5EF4-FFF2-40B4-BE49-F238E27FC236}">
              <a16:creationId xmlns:a16="http://schemas.microsoft.com/office/drawing/2014/main" id="{0E9F6164-331D-4893-8E5F-84DE05F4BD40}"/>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65" name="Text Box 2075">
          <a:extLst>
            <a:ext uri="{FF2B5EF4-FFF2-40B4-BE49-F238E27FC236}">
              <a16:creationId xmlns:a16="http://schemas.microsoft.com/office/drawing/2014/main" id="{2827AF96-4951-45B0-8A8C-77E12CC0DE2D}"/>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6" name="Text Box 10077">
          <a:extLst>
            <a:ext uri="{FF2B5EF4-FFF2-40B4-BE49-F238E27FC236}">
              <a16:creationId xmlns:a16="http://schemas.microsoft.com/office/drawing/2014/main" id="{0483C9A5-6AAF-45CD-8C3A-2263F45871F2}"/>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67" name="Text Box 10176">
          <a:extLst>
            <a:ext uri="{FF2B5EF4-FFF2-40B4-BE49-F238E27FC236}">
              <a16:creationId xmlns:a16="http://schemas.microsoft.com/office/drawing/2014/main" id="{8866EDA4-BE0A-4696-888D-6546D8E67258}"/>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68" name="Text Box 10178">
          <a:extLst>
            <a:ext uri="{FF2B5EF4-FFF2-40B4-BE49-F238E27FC236}">
              <a16:creationId xmlns:a16="http://schemas.microsoft.com/office/drawing/2014/main" id="{AFC2A551-5382-4D2B-955A-B3B250B2213A}"/>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69" name="Text Box 10179">
          <a:extLst>
            <a:ext uri="{FF2B5EF4-FFF2-40B4-BE49-F238E27FC236}">
              <a16:creationId xmlns:a16="http://schemas.microsoft.com/office/drawing/2014/main" id="{0374B927-0F66-48AE-8A2F-048C6B2160A4}"/>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70" name="Text Box 10077">
          <a:extLst>
            <a:ext uri="{FF2B5EF4-FFF2-40B4-BE49-F238E27FC236}">
              <a16:creationId xmlns:a16="http://schemas.microsoft.com/office/drawing/2014/main" id="{480234FE-CD87-416B-95EF-3077078C625E}"/>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71" name="Text Box 10178">
          <a:extLst>
            <a:ext uri="{FF2B5EF4-FFF2-40B4-BE49-F238E27FC236}">
              <a16:creationId xmlns:a16="http://schemas.microsoft.com/office/drawing/2014/main" id="{3A0F9F39-D567-43EF-A1E9-DBD063E3D25B}"/>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72" name="Text Box 2075">
          <a:extLst>
            <a:ext uri="{FF2B5EF4-FFF2-40B4-BE49-F238E27FC236}">
              <a16:creationId xmlns:a16="http://schemas.microsoft.com/office/drawing/2014/main" id="{31478FD1-3F16-40C1-9FA1-800EDF1CB0AC}"/>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73" name="Text Box 10077">
          <a:extLst>
            <a:ext uri="{FF2B5EF4-FFF2-40B4-BE49-F238E27FC236}">
              <a16:creationId xmlns:a16="http://schemas.microsoft.com/office/drawing/2014/main" id="{0788F252-31D6-47CB-B545-03F27A153268}"/>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74" name="Text Box 10176">
          <a:extLst>
            <a:ext uri="{FF2B5EF4-FFF2-40B4-BE49-F238E27FC236}">
              <a16:creationId xmlns:a16="http://schemas.microsoft.com/office/drawing/2014/main" id="{2572E40E-2117-4BCC-A00B-C3AE3B25EB5F}"/>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61</xdr:row>
      <xdr:rowOff>142875</xdr:rowOff>
    </xdr:from>
    <xdr:to>
      <xdr:col>5</xdr:col>
      <xdr:colOff>571500</xdr:colOff>
      <xdr:row>62</xdr:row>
      <xdr:rowOff>142875</xdr:rowOff>
    </xdr:to>
    <xdr:sp macro="" textlink="">
      <xdr:nvSpPr>
        <xdr:cNvPr id="375" name="Text Box 10178">
          <a:extLst>
            <a:ext uri="{FF2B5EF4-FFF2-40B4-BE49-F238E27FC236}">
              <a16:creationId xmlns:a16="http://schemas.microsoft.com/office/drawing/2014/main" id="{6E094AE1-17FB-4425-901F-80593B85254E}"/>
            </a:ext>
          </a:extLst>
        </xdr:cNvPr>
        <xdr:cNvSpPr txBox="1">
          <a:spLocks noChangeArrowheads="1"/>
        </xdr:cNvSpPr>
      </xdr:nvSpPr>
      <xdr:spPr bwMode="auto">
        <a:xfrm>
          <a:off x="3105150" y="106584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76" name="Text Box 10179">
          <a:extLst>
            <a:ext uri="{FF2B5EF4-FFF2-40B4-BE49-F238E27FC236}">
              <a16:creationId xmlns:a16="http://schemas.microsoft.com/office/drawing/2014/main" id="{2230F266-7798-486D-A88A-E2387264D84B}"/>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60</xdr:row>
      <xdr:rowOff>142875</xdr:rowOff>
    </xdr:from>
    <xdr:to>
      <xdr:col>6</xdr:col>
      <xdr:colOff>47625</xdr:colOff>
      <xdr:row>61</xdr:row>
      <xdr:rowOff>142875</xdr:rowOff>
    </xdr:to>
    <xdr:sp macro="" textlink="">
      <xdr:nvSpPr>
        <xdr:cNvPr id="377" name="Text Box 2075">
          <a:extLst>
            <a:ext uri="{FF2B5EF4-FFF2-40B4-BE49-F238E27FC236}">
              <a16:creationId xmlns:a16="http://schemas.microsoft.com/office/drawing/2014/main" id="{2684854E-1707-4961-B8D6-C3DEFD4C5BB6}"/>
            </a:ext>
          </a:extLst>
        </xdr:cNvPr>
        <xdr:cNvSpPr txBox="1">
          <a:spLocks noChangeArrowheads="1"/>
        </xdr:cNvSpPr>
      </xdr:nvSpPr>
      <xdr:spPr bwMode="auto">
        <a:xfrm>
          <a:off x="3152775"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78" name="Text Box 10176">
          <a:extLst>
            <a:ext uri="{FF2B5EF4-FFF2-40B4-BE49-F238E27FC236}">
              <a16:creationId xmlns:a16="http://schemas.microsoft.com/office/drawing/2014/main" id="{FF539A70-468A-49D9-A656-B3635332ACC2}"/>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60</xdr:row>
      <xdr:rowOff>142875</xdr:rowOff>
    </xdr:from>
    <xdr:to>
      <xdr:col>6</xdr:col>
      <xdr:colOff>571500</xdr:colOff>
      <xdr:row>61</xdr:row>
      <xdr:rowOff>142875</xdr:rowOff>
    </xdr:to>
    <xdr:sp macro="" textlink="">
      <xdr:nvSpPr>
        <xdr:cNvPr id="379" name="Text Box 10179">
          <a:extLst>
            <a:ext uri="{FF2B5EF4-FFF2-40B4-BE49-F238E27FC236}">
              <a16:creationId xmlns:a16="http://schemas.microsoft.com/office/drawing/2014/main" id="{2C04A1A6-514D-40F8-BE1F-7C4D8D4B8897}"/>
            </a:ext>
          </a:extLst>
        </xdr:cNvPr>
        <xdr:cNvSpPr txBox="1">
          <a:spLocks noChangeArrowheads="1"/>
        </xdr:cNvSpPr>
      </xdr:nvSpPr>
      <xdr:spPr bwMode="auto">
        <a:xfrm>
          <a:off x="342900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80" name="Text Box 2075">
          <a:extLst>
            <a:ext uri="{FF2B5EF4-FFF2-40B4-BE49-F238E27FC236}">
              <a16:creationId xmlns:a16="http://schemas.microsoft.com/office/drawing/2014/main" id="{2B379A9C-CC54-4F9C-98DD-8F62C41932FF}"/>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60</xdr:row>
      <xdr:rowOff>142875</xdr:rowOff>
    </xdr:from>
    <xdr:to>
      <xdr:col>5</xdr:col>
      <xdr:colOff>571500</xdr:colOff>
      <xdr:row>61</xdr:row>
      <xdr:rowOff>142875</xdr:rowOff>
    </xdr:to>
    <xdr:sp macro="" textlink="">
      <xdr:nvSpPr>
        <xdr:cNvPr id="381" name="Text Box 10176">
          <a:extLst>
            <a:ext uri="{FF2B5EF4-FFF2-40B4-BE49-F238E27FC236}">
              <a16:creationId xmlns:a16="http://schemas.microsoft.com/office/drawing/2014/main" id="{81B9C501-EF59-4B97-8237-74F023CD81F0}"/>
            </a:ext>
          </a:extLst>
        </xdr:cNvPr>
        <xdr:cNvSpPr txBox="1">
          <a:spLocks noChangeArrowheads="1"/>
        </xdr:cNvSpPr>
      </xdr:nvSpPr>
      <xdr:spPr bwMode="auto">
        <a:xfrm>
          <a:off x="3105150" y="104870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304800</xdr:colOff>
      <xdr:row>62</xdr:row>
      <xdr:rowOff>66675</xdr:rowOff>
    </xdr:from>
    <xdr:to>
      <xdr:col>6</xdr:col>
      <xdr:colOff>304800</xdr:colOff>
      <xdr:row>63</xdr:row>
      <xdr:rowOff>66675</xdr:rowOff>
    </xdr:to>
    <xdr:sp macro="" textlink="">
      <xdr:nvSpPr>
        <xdr:cNvPr id="382" name="Text Box 10179">
          <a:extLst>
            <a:ext uri="{FF2B5EF4-FFF2-40B4-BE49-F238E27FC236}">
              <a16:creationId xmlns:a16="http://schemas.microsoft.com/office/drawing/2014/main" id="{9610527D-5194-4A64-964B-16B63FCEABFF}"/>
            </a:ext>
          </a:extLst>
        </xdr:cNvPr>
        <xdr:cNvSpPr txBox="1">
          <a:spLocks noChangeArrowheads="1"/>
        </xdr:cNvSpPr>
      </xdr:nvSpPr>
      <xdr:spPr bwMode="auto">
        <a:xfrm>
          <a:off x="3409950" y="10753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83" name="Text Box 2075">
          <a:extLst>
            <a:ext uri="{FF2B5EF4-FFF2-40B4-BE49-F238E27FC236}">
              <a16:creationId xmlns:a16="http://schemas.microsoft.com/office/drawing/2014/main" id="{8AE247D1-E12C-464C-AEF3-B8FCFEA0D550}"/>
            </a:ext>
          </a:extLst>
        </xdr:cNvPr>
        <xdr:cNvSpPr txBox="1">
          <a:spLocks noChangeArrowheads="1"/>
        </xdr:cNvSpPr>
      </xdr:nvSpPr>
      <xdr:spPr bwMode="auto">
        <a:xfrm>
          <a:off x="310515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84" name="Text Box 10176">
          <a:extLst>
            <a:ext uri="{FF2B5EF4-FFF2-40B4-BE49-F238E27FC236}">
              <a16:creationId xmlns:a16="http://schemas.microsoft.com/office/drawing/2014/main" id="{CEF6BBDC-DE36-48C7-81F2-95FD292CAB85}"/>
            </a:ext>
          </a:extLst>
        </xdr:cNvPr>
        <xdr:cNvSpPr txBox="1">
          <a:spLocks noChangeArrowheads="1"/>
        </xdr:cNvSpPr>
      </xdr:nvSpPr>
      <xdr:spPr bwMode="auto">
        <a:xfrm>
          <a:off x="310515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66</xdr:row>
      <xdr:rowOff>142875</xdr:rowOff>
    </xdr:from>
    <xdr:to>
      <xdr:col>6</xdr:col>
      <xdr:colOff>571500</xdr:colOff>
      <xdr:row>67</xdr:row>
      <xdr:rowOff>142875</xdr:rowOff>
    </xdr:to>
    <xdr:sp macro="" textlink="">
      <xdr:nvSpPr>
        <xdr:cNvPr id="385" name="Text Box 10179">
          <a:extLst>
            <a:ext uri="{FF2B5EF4-FFF2-40B4-BE49-F238E27FC236}">
              <a16:creationId xmlns:a16="http://schemas.microsoft.com/office/drawing/2014/main" id="{40F62182-D563-47C5-87C5-8277BF33EDDD}"/>
            </a:ext>
          </a:extLst>
        </xdr:cNvPr>
        <xdr:cNvSpPr txBox="1">
          <a:spLocks noChangeArrowheads="1"/>
        </xdr:cNvSpPr>
      </xdr:nvSpPr>
      <xdr:spPr bwMode="auto">
        <a:xfrm>
          <a:off x="342900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86" name="Text Box 2075">
          <a:extLst>
            <a:ext uri="{FF2B5EF4-FFF2-40B4-BE49-F238E27FC236}">
              <a16:creationId xmlns:a16="http://schemas.microsoft.com/office/drawing/2014/main" id="{BBCBEA19-F27B-4112-B727-8D32FD326E69}"/>
            </a:ext>
          </a:extLst>
        </xdr:cNvPr>
        <xdr:cNvSpPr txBox="1">
          <a:spLocks noChangeArrowheads="1"/>
        </xdr:cNvSpPr>
      </xdr:nvSpPr>
      <xdr:spPr bwMode="auto">
        <a:xfrm>
          <a:off x="310515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87" name="Text Box 10176">
          <a:extLst>
            <a:ext uri="{FF2B5EF4-FFF2-40B4-BE49-F238E27FC236}">
              <a16:creationId xmlns:a16="http://schemas.microsoft.com/office/drawing/2014/main" id="{0ADA1647-4B5D-41AD-A8D1-C933679BD869}"/>
            </a:ext>
          </a:extLst>
        </xdr:cNvPr>
        <xdr:cNvSpPr txBox="1">
          <a:spLocks noChangeArrowheads="1"/>
        </xdr:cNvSpPr>
      </xdr:nvSpPr>
      <xdr:spPr bwMode="auto">
        <a:xfrm>
          <a:off x="310515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66</xdr:row>
      <xdr:rowOff>142875</xdr:rowOff>
    </xdr:from>
    <xdr:to>
      <xdr:col>6</xdr:col>
      <xdr:colOff>571500</xdr:colOff>
      <xdr:row>67</xdr:row>
      <xdr:rowOff>142875</xdr:rowOff>
    </xdr:to>
    <xdr:sp macro="" textlink="">
      <xdr:nvSpPr>
        <xdr:cNvPr id="388" name="Text Box 10179">
          <a:extLst>
            <a:ext uri="{FF2B5EF4-FFF2-40B4-BE49-F238E27FC236}">
              <a16:creationId xmlns:a16="http://schemas.microsoft.com/office/drawing/2014/main" id="{FD51F035-C803-474C-9E79-9C9CD1EA2DBF}"/>
            </a:ext>
          </a:extLst>
        </xdr:cNvPr>
        <xdr:cNvSpPr txBox="1">
          <a:spLocks noChangeArrowheads="1"/>
        </xdr:cNvSpPr>
      </xdr:nvSpPr>
      <xdr:spPr bwMode="auto">
        <a:xfrm>
          <a:off x="342900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66</xdr:row>
      <xdr:rowOff>142875</xdr:rowOff>
    </xdr:from>
    <xdr:to>
      <xdr:col>6</xdr:col>
      <xdr:colOff>47625</xdr:colOff>
      <xdr:row>67</xdr:row>
      <xdr:rowOff>142875</xdr:rowOff>
    </xdr:to>
    <xdr:sp macro="" textlink="">
      <xdr:nvSpPr>
        <xdr:cNvPr id="389" name="Text Box 2075">
          <a:extLst>
            <a:ext uri="{FF2B5EF4-FFF2-40B4-BE49-F238E27FC236}">
              <a16:creationId xmlns:a16="http://schemas.microsoft.com/office/drawing/2014/main" id="{F0697733-D7BD-4353-96B9-381323B70853}"/>
            </a:ext>
          </a:extLst>
        </xdr:cNvPr>
        <xdr:cNvSpPr txBox="1">
          <a:spLocks noChangeArrowheads="1"/>
        </xdr:cNvSpPr>
      </xdr:nvSpPr>
      <xdr:spPr bwMode="auto">
        <a:xfrm>
          <a:off x="3152775"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90" name="Text Box 10176">
          <a:extLst>
            <a:ext uri="{FF2B5EF4-FFF2-40B4-BE49-F238E27FC236}">
              <a16:creationId xmlns:a16="http://schemas.microsoft.com/office/drawing/2014/main" id="{49A4D063-F195-484F-966F-66FC0A8CF78E}"/>
            </a:ext>
          </a:extLst>
        </xdr:cNvPr>
        <xdr:cNvSpPr txBox="1">
          <a:spLocks noChangeArrowheads="1"/>
        </xdr:cNvSpPr>
      </xdr:nvSpPr>
      <xdr:spPr bwMode="auto">
        <a:xfrm>
          <a:off x="310515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66</xdr:row>
      <xdr:rowOff>142875</xdr:rowOff>
    </xdr:from>
    <xdr:to>
      <xdr:col>6</xdr:col>
      <xdr:colOff>571500</xdr:colOff>
      <xdr:row>67</xdr:row>
      <xdr:rowOff>142875</xdr:rowOff>
    </xdr:to>
    <xdr:sp macro="" textlink="">
      <xdr:nvSpPr>
        <xdr:cNvPr id="391" name="Text Box 10179">
          <a:extLst>
            <a:ext uri="{FF2B5EF4-FFF2-40B4-BE49-F238E27FC236}">
              <a16:creationId xmlns:a16="http://schemas.microsoft.com/office/drawing/2014/main" id="{09F57B25-6713-4C02-9701-AD28DA0161A8}"/>
            </a:ext>
          </a:extLst>
        </xdr:cNvPr>
        <xdr:cNvSpPr txBox="1">
          <a:spLocks noChangeArrowheads="1"/>
        </xdr:cNvSpPr>
      </xdr:nvSpPr>
      <xdr:spPr bwMode="auto">
        <a:xfrm>
          <a:off x="342900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92" name="Text Box 2075">
          <a:extLst>
            <a:ext uri="{FF2B5EF4-FFF2-40B4-BE49-F238E27FC236}">
              <a16:creationId xmlns:a16="http://schemas.microsoft.com/office/drawing/2014/main" id="{4CF7C3BD-360C-4419-A180-51E4E8A13F4A}"/>
            </a:ext>
          </a:extLst>
        </xdr:cNvPr>
        <xdr:cNvSpPr txBox="1">
          <a:spLocks noChangeArrowheads="1"/>
        </xdr:cNvSpPr>
      </xdr:nvSpPr>
      <xdr:spPr bwMode="auto">
        <a:xfrm>
          <a:off x="310515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66</xdr:row>
      <xdr:rowOff>142875</xdr:rowOff>
    </xdr:from>
    <xdr:to>
      <xdr:col>5</xdr:col>
      <xdr:colOff>571500</xdr:colOff>
      <xdr:row>67</xdr:row>
      <xdr:rowOff>142875</xdr:rowOff>
    </xdr:to>
    <xdr:sp macro="" textlink="">
      <xdr:nvSpPr>
        <xdr:cNvPr id="393" name="Text Box 10176">
          <a:extLst>
            <a:ext uri="{FF2B5EF4-FFF2-40B4-BE49-F238E27FC236}">
              <a16:creationId xmlns:a16="http://schemas.microsoft.com/office/drawing/2014/main" id="{3DDA999E-F016-4B73-9752-612910C1CD04}"/>
            </a:ext>
          </a:extLst>
        </xdr:cNvPr>
        <xdr:cNvSpPr txBox="1">
          <a:spLocks noChangeArrowheads="1"/>
        </xdr:cNvSpPr>
      </xdr:nvSpPr>
      <xdr:spPr bwMode="auto">
        <a:xfrm>
          <a:off x="310515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66</xdr:row>
      <xdr:rowOff>142875</xdr:rowOff>
    </xdr:from>
    <xdr:to>
      <xdr:col>6</xdr:col>
      <xdr:colOff>571500</xdr:colOff>
      <xdr:row>67</xdr:row>
      <xdr:rowOff>142875</xdr:rowOff>
    </xdr:to>
    <xdr:sp macro="" textlink="">
      <xdr:nvSpPr>
        <xdr:cNvPr id="394" name="Text Box 10179">
          <a:extLst>
            <a:ext uri="{FF2B5EF4-FFF2-40B4-BE49-F238E27FC236}">
              <a16:creationId xmlns:a16="http://schemas.microsoft.com/office/drawing/2014/main" id="{0DC340DA-5089-42C4-A97D-F0D1754D9927}"/>
            </a:ext>
          </a:extLst>
        </xdr:cNvPr>
        <xdr:cNvSpPr txBox="1">
          <a:spLocks noChangeArrowheads="1"/>
        </xdr:cNvSpPr>
      </xdr:nvSpPr>
      <xdr:spPr bwMode="auto">
        <a:xfrm>
          <a:off x="3429000" y="115157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395" name="Text Box 2075">
          <a:extLst>
            <a:ext uri="{FF2B5EF4-FFF2-40B4-BE49-F238E27FC236}">
              <a16:creationId xmlns:a16="http://schemas.microsoft.com/office/drawing/2014/main" id="{8A70046F-4299-4576-A362-A16C6EB55299}"/>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396" name="Text Box 10077">
          <a:extLst>
            <a:ext uri="{FF2B5EF4-FFF2-40B4-BE49-F238E27FC236}">
              <a16:creationId xmlns:a16="http://schemas.microsoft.com/office/drawing/2014/main" id="{A659C90B-64A8-4BE0-9781-DEEBCE37E013}"/>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397" name="Text Box 10176">
          <a:extLst>
            <a:ext uri="{FF2B5EF4-FFF2-40B4-BE49-F238E27FC236}">
              <a16:creationId xmlns:a16="http://schemas.microsoft.com/office/drawing/2014/main" id="{65B92786-9422-439E-BFB8-B7C4EA0A3B98}"/>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398" name="Text Box 10178">
          <a:extLst>
            <a:ext uri="{FF2B5EF4-FFF2-40B4-BE49-F238E27FC236}">
              <a16:creationId xmlns:a16="http://schemas.microsoft.com/office/drawing/2014/main" id="{B1DF48CD-C3FC-4E31-82AD-AB11A8980EB9}"/>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399" name="Text Box 10179">
          <a:extLst>
            <a:ext uri="{FF2B5EF4-FFF2-40B4-BE49-F238E27FC236}">
              <a16:creationId xmlns:a16="http://schemas.microsoft.com/office/drawing/2014/main" id="{4E951BEA-5195-47BD-9AFA-89F845CC6652}"/>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00" name="Text Box 10077">
          <a:extLst>
            <a:ext uri="{FF2B5EF4-FFF2-40B4-BE49-F238E27FC236}">
              <a16:creationId xmlns:a16="http://schemas.microsoft.com/office/drawing/2014/main" id="{99E7948B-8C75-44F3-BA30-6E94BDA3476A}"/>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01" name="Text Box 10178">
          <a:extLst>
            <a:ext uri="{FF2B5EF4-FFF2-40B4-BE49-F238E27FC236}">
              <a16:creationId xmlns:a16="http://schemas.microsoft.com/office/drawing/2014/main" id="{8B00DCB4-4574-436D-AEEA-173FA28D4671}"/>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02" name="Text Box 2075">
          <a:extLst>
            <a:ext uri="{FF2B5EF4-FFF2-40B4-BE49-F238E27FC236}">
              <a16:creationId xmlns:a16="http://schemas.microsoft.com/office/drawing/2014/main" id="{A6EC8A6D-B59E-4EB6-9F7E-C87CBF798D3B}"/>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03" name="Text Box 10077">
          <a:extLst>
            <a:ext uri="{FF2B5EF4-FFF2-40B4-BE49-F238E27FC236}">
              <a16:creationId xmlns:a16="http://schemas.microsoft.com/office/drawing/2014/main" id="{106B4A43-8625-435A-8077-E30EE2BF1772}"/>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04" name="Text Box 10176">
          <a:extLst>
            <a:ext uri="{FF2B5EF4-FFF2-40B4-BE49-F238E27FC236}">
              <a16:creationId xmlns:a16="http://schemas.microsoft.com/office/drawing/2014/main" id="{DA38D0A3-49F6-43FC-9A71-DA2192B8450A}"/>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05" name="Text Box 10178">
          <a:extLst>
            <a:ext uri="{FF2B5EF4-FFF2-40B4-BE49-F238E27FC236}">
              <a16:creationId xmlns:a16="http://schemas.microsoft.com/office/drawing/2014/main" id="{508CE523-B776-4A3D-A0B9-22E5D91B8E37}"/>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06" name="Text Box 10179">
          <a:extLst>
            <a:ext uri="{FF2B5EF4-FFF2-40B4-BE49-F238E27FC236}">
              <a16:creationId xmlns:a16="http://schemas.microsoft.com/office/drawing/2014/main" id="{DB38F5B3-7CB6-4D04-AC1C-6403EC0EF0A8}"/>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56</xdr:row>
      <xdr:rowOff>142875</xdr:rowOff>
    </xdr:from>
    <xdr:to>
      <xdr:col>6</xdr:col>
      <xdr:colOff>47625</xdr:colOff>
      <xdr:row>57</xdr:row>
      <xdr:rowOff>142875</xdr:rowOff>
    </xdr:to>
    <xdr:sp macro="" textlink="">
      <xdr:nvSpPr>
        <xdr:cNvPr id="407" name="Text Box 2075">
          <a:extLst>
            <a:ext uri="{FF2B5EF4-FFF2-40B4-BE49-F238E27FC236}">
              <a16:creationId xmlns:a16="http://schemas.microsoft.com/office/drawing/2014/main" id="{038979A9-5885-4189-9D2C-9AE8FA5F6448}"/>
            </a:ext>
          </a:extLst>
        </xdr:cNvPr>
        <xdr:cNvSpPr txBox="1">
          <a:spLocks noChangeArrowheads="1"/>
        </xdr:cNvSpPr>
      </xdr:nvSpPr>
      <xdr:spPr bwMode="auto">
        <a:xfrm>
          <a:off x="3152775"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08" name="Text Box 10176">
          <a:extLst>
            <a:ext uri="{FF2B5EF4-FFF2-40B4-BE49-F238E27FC236}">
              <a16:creationId xmlns:a16="http://schemas.microsoft.com/office/drawing/2014/main" id="{99BF8909-FD7D-418C-BF4D-3785E4F293A8}"/>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09" name="Text Box 10179">
          <a:extLst>
            <a:ext uri="{FF2B5EF4-FFF2-40B4-BE49-F238E27FC236}">
              <a16:creationId xmlns:a16="http://schemas.microsoft.com/office/drawing/2014/main" id="{7E89521B-C4C8-4177-89C5-E553DDAD1985}"/>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0" name="Text Box 2075">
          <a:extLst>
            <a:ext uri="{FF2B5EF4-FFF2-40B4-BE49-F238E27FC236}">
              <a16:creationId xmlns:a16="http://schemas.microsoft.com/office/drawing/2014/main" id="{4B057B7C-329C-4359-BA58-9276B9B49A81}"/>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1" name="Text Box 10176">
          <a:extLst>
            <a:ext uri="{FF2B5EF4-FFF2-40B4-BE49-F238E27FC236}">
              <a16:creationId xmlns:a16="http://schemas.microsoft.com/office/drawing/2014/main" id="{48154B9C-2DA4-4C20-8F11-A14A9A65808F}"/>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12" name="Text Box 10179">
          <a:extLst>
            <a:ext uri="{FF2B5EF4-FFF2-40B4-BE49-F238E27FC236}">
              <a16:creationId xmlns:a16="http://schemas.microsoft.com/office/drawing/2014/main" id="{2D64B384-4947-4D36-A3AD-3C5967E203C3}"/>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3" name="Text Box 2075">
          <a:extLst>
            <a:ext uri="{FF2B5EF4-FFF2-40B4-BE49-F238E27FC236}">
              <a16:creationId xmlns:a16="http://schemas.microsoft.com/office/drawing/2014/main" id="{A0434091-BF3C-48B6-A392-8065A17648C3}"/>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14" name="Text Box 10077">
          <a:extLst>
            <a:ext uri="{FF2B5EF4-FFF2-40B4-BE49-F238E27FC236}">
              <a16:creationId xmlns:a16="http://schemas.microsoft.com/office/drawing/2014/main" id="{33687AFF-7E4F-4F44-8941-88AEA514BCF9}"/>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5" name="Text Box 10176">
          <a:extLst>
            <a:ext uri="{FF2B5EF4-FFF2-40B4-BE49-F238E27FC236}">
              <a16:creationId xmlns:a16="http://schemas.microsoft.com/office/drawing/2014/main" id="{1BFAE57C-57D0-4455-A6F0-50BB6E01990C}"/>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16" name="Text Box 10178">
          <a:extLst>
            <a:ext uri="{FF2B5EF4-FFF2-40B4-BE49-F238E27FC236}">
              <a16:creationId xmlns:a16="http://schemas.microsoft.com/office/drawing/2014/main" id="{0B100385-9B3F-4EBF-87E3-7068870F6E17}"/>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17" name="Text Box 10179">
          <a:extLst>
            <a:ext uri="{FF2B5EF4-FFF2-40B4-BE49-F238E27FC236}">
              <a16:creationId xmlns:a16="http://schemas.microsoft.com/office/drawing/2014/main" id="{E25B6585-5419-490C-BBA5-A91DF851EC4B}"/>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56</xdr:row>
      <xdr:rowOff>142875</xdr:rowOff>
    </xdr:from>
    <xdr:to>
      <xdr:col>6</xdr:col>
      <xdr:colOff>47625</xdr:colOff>
      <xdr:row>57</xdr:row>
      <xdr:rowOff>142875</xdr:rowOff>
    </xdr:to>
    <xdr:sp macro="" textlink="">
      <xdr:nvSpPr>
        <xdr:cNvPr id="418" name="Text Box 2075">
          <a:extLst>
            <a:ext uri="{FF2B5EF4-FFF2-40B4-BE49-F238E27FC236}">
              <a16:creationId xmlns:a16="http://schemas.microsoft.com/office/drawing/2014/main" id="{8B6EFFA6-CBE3-4628-8E3A-64D4739D9A9A}"/>
            </a:ext>
          </a:extLst>
        </xdr:cNvPr>
        <xdr:cNvSpPr txBox="1">
          <a:spLocks noChangeArrowheads="1"/>
        </xdr:cNvSpPr>
      </xdr:nvSpPr>
      <xdr:spPr bwMode="auto">
        <a:xfrm>
          <a:off x="3152775"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19" name="Text Box 10176">
          <a:extLst>
            <a:ext uri="{FF2B5EF4-FFF2-40B4-BE49-F238E27FC236}">
              <a16:creationId xmlns:a16="http://schemas.microsoft.com/office/drawing/2014/main" id="{8AA34927-FA8E-4E96-BB4D-1920F4F856F0}"/>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20" name="Text Box 10179">
          <a:extLst>
            <a:ext uri="{FF2B5EF4-FFF2-40B4-BE49-F238E27FC236}">
              <a16:creationId xmlns:a16="http://schemas.microsoft.com/office/drawing/2014/main" id="{14F0E2C4-7940-413A-BF44-2EA050FBCA7A}"/>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21" name="Text Box 2075">
          <a:extLst>
            <a:ext uri="{FF2B5EF4-FFF2-40B4-BE49-F238E27FC236}">
              <a16:creationId xmlns:a16="http://schemas.microsoft.com/office/drawing/2014/main" id="{DD1A42BA-23F3-46D5-9163-3E44B5EA8ABC}"/>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22" name="Text Box 10176">
          <a:extLst>
            <a:ext uri="{FF2B5EF4-FFF2-40B4-BE49-F238E27FC236}">
              <a16:creationId xmlns:a16="http://schemas.microsoft.com/office/drawing/2014/main" id="{9DCFA417-181E-4CD2-979F-3C079F4D9610}"/>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23" name="Text Box 10179">
          <a:extLst>
            <a:ext uri="{FF2B5EF4-FFF2-40B4-BE49-F238E27FC236}">
              <a16:creationId xmlns:a16="http://schemas.microsoft.com/office/drawing/2014/main" id="{C3F5EB1A-3B16-4950-AF1C-A1FF1EA78D08}"/>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4" name="Text Box 10077">
          <a:extLst>
            <a:ext uri="{FF2B5EF4-FFF2-40B4-BE49-F238E27FC236}">
              <a16:creationId xmlns:a16="http://schemas.microsoft.com/office/drawing/2014/main" id="{E03B8221-60F2-455C-B80D-26601B752C73}"/>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5" name="Text Box 10178">
          <a:extLst>
            <a:ext uri="{FF2B5EF4-FFF2-40B4-BE49-F238E27FC236}">
              <a16:creationId xmlns:a16="http://schemas.microsoft.com/office/drawing/2014/main" id="{C3ECF864-F0BE-4ADC-BF45-E1D01A889B42}"/>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6" name="Text Box 10077">
          <a:extLst>
            <a:ext uri="{FF2B5EF4-FFF2-40B4-BE49-F238E27FC236}">
              <a16:creationId xmlns:a16="http://schemas.microsoft.com/office/drawing/2014/main" id="{EED1AF58-370E-44A5-87A6-A3C2B968E1DE}"/>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7" name="Text Box 10178">
          <a:extLst>
            <a:ext uri="{FF2B5EF4-FFF2-40B4-BE49-F238E27FC236}">
              <a16:creationId xmlns:a16="http://schemas.microsoft.com/office/drawing/2014/main" id="{2A2CFD31-7F36-48FD-8502-D63067914D0C}"/>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8" name="Text Box 10077">
          <a:extLst>
            <a:ext uri="{FF2B5EF4-FFF2-40B4-BE49-F238E27FC236}">
              <a16:creationId xmlns:a16="http://schemas.microsoft.com/office/drawing/2014/main" id="{76D01321-C8D9-42D5-BD28-E2E77CB58C6C}"/>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29" name="Text Box 10178">
          <a:extLst>
            <a:ext uri="{FF2B5EF4-FFF2-40B4-BE49-F238E27FC236}">
              <a16:creationId xmlns:a16="http://schemas.microsoft.com/office/drawing/2014/main" id="{8DEFA49C-F7FB-4F85-9DF0-289A99E3156F}"/>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30" name="Text Box 2075">
          <a:extLst>
            <a:ext uri="{FF2B5EF4-FFF2-40B4-BE49-F238E27FC236}">
              <a16:creationId xmlns:a16="http://schemas.microsoft.com/office/drawing/2014/main" id="{58C6F6D1-CE7E-436E-82F6-B56054D15BF6}"/>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1" name="Text Box 10077">
          <a:extLst>
            <a:ext uri="{FF2B5EF4-FFF2-40B4-BE49-F238E27FC236}">
              <a16:creationId xmlns:a16="http://schemas.microsoft.com/office/drawing/2014/main" id="{697FB2C3-0425-40D9-854F-ED9B80F3BE54}"/>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32" name="Text Box 10176">
          <a:extLst>
            <a:ext uri="{FF2B5EF4-FFF2-40B4-BE49-F238E27FC236}">
              <a16:creationId xmlns:a16="http://schemas.microsoft.com/office/drawing/2014/main" id="{92350992-A5A9-4CC9-BB47-0200193B5EF7}"/>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3" name="Text Box 10178">
          <a:extLst>
            <a:ext uri="{FF2B5EF4-FFF2-40B4-BE49-F238E27FC236}">
              <a16:creationId xmlns:a16="http://schemas.microsoft.com/office/drawing/2014/main" id="{7297F1AB-54FA-48FE-B917-45628196ECD2}"/>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34" name="Text Box 10179">
          <a:extLst>
            <a:ext uri="{FF2B5EF4-FFF2-40B4-BE49-F238E27FC236}">
              <a16:creationId xmlns:a16="http://schemas.microsoft.com/office/drawing/2014/main" id="{9EE574CB-DEB6-41F7-A70B-3C31929ECE0A}"/>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5" name="Text Box 10077">
          <a:extLst>
            <a:ext uri="{FF2B5EF4-FFF2-40B4-BE49-F238E27FC236}">
              <a16:creationId xmlns:a16="http://schemas.microsoft.com/office/drawing/2014/main" id="{55869BF1-3329-4EC6-927A-2D458F6E02D8}"/>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6" name="Text Box 10178">
          <a:extLst>
            <a:ext uri="{FF2B5EF4-FFF2-40B4-BE49-F238E27FC236}">
              <a16:creationId xmlns:a16="http://schemas.microsoft.com/office/drawing/2014/main" id="{DBBE8D3F-3127-4855-8DD1-F8D108F6B17D}"/>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37" name="Text Box 2075">
          <a:extLst>
            <a:ext uri="{FF2B5EF4-FFF2-40B4-BE49-F238E27FC236}">
              <a16:creationId xmlns:a16="http://schemas.microsoft.com/office/drawing/2014/main" id="{43E70BCF-B794-4620-88AA-19BBA2437AD1}"/>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38" name="Text Box 10077">
          <a:extLst>
            <a:ext uri="{FF2B5EF4-FFF2-40B4-BE49-F238E27FC236}">
              <a16:creationId xmlns:a16="http://schemas.microsoft.com/office/drawing/2014/main" id="{A77B9C45-7EB6-4BFF-83C2-E8F7E139E7DC}"/>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39" name="Text Box 10176">
          <a:extLst>
            <a:ext uri="{FF2B5EF4-FFF2-40B4-BE49-F238E27FC236}">
              <a16:creationId xmlns:a16="http://schemas.microsoft.com/office/drawing/2014/main" id="{3778FCD5-B7D8-440A-8B93-EB08B0B6E97E}"/>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57</xdr:row>
      <xdr:rowOff>142875</xdr:rowOff>
    </xdr:from>
    <xdr:to>
      <xdr:col>5</xdr:col>
      <xdr:colOff>571500</xdr:colOff>
      <xdr:row>58</xdr:row>
      <xdr:rowOff>142875</xdr:rowOff>
    </xdr:to>
    <xdr:sp macro="" textlink="">
      <xdr:nvSpPr>
        <xdr:cNvPr id="440" name="Text Box 10178">
          <a:extLst>
            <a:ext uri="{FF2B5EF4-FFF2-40B4-BE49-F238E27FC236}">
              <a16:creationId xmlns:a16="http://schemas.microsoft.com/office/drawing/2014/main" id="{2C33F60A-6D5B-4031-91EA-F4331F3153E1}"/>
            </a:ext>
          </a:extLst>
        </xdr:cNvPr>
        <xdr:cNvSpPr txBox="1">
          <a:spLocks noChangeArrowheads="1"/>
        </xdr:cNvSpPr>
      </xdr:nvSpPr>
      <xdr:spPr bwMode="auto">
        <a:xfrm>
          <a:off x="3105150" y="99726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41" name="Text Box 10179">
          <a:extLst>
            <a:ext uri="{FF2B5EF4-FFF2-40B4-BE49-F238E27FC236}">
              <a16:creationId xmlns:a16="http://schemas.microsoft.com/office/drawing/2014/main" id="{41512CBB-D73E-4B77-B812-4025BBBE7EDA}"/>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56</xdr:row>
      <xdr:rowOff>142875</xdr:rowOff>
    </xdr:from>
    <xdr:to>
      <xdr:col>6</xdr:col>
      <xdr:colOff>47625</xdr:colOff>
      <xdr:row>57</xdr:row>
      <xdr:rowOff>142875</xdr:rowOff>
    </xdr:to>
    <xdr:sp macro="" textlink="">
      <xdr:nvSpPr>
        <xdr:cNvPr id="442" name="Text Box 2075">
          <a:extLst>
            <a:ext uri="{FF2B5EF4-FFF2-40B4-BE49-F238E27FC236}">
              <a16:creationId xmlns:a16="http://schemas.microsoft.com/office/drawing/2014/main" id="{50EBD5CD-BAB9-4160-848B-E0526E3BA15F}"/>
            </a:ext>
          </a:extLst>
        </xdr:cNvPr>
        <xdr:cNvSpPr txBox="1">
          <a:spLocks noChangeArrowheads="1"/>
        </xdr:cNvSpPr>
      </xdr:nvSpPr>
      <xdr:spPr bwMode="auto">
        <a:xfrm>
          <a:off x="3152775"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43" name="Text Box 10176">
          <a:extLst>
            <a:ext uri="{FF2B5EF4-FFF2-40B4-BE49-F238E27FC236}">
              <a16:creationId xmlns:a16="http://schemas.microsoft.com/office/drawing/2014/main" id="{CD94D652-B05F-428E-BB54-F5189AADAC57}"/>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44" name="Text Box 10179">
          <a:extLst>
            <a:ext uri="{FF2B5EF4-FFF2-40B4-BE49-F238E27FC236}">
              <a16:creationId xmlns:a16="http://schemas.microsoft.com/office/drawing/2014/main" id="{14013F18-D6FC-4922-9587-7A641DC72671}"/>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45" name="Text Box 2075">
          <a:extLst>
            <a:ext uri="{FF2B5EF4-FFF2-40B4-BE49-F238E27FC236}">
              <a16:creationId xmlns:a16="http://schemas.microsoft.com/office/drawing/2014/main" id="{48A0B89F-C0BA-40A3-BEE7-98AFF01C6C04}"/>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56</xdr:row>
      <xdr:rowOff>142875</xdr:rowOff>
    </xdr:from>
    <xdr:to>
      <xdr:col>5</xdr:col>
      <xdr:colOff>571500</xdr:colOff>
      <xdr:row>57</xdr:row>
      <xdr:rowOff>142875</xdr:rowOff>
    </xdr:to>
    <xdr:sp macro="" textlink="">
      <xdr:nvSpPr>
        <xdr:cNvPr id="446" name="Text Box 10176">
          <a:extLst>
            <a:ext uri="{FF2B5EF4-FFF2-40B4-BE49-F238E27FC236}">
              <a16:creationId xmlns:a16="http://schemas.microsoft.com/office/drawing/2014/main" id="{D4711F5C-2461-4519-B550-CE7113827D7D}"/>
            </a:ext>
          </a:extLst>
        </xdr:cNvPr>
        <xdr:cNvSpPr txBox="1">
          <a:spLocks noChangeArrowheads="1"/>
        </xdr:cNvSpPr>
      </xdr:nvSpPr>
      <xdr:spPr bwMode="auto">
        <a:xfrm>
          <a:off x="310515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56</xdr:row>
      <xdr:rowOff>142875</xdr:rowOff>
    </xdr:from>
    <xdr:to>
      <xdr:col>6</xdr:col>
      <xdr:colOff>571500</xdr:colOff>
      <xdr:row>57</xdr:row>
      <xdr:rowOff>142875</xdr:rowOff>
    </xdr:to>
    <xdr:sp macro="" textlink="">
      <xdr:nvSpPr>
        <xdr:cNvPr id="447" name="Text Box 10179">
          <a:extLst>
            <a:ext uri="{FF2B5EF4-FFF2-40B4-BE49-F238E27FC236}">
              <a16:creationId xmlns:a16="http://schemas.microsoft.com/office/drawing/2014/main" id="{0F9EED42-2E94-459E-990D-A10D5EAA24B6}"/>
            </a:ext>
          </a:extLst>
        </xdr:cNvPr>
        <xdr:cNvSpPr txBox="1">
          <a:spLocks noChangeArrowheads="1"/>
        </xdr:cNvSpPr>
      </xdr:nvSpPr>
      <xdr:spPr bwMode="auto">
        <a:xfrm>
          <a:off x="3429000" y="980122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48" name="Text Box 2075">
          <a:extLst>
            <a:ext uri="{FF2B5EF4-FFF2-40B4-BE49-F238E27FC236}">
              <a16:creationId xmlns:a16="http://schemas.microsoft.com/office/drawing/2014/main" id="{C944EACF-781F-4644-9637-E8B638CD09A5}"/>
            </a:ext>
          </a:extLst>
        </xdr:cNvPr>
        <xdr:cNvSpPr txBox="1">
          <a:spLocks noChangeArrowheads="1"/>
        </xdr:cNvSpPr>
      </xdr:nvSpPr>
      <xdr:spPr bwMode="auto">
        <a:xfrm>
          <a:off x="310515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49" name="Text Box 10077">
          <a:extLst>
            <a:ext uri="{FF2B5EF4-FFF2-40B4-BE49-F238E27FC236}">
              <a16:creationId xmlns:a16="http://schemas.microsoft.com/office/drawing/2014/main" id="{629020B7-5458-4AE8-8DA7-F3F5B1BF16E2}"/>
            </a:ext>
          </a:extLst>
        </xdr:cNvPr>
        <xdr:cNvSpPr txBox="1">
          <a:spLocks noChangeArrowheads="1"/>
        </xdr:cNvSpPr>
      </xdr:nvSpPr>
      <xdr:spPr bwMode="auto">
        <a:xfrm>
          <a:off x="3105150" y="18116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50" name="Text Box 10176">
          <a:extLst>
            <a:ext uri="{FF2B5EF4-FFF2-40B4-BE49-F238E27FC236}">
              <a16:creationId xmlns:a16="http://schemas.microsoft.com/office/drawing/2014/main" id="{F2D25606-A861-4881-93DA-E1B7FCDFCE8F}"/>
            </a:ext>
          </a:extLst>
        </xdr:cNvPr>
        <xdr:cNvSpPr txBox="1">
          <a:spLocks noChangeArrowheads="1"/>
        </xdr:cNvSpPr>
      </xdr:nvSpPr>
      <xdr:spPr bwMode="auto">
        <a:xfrm>
          <a:off x="310515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1" name="Text Box 10178">
          <a:extLst>
            <a:ext uri="{FF2B5EF4-FFF2-40B4-BE49-F238E27FC236}">
              <a16:creationId xmlns:a16="http://schemas.microsoft.com/office/drawing/2014/main" id="{E09D0E6F-A091-45C1-AE49-A84B22BBC44A}"/>
            </a:ext>
          </a:extLst>
        </xdr:cNvPr>
        <xdr:cNvSpPr txBox="1">
          <a:spLocks noChangeArrowheads="1"/>
        </xdr:cNvSpPr>
      </xdr:nvSpPr>
      <xdr:spPr bwMode="auto">
        <a:xfrm>
          <a:off x="3105150" y="18116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104</xdr:row>
      <xdr:rowOff>142875</xdr:rowOff>
    </xdr:from>
    <xdr:to>
      <xdr:col>6</xdr:col>
      <xdr:colOff>571500</xdr:colOff>
      <xdr:row>105</xdr:row>
      <xdr:rowOff>142875</xdr:rowOff>
    </xdr:to>
    <xdr:sp macro="" textlink="">
      <xdr:nvSpPr>
        <xdr:cNvPr id="452" name="Text Box 10179">
          <a:extLst>
            <a:ext uri="{FF2B5EF4-FFF2-40B4-BE49-F238E27FC236}">
              <a16:creationId xmlns:a16="http://schemas.microsoft.com/office/drawing/2014/main" id="{50B85232-528F-46A7-A95D-6ED7DA8E6D87}"/>
            </a:ext>
          </a:extLst>
        </xdr:cNvPr>
        <xdr:cNvSpPr txBox="1">
          <a:spLocks noChangeArrowheads="1"/>
        </xdr:cNvSpPr>
      </xdr:nvSpPr>
      <xdr:spPr bwMode="auto">
        <a:xfrm>
          <a:off x="342900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3" name="Text Box 10077">
          <a:extLst>
            <a:ext uri="{FF2B5EF4-FFF2-40B4-BE49-F238E27FC236}">
              <a16:creationId xmlns:a16="http://schemas.microsoft.com/office/drawing/2014/main" id="{D379F560-895C-4CC7-87FC-3CB73F53F28F}"/>
            </a:ext>
          </a:extLst>
        </xdr:cNvPr>
        <xdr:cNvSpPr txBox="1">
          <a:spLocks noChangeArrowheads="1"/>
        </xdr:cNvSpPr>
      </xdr:nvSpPr>
      <xdr:spPr bwMode="auto">
        <a:xfrm>
          <a:off x="3105150" y="18116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4" name="Text Box 10178">
          <a:extLst>
            <a:ext uri="{FF2B5EF4-FFF2-40B4-BE49-F238E27FC236}">
              <a16:creationId xmlns:a16="http://schemas.microsoft.com/office/drawing/2014/main" id="{C745005E-0642-4167-8083-6E3FDD2CE78D}"/>
            </a:ext>
          </a:extLst>
        </xdr:cNvPr>
        <xdr:cNvSpPr txBox="1">
          <a:spLocks noChangeArrowheads="1"/>
        </xdr:cNvSpPr>
      </xdr:nvSpPr>
      <xdr:spPr bwMode="auto">
        <a:xfrm>
          <a:off x="3105150" y="18116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55" name="Text Box 2075">
          <a:extLst>
            <a:ext uri="{FF2B5EF4-FFF2-40B4-BE49-F238E27FC236}">
              <a16:creationId xmlns:a16="http://schemas.microsoft.com/office/drawing/2014/main" id="{23ED63AF-4097-49FA-95A6-2B83C5D697F7}"/>
            </a:ext>
          </a:extLst>
        </xdr:cNvPr>
        <xdr:cNvSpPr txBox="1">
          <a:spLocks noChangeArrowheads="1"/>
        </xdr:cNvSpPr>
      </xdr:nvSpPr>
      <xdr:spPr bwMode="auto">
        <a:xfrm>
          <a:off x="310515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6" name="Text Box 10077">
          <a:extLst>
            <a:ext uri="{FF2B5EF4-FFF2-40B4-BE49-F238E27FC236}">
              <a16:creationId xmlns:a16="http://schemas.microsoft.com/office/drawing/2014/main" id="{6C297C68-DA3D-4154-AB43-C38CA464590F}"/>
            </a:ext>
          </a:extLst>
        </xdr:cNvPr>
        <xdr:cNvSpPr txBox="1">
          <a:spLocks noChangeArrowheads="1"/>
        </xdr:cNvSpPr>
      </xdr:nvSpPr>
      <xdr:spPr bwMode="auto">
        <a:xfrm>
          <a:off x="3105150" y="18116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57" name="Text Box 10176">
          <a:extLst>
            <a:ext uri="{FF2B5EF4-FFF2-40B4-BE49-F238E27FC236}">
              <a16:creationId xmlns:a16="http://schemas.microsoft.com/office/drawing/2014/main" id="{737EE134-B8D0-448C-9950-4B9F1095964A}"/>
            </a:ext>
          </a:extLst>
        </xdr:cNvPr>
        <xdr:cNvSpPr txBox="1">
          <a:spLocks noChangeArrowheads="1"/>
        </xdr:cNvSpPr>
      </xdr:nvSpPr>
      <xdr:spPr bwMode="auto">
        <a:xfrm>
          <a:off x="310515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105</xdr:row>
      <xdr:rowOff>142875</xdr:rowOff>
    </xdr:from>
    <xdr:to>
      <xdr:col>5</xdr:col>
      <xdr:colOff>571500</xdr:colOff>
      <xdr:row>106</xdr:row>
      <xdr:rowOff>142875</xdr:rowOff>
    </xdr:to>
    <xdr:sp macro="" textlink="">
      <xdr:nvSpPr>
        <xdr:cNvPr id="458" name="Text Box 10178">
          <a:extLst>
            <a:ext uri="{FF2B5EF4-FFF2-40B4-BE49-F238E27FC236}">
              <a16:creationId xmlns:a16="http://schemas.microsoft.com/office/drawing/2014/main" id="{2CB92770-0FFB-4EFB-8273-071E4899107E}"/>
            </a:ext>
          </a:extLst>
        </xdr:cNvPr>
        <xdr:cNvSpPr txBox="1">
          <a:spLocks noChangeArrowheads="1"/>
        </xdr:cNvSpPr>
      </xdr:nvSpPr>
      <xdr:spPr bwMode="auto">
        <a:xfrm>
          <a:off x="3105150" y="181165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104</xdr:row>
      <xdr:rowOff>142875</xdr:rowOff>
    </xdr:from>
    <xdr:to>
      <xdr:col>6</xdr:col>
      <xdr:colOff>571500</xdr:colOff>
      <xdr:row>105</xdr:row>
      <xdr:rowOff>142875</xdr:rowOff>
    </xdr:to>
    <xdr:sp macro="" textlink="">
      <xdr:nvSpPr>
        <xdr:cNvPr id="459" name="Text Box 10179">
          <a:extLst>
            <a:ext uri="{FF2B5EF4-FFF2-40B4-BE49-F238E27FC236}">
              <a16:creationId xmlns:a16="http://schemas.microsoft.com/office/drawing/2014/main" id="{13178714-B8FE-4305-8E25-1A90B786BF9B}"/>
            </a:ext>
          </a:extLst>
        </xdr:cNvPr>
        <xdr:cNvSpPr txBox="1">
          <a:spLocks noChangeArrowheads="1"/>
        </xdr:cNvSpPr>
      </xdr:nvSpPr>
      <xdr:spPr bwMode="auto">
        <a:xfrm>
          <a:off x="342900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104</xdr:row>
      <xdr:rowOff>142875</xdr:rowOff>
    </xdr:from>
    <xdr:to>
      <xdr:col>6</xdr:col>
      <xdr:colOff>47625</xdr:colOff>
      <xdr:row>105</xdr:row>
      <xdr:rowOff>142875</xdr:rowOff>
    </xdr:to>
    <xdr:sp macro="" textlink="">
      <xdr:nvSpPr>
        <xdr:cNvPr id="460" name="Text Box 2075">
          <a:extLst>
            <a:ext uri="{FF2B5EF4-FFF2-40B4-BE49-F238E27FC236}">
              <a16:creationId xmlns:a16="http://schemas.microsoft.com/office/drawing/2014/main" id="{0966FAD5-AADE-4DDB-BE0E-2543640B8CD8}"/>
            </a:ext>
          </a:extLst>
        </xdr:cNvPr>
        <xdr:cNvSpPr txBox="1">
          <a:spLocks noChangeArrowheads="1"/>
        </xdr:cNvSpPr>
      </xdr:nvSpPr>
      <xdr:spPr bwMode="auto">
        <a:xfrm>
          <a:off x="3152775"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61" name="Text Box 10176">
          <a:extLst>
            <a:ext uri="{FF2B5EF4-FFF2-40B4-BE49-F238E27FC236}">
              <a16:creationId xmlns:a16="http://schemas.microsoft.com/office/drawing/2014/main" id="{A6ED278C-18F7-4BFF-A2FE-C7AC100CE12B}"/>
            </a:ext>
          </a:extLst>
        </xdr:cNvPr>
        <xdr:cNvSpPr txBox="1">
          <a:spLocks noChangeArrowheads="1"/>
        </xdr:cNvSpPr>
      </xdr:nvSpPr>
      <xdr:spPr bwMode="auto">
        <a:xfrm>
          <a:off x="310515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104</xdr:row>
      <xdr:rowOff>142875</xdr:rowOff>
    </xdr:from>
    <xdr:to>
      <xdr:col>6</xdr:col>
      <xdr:colOff>571500</xdr:colOff>
      <xdr:row>105</xdr:row>
      <xdr:rowOff>142875</xdr:rowOff>
    </xdr:to>
    <xdr:sp macro="" textlink="">
      <xdr:nvSpPr>
        <xdr:cNvPr id="462" name="Text Box 10179">
          <a:extLst>
            <a:ext uri="{FF2B5EF4-FFF2-40B4-BE49-F238E27FC236}">
              <a16:creationId xmlns:a16="http://schemas.microsoft.com/office/drawing/2014/main" id="{04F411B4-3F77-4DF4-96D3-D449EA07C956}"/>
            </a:ext>
          </a:extLst>
        </xdr:cNvPr>
        <xdr:cNvSpPr txBox="1">
          <a:spLocks noChangeArrowheads="1"/>
        </xdr:cNvSpPr>
      </xdr:nvSpPr>
      <xdr:spPr bwMode="auto">
        <a:xfrm>
          <a:off x="342900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63" name="Text Box 2075">
          <a:extLst>
            <a:ext uri="{FF2B5EF4-FFF2-40B4-BE49-F238E27FC236}">
              <a16:creationId xmlns:a16="http://schemas.microsoft.com/office/drawing/2014/main" id="{2353531A-BF2C-46C0-B9D0-85E816FCDE2F}"/>
            </a:ext>
          </a:extLst>
        </xdr:cNvPr>
        <xdr:cNvSpPr txBox="1">
          <a:spLocks noChangeArrowheads="1"/>
        </xdr:cNvSpPr>
      </xdr:nvSpPr>
      <xdr:spPr bwMode="auto">
        <a:xfrm>
          <a:off x="310515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104</xdr:row>
      <xdr:rowOff>142875</xdr:rowOff>
    </xdr:from>
    <xdr:to>
      <xdr:col>5</xdr:col>
      <xdr:colOff>571500</xdr:colOff>
      <xdr:row>105</xdr:row>
      <xdr:rowOff>142875</xdr:rowOff>
    </xdr:to>
    <xdr:sp macro="" textlink="">
      <xdr:nvSpPr>
        <xdr:cNvPr id="464" name="Text Box 10176">
          <a:extLst>
            <a:ext uri="{FF2B5EF4-FFF2-40B4-BE49-F238E27FC236}">
              <a16:creationId xmlns:a16="http://schemas.microsoft.com/office/drawing/2014/main" id="{67C9387A-9616-4BE8-82E2-69EFA6F92921}"/>
            </a:ext>
          </a:extLst>
        </xdr:cNvPr>
        <xdr:cNvSpPr txBox="1">
          <a:spLocks noChangeArrowheads="1"/>
        </xdr:cNvSpPr>
      </xdr:nvSpPr>
      <xdr:spPr bwMode="auto">
        <a:xfrm>
          <a:off x="310515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104</xdr:row>
      <xdr:rowOff>142875</xdr:rowOff>
    </xdr:from>
    <xdr:to>
      <xdr:col>6</xdr:col>
      <xdr:colOff>571500</xdr:colOff>
      <xdr:row>105</xdr:row>
      <xdr:rowOff>142875</xdr:rowOff>
    </xdr:to>
    <xdr:sp macro="" textlink="">
      <xdr:nvSpPr>
        <xdr:cNvPr id="465" name="Text Box 10179">
          <a:extLst>
            <a:ext uri="{FF2B5EF4-FFF2-40B4-BE49-F238E27FC236}">
              <a16:creationId xmlns:a16="http://schemas.microsoft.com/office/drawing/2014/main" id="{98014DE3-C730-4F93-ACB5-9B6929ED545F}"/>
            </a:ext>
          </a:extLst>
        </xdr:cNvPr>
        <xdr:cNvSpPr txBox="1">
          <a:spLocks noChangeArrowheads="1"/>
        </xdr:cNvSpPr>
      </xdr:nvSpPr>
      <xdr:spPr bwMode="auto">
        <a:xfrm>
          <a:off x="3429000" y="179451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66" name="Text Box 2075">
          <a:extLst>
            <a:ext uri="{FF2B5EF4-FFF2-40B4-BE49-F238E27FC236}">
              <a16:creationId xmlns:a16="http://schemas.microsoft.com/office/drawing/2014/main" id="{614E8046-6700-482F-B63A-BAE440CEDC97}"/>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67" name="Text Box 10077">
          <a:extLst>
            <a:ext uri="{FF2B5EF4-FFF2-40B4-BE49-F238E27FC236}">
              <a16:creationId xmlns:a16="http://schemas.microsoft.com/office/drawing/2014/main" id="{6A84D0AE-965B-4090-A7DA-3DB3B6B081AC}"/>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68" name="Text Box 10176">
          <a:extLst>
            <a:ext uri="{FF2B5EF4-FFF2-40B4-BE49-F238E27FC236}">
              <a16:creationId xmlns:a16="http://schemas.microsoft.com/office/drawing/2014/main" id="{418D8AAE-905C-48E5-A79A-166CA7200C4F}"/>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69" name="Text Box 10178">
          <a:extLst>
            <a:ext uri="{FF2B5EF4-FFF2-40B4-BE49-F238E27FC236}">
              <a16:creationId xmlns:a16="http://schemas.microsoft.com/office/drawing/2014/main" id="{9AE0C43D-0923-4165-BBF1-260F8C3DF3C2}"/>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70" name="Text Box 10179">
          <a:extLst>
            <a:ext uri="{FF2B5EF4-FFF2-40B4-BE49-F238E27FC236}">
              <a16:creationId xmlns:a16="http://schemas.microsoft.com/office/drawing/2014/main" id="{ACE09200-E176-4B23-BBE2-E33EDB59DE3C}"/>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71" name="Text Box 10077">
          <a:extLst>
            <a:ext uri="{FF2B5EF4-FFF2-40B4-BE49-F238E27FC236}">
              <a16:creationId xmlns:a16="http://schemas.microsoft.com/office/drawing/2014/main" id="{8DC2DEA1-15AC-4101-8269-7CA3C4343957}"/>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72" name="Text Box 10178">
          <a:extLst>
            <a:ext uri="{FF2B5EF4-FFF2-40B4-BE49-F238E27FC236}">
              <a16:creationId xmlns:a16="http://schemas.microsoft.com/office/drawing/2014/main" id="{FFA303CF-9E20-490A-8E47-0C473A867943}"/>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73" name="Text Box 2075">
          <a:extLst>
            <a:ext uri="{FF2B5EF4-FFF2-40B4-BE49-F238E27FC236}">
              <a16:creationId xmlns:a16="http://schemas.microsoft.com/office/drawing/2014/main" id="{E9560290-B896-49C6-BC40-A62ABAA95229}"/>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74" name="Text Box 10077">
          <a:extLst>
            <a:ext uri="{FF2B5EF4-FFF2-40B4-BE49-F238E27FC236}">
              <a16:creationId xmlns:a16="http://schemas.microsoft.com/office/drawing/2014/main" id="{301CFE2C-A6FA-466E-AC18-96B3C0694B01}"/>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75" name="Text Box 10176">
          <a:extLst>
            <a:ext uri="{FF2B5EF4-FFF2-40B4-BE49-F238E27FC236}">
              <a16:creationId xmlns:a16="http://schemas.microsoft.com/office/drawing/2014/main" id="{41BC47C1-5188-4B38-80D6-53F872D7E065}"/>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76" name="Text Box 10178">
          <a:extLst>
            <a:ext uri="{FF2B5EF4-FFF2-40B4-BE49-F238E27FC236}">
              <a16:creationId xmlns:a16="http://schemas.microsoft.com/office/drawing/2014/main" id="{04F5AE64-457E-4E62-880B-C21276334437}"/>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77" name="Text Box 10179">
          <a:extLst>
            <a:ext uri="{FF2B5EF4-FFF2-40B4-BE49-F238E27FC236}">
              <a16:creationId xmlns:a16="http://schemas.microsoft.com/office/drawing/2014/main" id="{CB8D9C5F-9CA0-413D-85B1-0D0AA4DF74F7}"/>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106</xdr:row>
      <xdr:rowOff>142875</xdr:rowOff>
    </xdr:from>
    <xdr:to>
      <xdr:col>6</xdr:col>
      <xdr:colOff>47625</xdr:colOff>
      <xdr:row>107</xdr:row>
      <xdr:rowOff>142875</xdr:rowOff>
    </xdr:to>
    <xdr:sp macro="" textlink="">
      <xdr:nvSpPr>
        <xdr:cNvPr id="478" name="Text Box 2075">
          <a:extLst>
            <a:ext uri="{FF2B5EF4-FFF2-40B4-BE49-F238E27FC236}">
              <a16:creationId xmlns:a16="http://schemas.microsoft.com/office/drawing/2014/main" id="{F15F637D-AC0F-40B8-B7DA-0455D7523FE2}"/>
            </a:ext>
          </a:extLst>
        </xdr:cNvPr>
        <xdr:cNvSpPr txBox="1">
          <a:spLocks noChangeArrowheads="1"/>
        </xdr:cNvSpPr>
      </xdr:nvSpPr>
      <xdr:spPr bwMode="auto">
        <a:xfrm>
          <a:off x="3152775"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79" name="Text Box 10176">
          <a:extLst>
            <a:ext uri="{FF2B5EF4-FFF2-40B4-BE49-F238E27FC236}">
              <a16:creationId xmlns:a16="http://schemas.microsoft.com/office/drawing/2014/main" id="{F4331649-F3AA-4C0A-87D6-3B7AD79D5A44}"/>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80" name="Text Box 10179">
          <a:extLst>
            <a:ext uri="{FF2B5EF4-FFF2-40B4-BE49-F238E27FC236}">
              <a16:creationId xmlns:a16="http://schemas.microsoft.com/office/drawing/2014/main" id="{DDF9DD76-63BB-406F-88A5-EC867CB4D4BA}"/>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81" name="Text Box 2075">
          <a:extLst>
            <a:ext uri="{FF2B5EF4-FFF2-40B4-BE49-F238E27FC236}">
              <a16:creationId xmlns:a16="http://schemas.microsoft.com/office/drawing/2014/main" id="{159C9BF8-729F-41D2-A2E1-FC7D2C81E66A}"/>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82" name="Text Box 10176">
          <a:extLst>
            <a:ext uri="{FF2B5EF4-FFF2-40B4-BE49-F238E27FC236}">
              <a16:creationId xmlns:a16="http://schemas.microsoft.com/office/drawing/2014/main" id="{50F812C2-FEC3-4B1C-B99D-313B9EA0A7C8}"/>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83" name="Text Box 10179">
          <a:extLst>
            <a:ext uri="{FF2B5EF4-FFF2-40B4-BE49-F238E27FC236}">
              <a16:creationId xmlns:a16="http://schemas.microsoft.com/office/drawing/2014/main" id="{10BCA814-CB4A-409D-A172-EC5D6BC04A15}"/>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84" name="Text Box 2075">
          <a:extLst>
            <a:ext uri="{FF2B5EF4-FFF2-40B4-BE49-F238E27FC236}">
              <a16:creationId xmlns:a16="http://schemas.microsoft.com/office/drawing/2014/main" id="{E50C97D0-C5E1-4487-8CED-276D8EE6B132}"/>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85" name="Text Box 10077">
          <a:extLst>
            <a:ext uri="{FF2B5EF4-FFF2-40B4-BE49-F238E27FC236}">
              <a16:creationId xmlns:a16="http://schemas.microsoft.com/office/drawing/2014/main" id="{2D752385-5C39-4FD2-B72F-E42964FF3A2E}"/>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86" name="Text Box 10176">
          <a:extLst>
            <a:ext uri="{FF2B5EF4-FFF2-40B4-BE49-F238E27FC236}">
              <a16:creationId xmlns:a16="http://schemas.microsoft.com/office/drawing/2014/main" id="{9D587C3D-945F-4614-A0F5-D2D7F8856477}"/>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87" name="Text Box 10178">
          <a:extLst>
            <a:ext uri="{FF2B5EF4-FFF2-40B4-BE49-F238E27FC236}">
              <a16:creationId xmlns:a16="http://schemas.microsoft.com/office/drawing/2014/main" id="{E361D558-2558-4F44-A22E-981E33441B8A}"/>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88" name="Text Box 10179">
          <a:extLst>
            <a:ext uri="{FF2B5EF4-FFF2-40B4-BE49-F238E27FC236}">
              <a16:creationId xmlns:a16="http://schemas.microsoft.com/office/drawing/2014/main" id="{73FCB701-2AA9-46CB-855E-78B9B5501E1C}"/>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106</xdr:row>
      <xdr:rowOff>142875</xdr:rowOff>
    </xdr:from>
    <xdr:to>
      <xdr:col>6</xdr:col>
      <xdr:colOff>47625</xdr:colOff>
      <xdr:row>107</xdr:row>
      <xdr:rowOff>142875</xdr:rowOff>
    </xdr:to>
    <xdr:sp macro="" textlink="">
      <xdr:nvSpPr>
        <xdr:cNvPr id="489" name="Text Box 2075">
          <a:extLst>
            <a:ext uri="{FF2B5EF4-FFF2-40B4-BE49-F238E27FC236}">
              <a16:creationId xmlns:a16="http://schemas.microsoft.com/office/drawing/2014/main" id="{7D6448E3-74E0-4987-A844-9CC0568AE0D5}"/>
            </a:ext>
          </a:extLst>
        </xdr:cNvPr>
        <xdr:cNvSpPr txBox="1">
          <a:spLocks noChangeArrowheads="1"/>
        </xdr:cNvSpPr>
      </xdr:nvSpPr>
      <xdr:spPr bwMode="auto">
        <a:xfrm>
          <a:off x="3152775"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90" name="Text Box 10176">
          <a:extLst>
            <a:ext uri="{FF2B5EF4-FFF2-40B4-BE49-F238E27FC236}">
              <a16:creationId xmlns:a16="http://schemas.microsoft.com/office/drawing/2014/main" id="{4786F5B8-57E6-4923-BD25-B5F8DBD62576}"/>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91" name="Text Box 10179">
          <a:extLst>
            <a:ext uri="{FF2B5EF4-FFF2-40B4-BE49-F238E27FC236}">
              <a16:creationId xmlns:a16="http://schemas.microsoft.com/office/drawing/2014/main" id="{37CF7B9C-EA7D-44BB-A07B-11057F750DB5}"/>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92" name="Text Box 2075">
          <a:extLst>
            <a:ext uri="{FF2B5EF4-FFF2-40B4-BE49-F238E27FC236}">
              <a16:creationId xmlns:a16="http://schemas.microsoft.com/office/drawing/2014/main" id="{B27A7656-6B27-4559-A6B0-E601B74D5054}"/>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493" name="Text Box 10176">
          <a:extLst>
            <a:ext uri="{FF2B5EF4-FFF2-40B4-BE49-F238E27FC236}">
              <a16:creationId xmlns:a16="http://schemas.microsoft.com/office/drawing/2014/main" id="{5DA6C44C-C235-4D58-A25B-D232D6F60D31}"/>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494" name="Text Box 10179">
          <a:extLst>
            <a:ext uri="{FF2B5EF4-FFF2-40B4-BE49-F238E27FC236}">
              <a16:creationId xmlns:a16="http://schemas.microsoft.com/office/drawing/2014/main" id="{46100C63-575E-4171-A874-1265942AC008}"/>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5" name="Text Box 10077">
          <a:extLst>
            <a:ext uri="{FF2B5EF4-FFF2-40B4-BE49-F238E27FC236}">
              <a16:creationId xmlns:a16="http://schemas.microsoft.com/office/drawing/2014/main" id="{C83BA7DE-ABD3-438E-A469-F67138C0FD98}"/>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6" name="Text Box 10178">
          <a:extLst>
            <a:ext uri="{FF2B5EF4-FFF2-40B4-BE49-F238E27FC236}">
              <a16:creationId xmlns:a16="http://schemas.microsoft.com/office/drawing/2014/main" id="{402E628D-F60C-4714-BC52-EA39A6A78597}"/>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7" name="Text Box 10077">
          <a:extLst>
            <a:ext uri="{FF2B5EF4-FFF2-40B4-BE49-F238E27FC236}">
              <a16:creationId xmlns:a16="http://schemas.microsoft.com/office/drawing/2014/main" id="{88A369F6-6583-455C-9B1B-C47FEB3C0A52}"/>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8" name="Text Box 10178">
          <a:extLst>
            <a:ext uri="{FF2B5EF4-FFF2-40B4-BE49-F238E27FC236}">
              <a16:creationId xmlns:a16="http://schemas.microsoft.com/office/drawing/2014/main" id="{5E53E6FB-8B92-46E3-B03A-83C441D1F23B}"/>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499" name="Text Box 10077">
          <a:extLst>
            <a:ext uri="{FF2B5EF4-FFF2-40B4-BE49-F238E27FC236}">
              <a16:creationId xmlns:a16="http://schemas.microsoft.com/office/drawing/2014/main" id="{C69F347B-F2D3-4811-BD73-530A124C3D6C}"/>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0" name="Text Box 10178">
          <a:extLst>
            <a:ext uri="{FF2B5EF4-FFF2-40B4-BE49-F238E27FC236}">
              <a16:creationId xmlns:a16="http://schemas.microsoft.com/office/drawing/2014/main" id="{E28A30C6-5783-4056-9DF0-40AD7D942D9F}"/>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01" name="Text Box 2075">
          <a:extLst>
            <a:ext uri="{FF2B5EF4-FFF2-40B4-BE49-F238E27FC236}">
              <a16:creationId xmlns:a16="http://schemas.microsoft.com/office/drawing/2014/main" id="{863BFF6D-A7F6-4155-8E58-3F5D08BB3A15}"/>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2" name="Text Box 10077">
          <a:extLst>
            <a:ext uri="{FF2B5EF4-FFF2-40B4-BE49-F238E27FC236}">
              <a16:creationId xmlns:a16="http://schemas.microsoft.com/office/drawing/2014/main" id="{0FDF7994-16B2-4231-9A45-28AB6D3B23C7}"/>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03" name="Text Box 10176">
          <a:extLst>
            <a:ext uri="{FF2B5EF4-FFF2-40B4-BE49-F238E27FC236}">
              <a16:creationId xmlns:a16="http://schemas.microsoft.com/office/drawing/2014/main" id="{FCE2657C-FC19-44AA-8B6A-B5C99D14BAF2}"/>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4" name="Text Box 10178">
          <a:extLst>
            <a:ext uri="{FF2B5EF4-FFF2-40B4-BE49-F238E27FC236}">
              <a16:creationId xmlns:a16="http://schemas.microsoft.com/office/drawing/2014/main" id="{C0FEE4B8-1BAA-4530-86E7-F6BDD1F60332}"/>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505" name="Text Box 10179">
          <a:extLst>
            <a:ext uri="{FF2B5EF4-FFF2-40B4-BE49-F238E27FC236}">
              <a16:creationId xmlns:a16="http://schemas.microsoft.com/office/drawing/2014/main" id="{8B8DC9EA-CBFD-4537-B64A-DC64B3086959}"/>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6" name="Text Box 10077">
          <a:extLst>
            <a:ext uri="{FF2B5EF4-FFF2-40B4-BE49-F238E27FC236}">
              <a16:creationId xmlns:a16="http://schemas.microsoft.com/office/drawing/2014/main" id="{4A6F9716-2025-46ED-AB37-1C82BC10DE7F}"/>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7" name="Text Box 10178">
          <a:extLst>
            <a:ext uri="{FF2B5EF4-FFF2-40B4-BE49-F238E27FC236}">
              <a16:creationId xmlns:a16="http://schemas.microsoft.com/office/drawing/2014/main" id="{D1979E04-3594-4E30-8C75-30B8751861F9}"/>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08" name="Text Box 2075">
          <a:extLst>
            <a:ext uri="{FF2B5EF4-FFF2-40B4-BE49-F238E27FC236}">
              <a16:creationId xmlns:a16="http://schemas.microsoft.com/office/drawing/2014/main" id="{58BDEC4B-85E4-4CD8-9807-BA2E1E3326A4}"/>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09" name="Text Box 10077">
          <a:extLst>
            <a:ext uri="{FF2B5EF4-FFF2-40B4-BE49-F238E27FC236}">
              <a16:creationId xmlns:a16="http://schemas.microsoft.com/office/drawing/2014/main" id="{0F4D2699-79AF-49AC-A682-610C7C4AF04E}"/>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10" name="Text Box 10176">
          <a:extLst>
            <a:ext uri="{FF2B5EF4-FFF2-40B4-BE49-F238E27FC236}">
              <a16:creationId xmlns:a16="http://schemas.microsoft.com/office/drawing/2014/main" id="{04F186CB-2F63-463B-BB68-18916A5803AD}"/>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107</xdr:row>
      <xdr:rowOff>142875</xdr:rowOff>
    </xdr:from>
    <xdr:to>
      <xdr:col>5</xdr:col>
      <xdr:colOff>571500</xdr:colOff>
      <xdr:row>108</xdr:row>
      <xdr:rowOff>142875</xdr:rowOff>
    </xdr:to>
    <xdr:sp macro="" textlink="">
      <xdr:nvSpPr>
        <xdr:cNvPr id="511" name="Text Box 10178">
          <a:extLst>
            <a:ext uri="{FF2B5EF4-FFF2-40B4-BE49-F238E27FC236}">
              <a16:creationId xmlns:a16="http://schemas.microsoft.com/office/drawing/2014/main" id="{BBFF36C2-CEB1-4D6B-AA02-4EEAF0C76DFF}"/>
            </a:ext>
          </a:extLst>
        </xdr:cNvPr>
        <xdr:cNvSpPr txBox="1">
          <a:spLocks noChangeArrowheads="1"/>
        </xdr:cNvSpPr>
      </xdr:nvSpPr>
      <xdr:spPr bwMode="auto">
        <a:xfrm>
          <a:off x="3105150" y="184594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512" name="Text Box 10179">
          <a:extLst>
            <a:ext uri="{FF2B5EF4-FFF2-40B4-BE49-F238E27FC236}">
              <a16:creationId xmlns:a16="http://schemas.microsoft.com/office/drawing/2014/main" id="{6E1F0910-27E3-4D19-B533-3C1F2D4A85CA}"/>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106</xdr:row>
      <xdr:rowOff>142875</xdr:rowOff>
    </xdr:from>
    <xdr:to>
      <xdr:col>6</xdr:col>
      <xdr:colOff>47625</xdr:colOff>
      <xdr:row>107</xdr:row>
      <xdr:rowOff>142875</xdr:rowOff>
    </xdr:to>
    <xdr:sp macro="" textlink="">
      <xdr:nvSpPr>
        <xdr:cNvPr id="513" name="Text Box 2075">
          <a:extLst>
            <a:ext uri="{FF2B5EF4-FFF2-40B4-BE49-F238E27FC236}">
              <a16:creationId xmlns:a16="http://schemas.microsoft.com/office/drawing/2014/main" id="{005BBDDB-CEEA-4CD0-BF7B-1EA2D93B47BA}"/>
            </a:ext>
          </a:extLst>
        </xdr:cNvPr>
        <xdr:cNvSpPr txBox="1">
          <a:spLocks noChangeArrowheads="1"/>
        </xdr:cNvSpPr>
      </xdr:nvSpPr>
      <xdr:spPr bwMode="auto">
        <a:xfrm>
          <a:off x="3152775"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14" name="Text Box 10176">
          <a:extLst>
            <a:ext uri="{FF2B5EF4-FFF2-40B4-BE49-F238E27FC236}">
              <a16:creationId xmlns:a16="http://schemas.microsoft.com/office/drawing/2014/main" id="{46A3C705-4141-4D89-A847-862E3C52633B}"/>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106</xdr:row>
      <xdr:rowOff>142875</xdr:rowOff>
    </xdr:from>
    <xdr:to>
      <xdr:col>6</xdr:col>
      <xdr:colOff>571500</xdr:colOff>
      <xdr:row>107</xdr:row>
      <xdr:rowOff>142875</xdr:rowOff>
    </xdr:to>
    <xdr:sp macro="" textlink="">
      <xdr:nvSpPr>
        <xdr:cNvPr id="515" name="Text Box 10179">
          <a:extLst>
            <a:ext uri="{FF2B5EF4-FFF2-40B4-BE49-F238E27FC236}">
              <a16:creationId xmlns:a16="http://schemas.microsoft.com/office/drawing/2014/main" id="{4A92B386-D5E8-4331-A4E8-F115F4FDA693}"/>
            </a:ext>
          </a:extLst>
        </xdr:cNvPr>
        <xdr:cNvSpPr txBox="1">
          <a:spLocks noChangeArrowheads="1"/>
        </xdr:cNvSpPr>
      </xdr:nvSpPr>
      <xdr:spPr bwMode="auto">
        <a:xfrm>
          <a:off x="342900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16" name="Text Box 2075">
          <a:extLst>
            <a:ext uri="{FF2B5EF4-FFF2-40B4-BE49-F238E27FC236}">
              <a16:creationId xmlns:a16="http://schemas.microsoft.com/office/drawing/2014/main" id="{21A4281A-F8A9-47E6-BBF7-924D8279AFBC}"/>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106</xdr:row>
      <xdr:rowOff>142875</xdr:rowOff>
    </xdr:from>
    <xdr:to>
      <xdr:col>5</xdr:col>
      <xdr:colOff>571500</xdr:colOff>
      <xdr:row>107</xdr:row>
      <xdr:rowOff>142875</xdr:rowOff>
    </xdr:to>
    <xdr:sp macro="" textlink="">
      <xdr:nvSpPr>
        <xdr:cNvPr id="517" name="Text Box 10176">
          <a:extLst>
            <a:ext uri="{FF2B5EF4-FFF2-40B4-BE49-F238E27FC236}">
              <a16:creationId xmlns:a16="http://schemas.microsoft.com/office/drawing/2014/main" id="{3A24FF5F-407F-4130-898C-969C5E0260F4}"/>
            </a:ext>
          </a:extLst>
        </xdr:cNvPr>
        <xdr:cNvSpPr txBox="1">
          <a:spLocks noChangeArrowheads="1"/>
        </xdr:cNvSpPr>
      </xdr:nvSpPr>
      <xdr:spPr bwMode="auto">
        <a:xfrm>
          <a:off x="3105150" y="182880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304800</xdr:colOff>
      <xdr:row>108</xdr:row>
      <xdr:rowOff>66675</xdr:rowOff>
    </xdr:from>
    <xdr:to>
      <xdr:col>6</xdr:col>
      <xdr:colOff>304800</xdr:colOff>
      <xdr:row>109</xdr:row>
      <xdr:rowOff>66675</xdr:rowOff>
    </xdr:to>
    <xdr:sp macro="" textlink="">
      <xdr:nvSpPr>
        <xdr:cNvPr id="518" name="Text Box 10179">
          <a:extLst>
            <a:ext uri="{FF2B5EF4-FFF2-40B4-BE49-F238E27FC236}">
              <a16:creationId xmlns:a16="http://schemas.microsoft.com/office/drawing/2014/main" id="{CBEDDE7E-9E0C-4C00-837D-DB0819CC4C95}"/>
            </a:ext>
          </a:extLst>
        </xdr:cNvPr>
        <xdr:cNvSpPr txBox="1">
          <a:spLocks noChangeArrowheads="1"/>
        </xdr:cNvSpPr>
      </xdr:nvSpPr>
      <xdr:spPr bwMode="auto">
        <a:xfrm>
          <a:off x="3409950" y="18554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19" name="Text Box 2075">
          <a:extLst>
            <a:ext uri="{FF2B5EF4-FFF2-40B4-BE49-F238E27FC236}">
              <a16:creationId xmlns:a16="http://schemas.microsoft.com/office/drawing/2014/main" id="{FC836F73-DA69-45CD-9A0E-D283B391ECAA}"/>
            </a:ext>
          </a:extLst>
        </xdr:cNvPr>
        <xdr:cNvSpPr txBox="1">
          <a:spLocks noChangeArrowheads="1"/>
        </xdr:cNvSpPr>
      </xdr:nvSpPr>
      <xdr:spPr bwMode="auto">
        <a:xfrm>
          <a:off x="310515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0" name="Text Box 10176">
          <a:extLst>
            <a:ext uri="{FF2B5EF4-FFF2-40B4-BE49-F238E27FC236}">
              <a16:creationId xmlns:a16="http://schemas.microsoft.com/office/drawing/2014/main" id="{6DAD517F-03A3-465F-A267-2D4DCC19D13F}"/>
            </a:ext>
          </a:extLst>
        </xdr:cNvPr>
        <xdr:cNvSpPr txBox="1">
          <a:spLocks noChangeArrowheads="1"/>
        </xdr:cNvSpPr>
      </xdr:nvSpPr>
      <xdr:spPr bwMode="auto">
        <a:xfrm>
          <a:off x="310515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112</xdr:row>
      <xdr:rowOff>142875</xdr:rowOff>
    </xdr:from>
    <xdr:to>
      <xdr:col>6</xdr:col>
      <xdr:colOff>571500</xdr:colOff>
      <xdr:row>113</xdr:row>
      <xdr:rowOff>142875</xdr:rowOff>
    </xdr:to>
    <xdr:sp macro="" textlink="">
      <xdr:nvSpPr>
        <xdr:cNvPr id="521" name="Text Box 10179">
          <a:extLst>
            <a:ext uri="{FF2B5EF4-FFF2-40B4-BE49-F238E27FC236}">
              <a16:creationId xmlns:a16="http://schemas.microsoft.com/office/drawing/2014/main" id="{DEE4D85F-7E7B-4659-BE36-0E11B745542E}"/>
            </a:ext>
          </a:extLst>
        </xdr:cNvPr>
        <xdr:cNvSpPr txBox="1">
          <a:spLocks noChangeArrowheads="1"/>
        </xdr:cNvSpPr>
      </xdr:nvSpPr>
      <xdr:spPr bwMode="auto">
        <a:xfrm>
          <a:off x="342900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2" name="Text Box 2075">
          <a:extLst>
            <a:ext uri="{FF2B5EF4-FFF2-40B4-BE49-F238E27FC236}">
              <a16:creationId xmlns:a16="http://schemas.microsoft.com/office/drawing/2014/main" id="{54E591AF-E22C-4510-9D67-4E677D97F350}"/>
            </a:ext>
          </a:extLst>
        </xdr:cNvPr>
        <xdr:cNvSpPr txBox="1">
          <a:spLocks noChangeArrowheads="1"/>
        </xdr:cNvSpPr>
      </xdr:nvSpPr>
      <xdr:spPr bwMode="auto">
        <a:xfrm>
          <a:off x="310515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3" name="Text Box 10176">
          <a:extLst>
            <a:ext uri="{FF2B5EF4-FFF2-40B4-BE49-F238E27FC236}">
              <a16:creationId xmlns:a16="http://schemas.microsoft.com/office/drawing/2014/main" id="{24F10C18-902B-4F55-BB90-AA5E3E26BD31}"/>
            </a:ext>
          </a:extLst>
        </xdr:cNvPr>
        <xdr:cNvSpPr txBox="1">
          <a:spLocks noChangeArrowheads="1"/>
        </xdr:cNvSpPr>
      </xdr:nvSpPr>
      <xdr:spPr bwMode="auto">
        <a:xfrm>
          <a:off x="310515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112</xdr:row>
      <xdr:rowOff>142875</xdr:rowOff>
    </xdr:from>
    <xdr:to>
      <xdr:col>6</xdr:col>
      <xdr:colOff>571500</xdr:colOff>
      <xdr:row>113</xdr:row>
      <xdr:rowOff>142875</xdr:rowOff>
    </xdr:to>
    <xdr:sp macro="" textlink="">
      <xdr:nvSpPr>
        <xdr:cNvPr id="524" name="Text Box 10179">
          <a:extLst>
            <a:ext uri="{FF2B5EF4-FFF2-40B4-BE49-F238E27FC236}">
              <a16:creationId xmlns:a16="http://schemas.microsoft.com/office/drawing/2014/main" id="{2F3E5E5B-DF81-4080-9A69-04B85E6025C9}"/>
            </a:ext>
          </a:extLst>
        </xdr:cNvPr>
        <xdr:cNvSpPr txBox="1">
          <a:spLocks noChangeArrowheads="1"/>
        </xdr:cNvSpPr>
      </xdr:nvSpPr>
      <xdr:spPr bwMode="auto">
        <a:xfrm>
          <a:off x="342900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112</xdr:row>
      <xdr:rowOff>142875</xdr:rowOff>
    </xdr:from>
    <xdr:to>
      <xdr:col>6</xdr:col>
      <xdr:colOff>47625</xdr:colOff>
      <xdr:row>113</xdr:row>
      <xdr:rowOff>142875</xdr:rowOff>
    </xdr:to>
    <xdr:sp macro="" textlink="">
      <xdr:nvSpPr>
        <xdr:cNvPr id="525" name="Text Box 2075">
          <a:extLst>
            <a:ext uri="{FF2B5EF4-FFF2-40B4-BE49-F238E27FC236}">
              <a16:creationId xmlns:a16="http://schemas.microsoft.com/office/drawing/2014/main" id="{56B2EFDB-B49B-4089-BFF5-063555FFA34D}"/>
            </a:ext>
          </a:extLst>
        </xdr:cNvPr>
        <xdr:cNvSpPr txBox="1">
          <a:spLocks noChangeArrowheads="1"/>
        </xdr:cNvSpPr>
      </xdr:nvSpPr>
      <xdr:spPr bwMode="auto">
        <a:xfrm>
          <a:off x="3152775"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6" name="Text Box 10176">
          <a:extLst>
            <a:ext uri="{FF2B5EF4-FFF2-40B4-BE49-F238E27FC236}">
              <a16:creationId xmlns:a16="http://schemas.microsoft.com/office/drawing/2014/main" id="{B9C2BF0E-2B0D-4E0F-ACC8-EC310859C0CC}"/>
            </a:ext>
          </a:extLst>
        </xdr:cNvPr>
        <xdr:cNvSpPr txBox="1">
          <a:spLocks noChangeArrowheads="1"/>
        </xdr:cNvSpPr>
      </xdr:nvSpPr>
      <xdr:spPr bwMode="auto">
        <a:xfrm>
          <a:off x="310515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112</xdr:row>
      <xdr:rowOff>142875</xdr:rowOff>
    </xdr:from>
    <xdr:to>
      <xdr:col>6</xdr:col>
      <xdr:colOff>571500</xdr:colOff>
      <xdr:row>113</xdr:row>
      <xdr:rowOff>142875</xdr:rowOff>
    </xdr:to>
    <xdr:sp macro="" textlink="">
      <xdr:nvSpPr>
        <xdr:cNvPr id="527" name="Text Box 10179">
          <a:extLst>
            <a:ext uri="{FF2B5EF4-FFF2-40B4-BE49-F238E27FC236}">
              <a16:creationId xmlns:a16="http://schemas.microsoft.com/office/drawing/2014/main" id="{BBB2FFE9-41D1-48C8-8016-87AAEAD43DCE}"/>
            </a:ext>
          </a:extLst>
        </xdr:cNvPr>
        <xdr:cNvSpPr txBox="1">
          <a:spLocks noChangeArrowheads="1"/>
        </xdr:cNvSpPr>
      </xdr:nvSpPr>
      <xdr:spPr bwMode="auto">
        <a:xfrm>
          <a:off x="342900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8" name="Text Box 2075">
          <a:extLst>
            <a:ext uri="{FF2B5EF4-FFF2-40B4-BE49-F238E27FC236}">
              <a16:creationId xmlns:a16="http://schemas.microsoft.com/office/drawing/2014/main" id="{236554C5-47A8-483B-AB30-47927886F4AD}"/>
            </a:ext>
          </a:extLst>
        </xdr:cNvPr>
        <xdr:cNvSpPr txBox="1">
          <a:spLocks noChangeArrowheads="1"/>
        </xdr:cNvSpPr>
      </xdr:nvSpPr>
      <xdr:spPr bwMode="auto">
        <a:xfrm>
          <a:off x="310515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112</xdr:row>
      <xdr:rowOff>142875</xdr:rowOff>
    </xdr:from>
    <xdr:to>
      <xdr:col>5</xdr:col>
      <xdr:colOff>571500</xdr:colOff>
      <xdr:row>113</xdr:row>
      <xdr:rowOff>142875</xdr:rowOff>
    </xdr:to>
    <xdr:sp macro="" textlink="">
      <xdr:nvSpPr>
        <xdr:cNvPr id="529" name="Text Box 10176">
          <a:extLst>
            <a:ext uri="{FF2B5EF4-FFF2-40B4-BE49-F238E27FC236}">
              <a16:creationId xmlns:a16="http://schemas.microsoft.com/office/drawing/2014/main" id="{72A46746-B90D-4EFF-892F-6761EBC43720}"/>
            </a:ext>
          </a:extLst>
        </xdr:cNvPr>
        <xdr:cNvSpPr txBox="1">
          <a:spLocks noChangeArrowheads="1"/>
        </xdr:cNvSpPr>
      </xdr:nvSpPr>
      <xdr:spPr bwMode="auto">
        <a:xfrm>
          <a:off x="310515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112</xdr:row>
      <xdr:rowOff>142875</xdr:rowOff>
    </xdr:from>
    <xdr:to>
      <xdr:col>6</xdr:col>
      <xdr:colOff>571500</xdr:colOff>
      <xdr:row>113</xdr:row>
      <xdr:rowOff>142875</xdr:rowOff>
    </xdr:to>
    <xdr:sp macro="" textlink="">
      <xdr:nvSpPr>
        <xdr:cNvPr id="530" name="Text Box 10179">
          <a:extLst>
            <a:ext uri="{FF2B5EF4-FFF2-40B4-BE49-F238E27FC236}">
              <a16:creationId xmlns:a16="http://schemas.microsoft.com/office/drawing/2014/main" id="{348DBD6A-E540-4888-8AF3-2BE3BC82C514}"/>
            </a:ext>
          </a:extLst>
        </xdr:cNvPr>
        <xdr:cNvSpPr txBox="1">
          <a:spLocks noChangeArrowheads="1"/>
        </xdr:cNvSpPr>
      </xdr:nvSpPr>
      <xdr:spPr bwMode="auto">
        <a:xfrm>
          <a:off x="3429000" y="193167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31" name="Text Box 2075">
          <a:extLst>
            <a:ext uri="{FF2B5EF4-FFF2-40B4-BE49-F238E27FC236}">
              <a16:creationId xmlns:a16="http://schemas.microsoft.com/office/drawing/2014/main" id="{956DC080-0D94-492B-84D4-AEECB446BE91}"/>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2" name="Text Box 10077">
          <a:extLst>
            <a:ext uri="{FF2B5EF4-FFF2-40B4-BE49-F238E27FC236}">
              <a16:creationId xmlns:a16="http://schemas.microsoft.com/office/drawing/2014/main" id="{D51CE251-EAFC-4F1C-8157-5E69D80C4015}"/>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33" name="Text Box 10176">
          <a:extLst>
            <a:ext uri="{FF2B5EF4-FFF2-40B4-BE49-F238E27FC236}">
              <a16:creationId xmlns:a16="http://schemas.microsoft.com/office/drawing/2014/main" id="{44103D5B-2EDF-49A4-984E-91DB8CC76B24}"/>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4" name="Text Box 10178">
          <a:extLst>
            <a:ext uri="{FF2B5EF4-FFF2-40B4-BE49-F238E27FC236}">
              <a16:creationId xmlns:a16="http://schemas.microsoft.com/office/drawing/2014/main" id="{BFB5171A-F399-4806-BE1E-58F50B89607F}"/>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35" name="Text Box 10179">
          <a:extLst>
            <a:ext uri="{FF2B5EF4-FFF2-40B4-BE49-F238E27FC236}">
              <a16:creationId xmlns:a16="http://schemas.microsoft.com/office/drawing/2014/main" id="{60B12735-2419-4595-A068-BE1068B0BEE2}"/>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6" name="Text Box 10077">
          <a:extLst>
            <a:ext uri="{FF2B5EF4-FFF2-40B4-BE49-F238E27FC236}">
              <a16:creationId xmlns:a16="http://schemas.microsoft.com/office/drawing/2014/main" id="{F6D92BAC-8032-4148-9D70-400301D6C509}"/>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7" name="Text Box 10178">
          <a:extLst>
            <a:ext uri="{FF2B5EF4-FFF2-40B4-BE49-F238E27FC236}">
              <a16:creationId xmlns:a16="http://schemas.microsoft.com/office/drawing/2014/main" id="{FC566A8D-DFFE-4494-9418-30E73FEDE6E1}"/>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38" name="Text Box 2075">
          <a:extLst>
            <a:ext uri="{FF2B5EF4-FFF2-40B4-BE49-F238E27FC236}">
              <a16:creationId xmlns:a16="http://schemas.microsoft.com/office/drawing/2014/main" id="{91FCAC11-8564-4F4C-871A-A732E456D6D2}"/>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39" name="Text Box 10077">
          <a:extLst>
            <a:ext uri="{FF2B5EF4-FFF2-40B4-BE49-F238E27FC236}">
              <a16:creationId xmlns:a16="http://schemas.microsoft.com/office/drawing/2014/main" id="{7FEC03BA-90D6-4E69-B963-F65FA9FD5D1C}"/>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0" name="Text Box 10176">
          <a:extLst>
            <a:ext uri="{FF2B5EF4-FFF2-40B4-BE49-F238E27FC236}">
              <a16:creationId xmlns:a16="http://schemas.microsoft.com/office/drawing/2014/main" id="{63D9B487-D3C7-44AC-AF09-92BE5C664C6B}"/>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41" name="Text Box 10178">
          <a:extLst>
            <a:ext uri="{FF2B5EF4-FFF2-40B4-BE49-F238E27FC236}">
              <a16:creationId xmlns:a16="http://schemas.microsoft.com/office/drawing/2014/main" id="{FF58E028-3CDB-44D6-A7B0-E138F0D06A3C}"/>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42" name="Text Box 10179">
          <a:extLst>
            <a:ext uri="{FF2B5EF4-FFF2-40B4-BE49-F238E27FC236}">
              <a16:creationId xmlns:a16="http://schemas.microsoft.com/office/drawing/2014/main" id="{61885676-A39D-4B8E-AB17-ECEDE40B03B5}"/>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102</xdr:row>
      <xdr:rowOff>142875</xdr:rowOff>
    </xdr:from>
    <xdr:to>
      <xdr:col>6</xdr:col>
      <xdr:colOff>47625</xdr:colOff>
      <xdr:row>103</xdr:row>
      <xdr:rowOff>142875</xdr:rowOff>
    </xdr:to>
    <xdr:sp macro="" textlink="">
      <xdr:nvSpPr>
        <xdr:cNvPr id="543" name="Text Box 2075">
          <a:extLst>
            <a:ext uri="{FF2B5EF4-FFF2-40B4-BE49-F238E27FC236}">
              <a16:creationId xmlns:a16="http://schemas.microsoft.com/office/drawing/2014/main" id="{FAC5697E-C027-46D2-9A05-5127402FB3E7}"/>
            </a:ext>
          </a:extLst>
        </xdr:cNvPr>
        <xdr:cNvSpPr txBox="1">
          <a:spLocks noChangeArrowheads="1"/>
        </xdr:cNvSpPr>
      </xdr:nvSpPr>
      <xdr:spPr bwMode="auto">
        <a:xfrm>
          <a:off x="3152775"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4" name="Text Box 10176">
          <a:extLst>
            <a:ext uri="{FF2B5EF4-FFF2-40B4-BE49-F238E27FC236}">
              <a16:creationId xmlns:a16="http://schemas.microsoft.com/office/drawing/2014/main" id="{56D53FF2-886D-4652-B42C-E46C692DBE82}"/>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45" name="Text Box 10179">
          <a:extLst>
            <a:ext uri="{FF2B5EF4-FFF2-40B4-BE49-F238E27FC236}">
              <a16:creationId xmlns:a16="http://schemas.microsoft.com/office/drawing/2014/main" id="{8B3025E1-622E-467C-8744-7BD8CE993C10}"/>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6" name="Text Box 2075">
          <a:extLst>
            <a:ext uri="{FF2B5EF4-FFF2-40B4-BE49-F238E27FC236}">
              <a16:creationId xmlns:a16="http://schemas.microsoft.com/office/drawing/2014/main" id="{29894B41-BFB4-4027-A620-5AB6C9E62FA5}"/>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7" name="Text Box 10176">
          <a:extLst>
            <a:ext uri="{FF2B5EF4-FFF2-40B4-BE49-F238E27FC236}">
              <a16:creationId xmlns:a16="http://schemas.microsoft.com/office/drawing/2014/main" id="{EB6B41B8-01B3-4AF7-A856-F982011C92B5}"/>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48" name="Text Box 10179">
          <a:extLst>
            <a:ext uri="{FF2B5EF4-FFF2-40B4-BE49-F238E27FC236}">
              <a16:creationId xmlns:a16="http://schemas.microsoft.com/office/drawing/2014/main" id="{B2FF4703-EF68-4D03-8953-98424F9B3C6A}"/>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49" name="Text Box 2075">
          <a:extLst>
            <a:ext uri="{FF2B5EF4-FFF2-40B4-BE49-F238E27FC236}">
              <a16:creationId xmlns:a16="http://schemas.microsoft.com/office/drawing/2014/main" id="{85E149F1-7123-42D7-8E37-84ABD0A4FAB0}"/>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50" name="Text Box 10077">
          <a:extLst>
            <a:ext uri="{FF2B5EF4-FFF2-40B4-BE49-F238E27FC236}">
              <a16:creationId xmlns:a16="http://schemas.microsoft.com/office/drawing/2014/main" id="{963C3D69-A51E-47BC-914A-C5F7B39E7619}"/>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51" name="Text Box 10176">
          <a:extLst>
            <a:ext uri="{FF2B5EF4-FFF2-40B4-BE49-F238E27FC236}">
              <a16:creationId xmlns:a16="http://schemas.microsoft.com/office/drawing/2014/main" id="{9B241760-167C-43A2-A1E2-A7D492AE6B0F}"/>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52" name="Text Box 10178">
          <a:extLst>
            <a:ext uri="{FF2B5EF4-FFF2-40B4-BE49-F238E27FC236}">
              <a16:creationId xmlns:a16="http://schemas.microsoft.com/office/drawing/2014/main" id="{DBC2BD31-33A6-4C89-A8BA-7A8B1578AFDF}"/>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53" name="Text Box 10179">
          <a:extLst>
            <a:ext uri="{FF2B5EF4-FFF2-40B4-BE49-F238E27FC236}">
              <a16:creationId xmlns:a16="http://schemas.microsoft.com/office/drawing/2014/main" id="{BD10D853-935B-4795-837F-E6B82A524FE6}"/>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102</xdr:row>
      <xdr:rowOff>142875</xdr:rowOff>
    </xdr:from>
    <xdr:to>
      <xdr:col>6</xdr:col>
      <xdr:colOff>47625</xdr:colOff>
      <xdr:row>103</xdr:row>
      <xdr:rowOff>142875</xdr:rowOff>
    </xdr:to>
    <xdr:sp macro="" textlink="">
      <xdr:nvSpPr>
        <xdr:cNvPr id="554" name="Text Box 2075">
          <a:extLst>
            <a:ext uri="{FF2B5EF4-FFF2-40B4-BE49-F238E27FC236}">
              <a16:creationId xmlns:a16="http://schemas.microsoft.com/office/drawing/2014/main" id="{739DDCF5-1C08-4CB2-BDBA-C7D96D20677E}"/>
            </a:ext>
          </a:extLst>
        </xdr:cNvPr>
        <xdr:cNvSpPr txBox="1">
          <a:spLocks noChangeArrowheads="1"/>
        </xdr:cNvSpPr>
      </xdr:nvSpPr>
      <xdr:spPr bwMode="auto">
        <a:xfrm>
          <a:off x="3152775"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55" name="Text Box 10176">
          <a:extLst>
            <a:ext uri="{FF2B5EF4-FFF2-40B4-BE49-F238E27FC236}">
              <a16:creationId xmlns:a16="http://schemas.microsoft.com/office/drawing/2014/main" id="{653F59FC-B148-413E-9810-B0BE1E794520}"/>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56" name="Text Box 10179">
          <a:extLst>
            <a:ext uri="{FF2B5EF4-FFF2-40B4-BE49-F238E27FC236}">
              <a16:creationId xmlns:a16="http://schemas.microsoft.com/office/drawing/2014/main" id="{9C8B2731-1CDF-4E63-915D-209E30B521BA}"/>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57" name="Text Box 2075">
          <a:extLst>
            <a:ext uri="{FF2B5EF4-FFF2-40B4-BE49-F238E27FC236}">
              <a16:creationId xmlns:a16="http://schemas.microsoft.com/office/drawing/2014/main" id="{0E79C516-DF51-4E56-B376-71D977500E1E}"/>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58" name="Text Box 10176">
          <a:extLst>
            <a:ext uri="{FF2B5EF4-FFF2-40B4-BE49-F238E27FC236}">
              <a16:creationId xmlns:a16="http://schemas.microsoft.com/office/drawing/2014/main" id="{6EAA236C-0620-4220-9A1E-D5CB038CB518}"/>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59" name="Text Box 10179">
          <a:extLst>
            <a:ext uri="{FF2B5EF4-FFF2-40B4-BE49-F238E27FC236}">
              <a16:creationId xmlns:a16="http://schemas.microsoft.com/office/drawing/2014/main" id="{34C1B768-5A6E-4C33-81FF-D6B9F0984674}"/>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0" name="Text Box 10077">
          <a:extLst>
            <a:ext uri="{FF2B5EF4-FFF2-40B4-BE49-F238E27FC236}">
              <a16:creationId xmlns:a16="http://schemas.microsoft.com/office/drawing/2014/main" id="{C3BA4161-4DCE-4461-B940-D86822A046A6}"/>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1" name="Text Box 10178">
          <a:extLst>
            <a:ext uri="{FF2B5EF4-FFF2-40B4-BE49-F238E27FC236}">
              <a16:creationId xmlns:a16="http://schemas.microsoft.com/office/drawing/2014/main" id="{6AB2B077-C7FE-43AD-A395-B605C9831E8A}"/>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2" name="Text Box 10077">
          <a:extLst>
            <a:ext uri="{FF2B5EF4-FFF2-40B4-BE49-F238E27FC236}">
              <a16:creationId xmlns:a16="http://schemas.microsoft.com/office/drawing/2014/main" id="{80BE5C07-EEB4-4066-BFDF-9D5CA1D692B5}"/>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3" name="Text Box 10178">
          <a:extLst>
            <a:ext uri="{FF2B5EF4-FFF2-40B4-BE49-F238E27FC236}">
              <a16:creationId xmlns:a16="http://schemas.microsoft.com/office/drawing/2014/main" id="{604F1ACD-EF6C-463F-904F-32A5AE4F57BE}"/>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4" name="Text Box 10077">
          <a:extLst>
            <a:ext uri="{FF2B5EF4-FFF2-40B4-BE49-F238E27FC236}">
              <a16:creationId xmlns:a16="http://schemas.microsoft.com/office/drawing/2014/main" id="{6722A4C2-ADAB-4A58-BEDF-B36C01330EC3}"/>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5" name="Text Box 10178">
          <a:extLst>
            <a:ext uri="{FF2B5EF4-FFF2-40B4-BE49-F238E27FC236}">
              <a16:creationId xmlns:a16="http://schemas.microsoft.com/office/drawing/2014/main" id="{098E1210-AC98-4213-A327-8242AAE1FD25}"/>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66" name="Text Box 2075">
          <a:extLst>
            <a:ext uri="{FF2B5EF4-FFF2-40B4-BE49-F238E27FC236}">
              <a16:creationId xmlns:a16="http://schemas.microsoft.com/office/drawing/2014/main" id="{8F4C7F29-FEBA-4205-AD67-A70A66E8E09C}"/>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7" name="Text Box 10077">
          <a:extLst>
            <a:ext uri="{FF2B5EF4-FFF2-40B4-BE49-F238E27FC236}">
              <a16:creationId xmlns:a16="http://schemas.microsoft.com/office/drawing/2014/main" id="{D34F14BA-3493-4A4E-B5A6-2D1FB2DFD666}"/>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68" name="Text Box 10176">
          <a:extLst>
            <a:ext uri="{FF2B5EF4-FFF2-40B4-BE49-F238E27FC236}">
              <a16:creationId xmlns:a16="http://schemas.microsoft.com/office/drawing/2014/main" id="{B9414256-5741-426D-974D-AD2BCFDF4D6E}"/>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69" name="Text Box 10178">
          <a:extLst>
            <a:ext uri="{FF2B5EF4-FFF2-40B4-BE49-F238E27FC236}">
              <a16:creationId xmlns:a16="http://schemas.microsoft.com/office/drawing/2014/main" id="{F8DF38BC-DB83-4E79-8F86-F92EAB64F419}"/>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70" name="Text Box 10179">
          <a:extLst>
            <a:ext uri="{FF2B5EF4-FFF2-40B4-BE49-F238E27FC236}">
              <a16:creationId xmlns:a16="http://schemas.microsoft.com/office/drawing/2014/main" id="{39C2C0C6-DDDB-441C-92DC-ABF774C93614}"/>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71" name="Text Box 10077">
          <a:extLst>
            <a:ext uri="{FF2B5EF4-FFF2-40B4-BE49-F238E27FC236}">
              <a16:creationId xmlns:a16="http://schemas.microsoft.com/office/drawing/2014/main" id="{AE0DB566-A0FB-47F8-A75D-56C9B51BCDF7}"/>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72" name="Text Box 10178">
          <a:extLst>
            <a:ext uri="{FF2B5EF4-FFF2-40B4-BE49-F238E27FC236}">
              <a16:creationId xmlns:a16="http://schemas.microsoft.com/office/drawing/2014/main" id="{1D955341-59EB-41F7-A545-8A0C60AABCC0}"/>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73" name="Text Box 2075">
          <a:extLst>
            <a:ext uri="{FF2B5EF4-FFF2-40B4-BE49-F238E27FC236}">
              <a16:creationId xmlns:a16="http://schemas.microsoft.com/office/drawing/2014/main" id="{F16F3BED-1397-45C9-8109-E725B756321D}"/>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74" name="Text Box 10077">
          <a:extLst>
            <a:ext uri="{FF2B5EF4-FFF2-40B4-BE49-F238E27FC236}">
              <a16:creationId xmlns:a16="http://schemas.microsoft.com/office/drawing/2014/main" id="{BD34DC52-D1A7-477F-B048-8E02B058F255}"/>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75" name="Text Box 10176">
          <a:extLst>
            <a:ext uri="{FF2B5EF4-FFF2-40B4-BE49-F238E27FC236}">
              <a16:creationId xmlns:a16="http://schemas.microsoft.com/office/drawing/2014/main" id="{83B5FAEE-D277-4854-8191-EBFDCC7FE5F3}"/>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103</xdr:row>
      <xdr:rowOff>142875</xdr:rowOff>
    </xdr:from>
    <xdr:to>
      <xdr:col>5</xdr:col>
      <xdr:colOff>571500</xdr:colOff>
      <xdr:row>104</xdr:row>
      <xdr:rowOff>142875</xdr:rowOff>
    </xdr:to>
    <xdr:sp macro="" textlink="">
      <xdr:nvSpPr>
        <xdr:cNvPr id="576" name="Text Box 10178">
          <a:extLst>
            <a:ext uri="{FF2B5EF4-FFF2-40B4-BE49-F238E27FC236}">
              <a16:creationId xmlns:a16="http://schemas.microsoft.com/office/drawing/2014/main" id="{9A0948CE-D123-44B5-9213-C1731CD6E162}"/>
            </a:ext>
          </a:extLst>
        </xdr:cNvPr>
        <xdr:cNvSpPr txBox="1">
          <a:spLocks noChangeArrowheads="1"/>
        </xdr:cNvSpPr>
      </xdr:nvSpPr>
      <xdr:spPr bwMode="auto">
        <a:xfrm>
          <a:off x="3105150" y="1777365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77" name="Text Box 10179">
          <a:extLst>
            <a:ext uri="{FF2B5EF4-FFF2-40B4-BE49-F238E27FC236}">
              <a16:creationId xmlns:a16="http://schemas.microsoft.com/office/drawing/2014/main" id="{F0DA954A-33B9-496D-9BAE-984DB341172E}"/>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47625</xdr:colOff>
      <xdr:row>102</xdr:row>
      <xdr:rowOff>142875</xdr:rowOff>
    </xdr:from>
    <xdr:to>
      <xdr:col>6</xdr:col>
      <xdr:colOff>47625</xdr:colOff>
      <xdr:row>103</xdr:row>
      <xdr:rowOff>142875</xdr:rowOff>
    </xdr:to>
    <xdr:sp macro="" textlink="">
      <xdr:nvSpPr>
        <xdr:cNvPr id="578" name="Text Box 2075">
          <a:extLst>
            <a:ext uri="{FF2B5EF4-FFF2-40B4-BE49-F238E27FC236}">
              <a16:creationId xmlns:a16="http://schemas.microsoft.com/office/drawing/2014/main" id="{AF594082-811D-44EA-A713-4F4C487E47DB}"/>
            </a:ext>
          </a:extLst>
        </xdr:cNvPr>
        <xdr:cNvSpPr txBox="1">
          <a:spLocks noChangeArrowheads="1"/>
        </xdr:cNvSpPr>
      </xdr:nvSpPr>
      <xdr:spPr bwMode="auto">
        <a:xfrm>
          <a:off x="3152775"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79" name="Text Box 10176">
          <a:extLst>
            <a:ext uri="{FF2B5EF4-FFF2-40B4-BE49-F238E27FC236}">
              <a16:creationId xmlns:a16="http://schemas.microsoft.com/office/drawing/2014/main" id="{6802BFDD-9CA8-4B53-B05D-338B7493080F}"/>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80" name="Text Box 10179">
          <a:extLst>
            <a:ext uri="{FF2B5EF4-FFF2-40B4-BE49-F238E27FC236}">
              <a16:creationId xmlns:a16="http://schemas.microsoft.com/office/drawing/2014/main" id="{646172AD-1663-4E7C-8B06-377DD48E4535}"/>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81" name="Text Box 2075">
          <a:extLst>
            <a:ext uri="{FF2B5EF4-FFF2-40B4-BE49-F238E27FC236}">
              <a16:creationId xmlns:a16="http://schemas.microsoft.com/office/drawing/2014/main" id="{2B6F03D3-967E-4560-93F0-E2E25F8BF203}"/>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5</xdr:col>
      <xdr:colOff>400050</xdr:colOff>
      <xdr:row>102</xdr:row>
      <xdr:rowOff>142875</xdr:rowOff>
    </xdr:from>
    <xdr:to>
      <xdr:col>5</xdr:col>
      <xdr:colOff>571500</xdr:colOff>
      <xdr:row>103</xdr:row>
      <xdr:rowOff>142875</xdr:rowOff>
    </xdr:to>
    <xdr:sp macro="" textlink="">
      <xdr:nvSpPr>
        <xdr:cNvPr id="582" name="Text Box 10176">
          <a:extLst>
            <a:ext uri="{FF2B5EF4-FFF2-40B4-BE49-F238E27FC236}">
              <a16:creationId xmlns:a16="http://schemas.microsoft.com/office/drawing/2014/main" id="{792D6551-61D6-4DD8-B453-B7C9A18A4876}"/>
            </a:ext>
          </a:extLst>
        </xdr:cNvPr>
        <xdr:cNvSpPr txBox="1">
          <a:spLocks noChangeArrowheads="1"/>
        </xdr:cNvSpPr>
      </xdr:nvSpPr>
      <xdr:spPr bwMode="auto">
        <a:xfrm>
          <a:off x="310515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twoCellAnchor>
    <xdr:from>
      <xdr:col>6</xdr:col>
      <xdr:colOff>400050</xdr:colOff>
      <xdr:row>102</xdr:row>
      <xdr:rowOff>142875</xdr:rowOff>
    </xdr:from>
    <xdr:to>
      <xdr:col>6</xdr:col>
      <xdr:colOff>571500</xdr:colOff>
      <xdr:row>103</xdr:row>
      <xdr:rowOff>142875</xdr:rowOff>
    </xdr:to>
    <xdr:sp macro="" textlink="">
      <xdr:nvSpPr>
        <xdr:cNvPr id="583" name="Text Box 10179">
          <a:extLst>
            <a:ext uri="{FF2B5EF4-FFF2-40B4-BE49-F238E27FC236}">
              <a16:creationId xmlns:a16="http://schemas.microsoft.com/office/drawing/2014/main" id="{94478A6A-516B-4706-A9CE-D95175CDD018}"/>
            </a:ext>
          </a:extLst>
        </xdr:cNvPr>
        <xdr:cNvSpPr txBox="1">
          <a:spLocks noChangeArrowheads="1"/>
        </xdr:cNvSpPr>
      </xdr:nvSpPr>
      <xdr:spPr bwMode="auto">
        <a:xfrm>
          <a:off x="3429000" y="17602200"/>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-6</a:t>
          </a:r>
        </a:p>
      </xdr:txBody>
    </xdr:sp>
    <xdr:clientData/>
  </xdr:twoCellAnchor>
</xdr:wsDr>
</file>

<file path=xl/persons/person.xml><?xml version="1.0" encoding="utf-8"?>
<personList xmlns="http://schemas.microsoft.com/office/spreadsheetml/2018/threadedcomments" xmlns:x="http://schemas.openxmlformats.org/spreadsheetml/2006/main">
  <person displayName="関戸 衛" id="{601F5FFA-DE50-4216-9840-E3731D7631F0}" userId="S::9530647@az.nict.go.jp::fa9b0913-fdb4-4656-b123-7cb11a828539"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6" xr16:uid="{D1AE40FF-126C-4D7F-A591-975DF5823543}" autoFormatId="16" applyNumberFormats="0" applyBorderFormats="0" applyFontFormats="0" applyPatternFormats="0" applyAlignmentFormats="0" applyWidthHeightFormats="0">
  <queryTableRefresh nextId="19">
    <queryTableFields count="18">
      <queryTableField id="1" name="fromstn" tableColumnId="1"/>
      <queryTableField id="2" name="fromhgt" tableColumnId="2"/>
      <queryTableField id="3" name="tostn" tableColumnId="3"/>
      <queryTableField id="4" name="tohgt" tableColumnId="4"/>
      <queryTableField id="5" name="date" tableColumnId="5"/>
      <queryTableField id="6" name="obsset" tableColumnId="6"/>
      <queryTableField id="7" name="ha_value" tableColumnId="7"/>
      <queryTableField id="8" name="ha_error" tableColumnId="8"/>
      <queryTableField id="9" name="zd_value" tableColumnId="9"/>
      <queryTableField id="10" name="zd_error" tableColumnId="10"/>
      <queryTableField id="11" name="sd_value" tableColumnId="11"/>
      <queryTableField id="12" name="sd_error" tableColumnId="12"/>
      <queryTableField id="13" name="lv_value" tableColumnId="13"/>
      <queryTableField id="14" name="lv_error" tableColumnId="14"/>
      <queryTableField id="15" name="isetupid" tableColumnId="15"/>
      <queryTableField id="16" name="tsetupid" tableColumnId="16"/>
      <queryTableField id="17" name="fbsource" tableColumnId="17"/>
      <queryTableField id="18" name="rawsource" tableColumnId="1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3" xr16:uid="{CE84D4C2-839F-4B6F-BE64-FEF84C1FCAEB}" autoFormatId="16" applyNumberFormats="0" applyBorderFormats="0" applyFontFormats="0" applyPatternFormats="0" applyAlignmentFormats="0" applyWidthHeightFormats="0">
  <queryTableRefresh nextId="19">
    <queryTableFields count="18">
      <queryTableField id="1" name="fromstn" tableColumnId="1"/>
      <queryTableField id="2" name="fromhgt" tableColumnId="2"/>
      <queryTableField id="3" name="tostn" tableColumnId="3"/>
      <queryTableField id="4" name="tohgt" tableColumnId="4"/>
      <queryTableField id="5" name="date" tableColumnId="5"/>
      <queryTableField id="6" name="obsset" tableColumnId="6"/>
      <queryTableField id="7" name="ha_value" tableColumnId="7"/>
      <queryTableField id="8" name="ha_error" tableColumnId="8"/>
      <queryTableField id="9" name="zd_value" tableColumnId="9"/>
      <queryTableField id="10" name="zd_error" tableColumnId="10"/>
      <queryTableField id="11" name="sd_value" tableColumnId="11"/>
      <queryTableField id="12" name="sd_error" tableColumnId="12"/>
      <queryTableField id="13" name="lv_value" tableColumnId="13"/>
      <queryTableField id="14" name="lv_error" tableColumnId="14"/>
      <queryTableField id="15" name="isetupid" tableColumnId="15"/>
      <queryTableField id="16" name="tsetupid" tableColumnId="16"/>
      <queryTableField id="17" name="fbsource" tableColumnId="17"/>
      <queryTableField id="18" name="rawsource"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 connectionId="4" xr16:uid="{B9B37ADB-E0C8-4EC6-A50F-86CE1D9BE311}" autoFormatId="16" applyNumberFormats="0" applyBorderFormats="0" applyFontFormats="0" applyPatternFormats="0" applyAlignmentFormats="0" applyWidthHeightFormats="0">
  <queryTableRefresh nextId="19">
    <queryTableFields count="18">
      <queryTableField id="1" name="fromstn" tableColumnId="1"/>
      <queryTableField id="2" name="fromhgt" tableColumnId="2"/>
      <queryTableField id="3" name="tostn" tableColumnId="3"/>
      <queryTableField id="4" name="tohgt" tableColumnId="4"/>
      <queryTableField id="5" name="date" tableColumnId="5"/>
      <queryTableField id="6" name="obsset" tableColumnId="6"/>
      <queryTableField id="7" name="ha_value" tableColumnId="7"/>
      <queryTableField id="8" name="ha_error" tableColumnId="8"/>
      <queryTableField id="9" name="zd_value" tableColumnId="9"/>
      <queryTableField id="10" name="zd_error" tableColumnId="10"/>
      <queryTableField id="11" name="sd_value" tableColumnId="11"/>
      <queryTableField id="12" name="sd_error" tableColumnId="12"/>
      <queryTableField id="13" name="lv_value" tableColumnId="13"/>
      <queryTableField id="14" name="lv_error" tableColumnId="14"/>
      <queryTableField id="15" name="isetupid" tableColumnId="15"/>
      <queryTableField id="16" name="tsetupid" tableColumnId="16"/>
      <queryTableField id="17" name="fbsource" tableColumnId="17"/>
      <queryTableField id="18" name="rawsource" tableColumnId="18"/>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10" xr16:uid="{E799B070-E88F-48EF-9421-E9C544479853}" autoFormatId="16" applyNumberFormats="0" applyBorderFormats="0" applyFontFormats="0" applyPatternFormats="0" applyAlignmentFormats="0" applyWidthHeightFormats="0">
  <queryTableRefresh nextId="19">
    <queryTableFields count="18">
      <queryTableField id="1" name="fromstn" tableColumnId="1"/>
      <queryTableField id="2" name="fromhgt" tableColumnId="2"/>
      <queryTableField id="3" name="tostn" tableColumnId="3"/>
      <queryTableField id="4" name="tohgt" tableColumnId="4"/>
      <queryTableField id="5" name="date" tableColumnId="5"/>
      <queryTableField id="6" name="obsset" tableColumnId="6"/>
      <queryTableField id="7" name="ha_value" tableColumnId="7"/>
      <queryTableField id="8" name="ha_error" tableColumnId="8"/>
      <queryTableField id="9" name="zd_value" tableColumnId="9"/>
      <queryTableField id="10" name="zd_error" tableColumnId="10"/>
      <queryTableField id="11" name="sd_value" tableColumnId="11"/>
      <queryTableField id="12" name="sd_error" tableColumnId="12"/>
      <queryTableField id="13" name="lv_value" tableColumnId="13"/>
      <queryTableField id="14" name="lv_error" tableColumnId="14"/>
      <queryTableField id="15" name="isetupid" tableColumnId="15"/>
      <queryTableField id="16" name="tsetupid" tableColumnId="16"/>
      <queryTableField id="17" name="fbsource" tableColumnId="17"/>
      <queryTableField id="18" name="rawsource" tableColumnId="18"/>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9" xr16:uid="{B886E15F-947F-4667-9796-1CEE60A2A98E}" autoFormatId="16" applyNumberFormats="0" applyBorderFormats="0" applyFontFormats="0" applyPatternFormats="0" applyAlignmentFormats="0" applyWidthHeightFormats="0">
  <queryTableRefresh nextId="19">
    <queryTableFields count="18">
      <queryTableField id="1" name="fromstn" tableColumnId="1"/>
      <queryTableField id="2" name="fromhgt" tableColumnId="2"/>
      <queryTableField id="3" name="tostn" tableColumnId="3"/>
      <queryTableField id="4" name="tohgt" tableColumnId="4"/>
      <queryTableField id="5" name="date" tableColumnId="5"/>
      <queryTableField id="6" name="obsset" tableColumnId="6"/>
      <queryTableField id="7" name="ha_value" tableColumnId="7"/>
      <queryTableField id="8" name="ha_error" tableColumnId="8"/>
      <queryTableField id="9" name="zd_value" tableColumnId="9"/>
      <queryTableField id="10" name="zd_error" tableColumnId="10"/>
      <queryTableField id="11" name="sd_value" tableColumnId="11"/>
      <queryTableField id="12" name="sd_error" tableColumnId="12"/>
      <queryTableField id="13" name="lv_value" tableColumnId="13"/>
      <queryTableField id="14" name="lv_error" tableColumnId="14"/>
      <queryTableField id="15" name="isetupid" tableColumnId="15"/>
      <queryTableField id="16" name="tsetupid" tableColumnId="16"/>
      <queryTableField id="17" name="fbsource" tableColumnId="17"/>
      <queryTableField id="18" name="rawsource" tableColumnId="18"/>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7" xr16:uid="{C77B0B7B-5392-4B12-99CD-FE8D458E00F9}" autoFormatId="16" applyNumberFormats="0" applyBorderFormats="0" applyFontFormats="0" applyPatternFormats="0" applyAlignmentFormats="0" applyWidthHeightFormats="0">
  <queryTableRefresh nextId="19">
    <queryTableFields count="18">
      <queryTableField id="1" name="fromstn" tableColumnId="1"/>
      <queryTableField id="2" name="fromhgt" tableColumnId="2"/>
      <queryTableField id="3" name="tostn" tableColumnId="3"/>
      <queryTableField id="4" name="tohgt" tableColumnId="4"/>
      <queryTableField id="5" name="date" tableColumnId="5"/>
      <queryTableField id="6" name="obsset" tableColumnId="6"/>
      <queryTableField id="7" name="ha_value" tableColumnId="7"/>
      <queryTableField id="8" name="ha_error" tableColumnId="8"/>
      <queryTableField id="9" name="zd_value" tableColumnId="9"/>
      <queryTableField id="10" name="zd_error" tableColumnId="10"/>
      <queryTableField id="11" name="sd_value" tableColumnId="11"/>
      <queryTableField id="12" name="sd_error" tableColumnId="12"/>
      <queryTableField id="13" name="lv_value" tableColumnId="13"/>
      <queryTableField id="14" name="lv_error" tableColumnId="14"/>
      <queryTableField id="15" name="isetupid" tableColumnId="15"/>
      <queryTableField id="16" name="tsetupid" tableColumnId="16"/>
      <queryTableField id="17" name="fbsource" tableColumnId="17"/>
      <queryTableField id="18" name="rawsource" tableColumnId="18"/>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5" xr16:uid="{4122429D-B724-45FD-AD25-5A65FE47004F}" autoFormatId="16" applyNumberFormats="0" applyBorderFormats="0" applyFontFormats="0" applyPatternFormats="0" applyAlignmentFormats="0" applyWidthHeightFormats="0">
  <queryTableRefresh nextId="19">
    <queryTableFields count="18">
      <queryTableField id="1" name="fromstn" tableColumnId="1"/>
      <queryTableField id="2" name="fromhgt" tableColumnId="2"/>
      <queryTableField id="3" name="tostn" tableColumnId="3"/>
      <queryTableField id="4" name="tohgt" tableColumnId="4"/>
      <queryTableField id="5" name="date" tableColumnId="5"/>
      <queryTableField id="6" name="obsset" tableColumnId="6"/>
      <queryTableField id="7" name="ha_value" tableColumnId="7"/>
      <queryTableField id="8" name="ha_error" tableColumnId="8"/>
      <queryTableField id="9" name="zd_value" tableColumnId="9"/>
      <queryTableField id="10" name="zd_error" tableColumnId="10"/>
      <queryTableField id="11" name="sd_value" tableColumnId="11"/>
      <queryTableField id="12" name="sd_error" tableColumnId="12"/>
      <queryTableField id="13" name="lv_value" tableColumnId="13"/>
      <queryTableField id="14" name="lv_error" tableColumnId="14"/>
      <queryTableField id="15" name="isetupid" tableColumnId="15"/>
      <queryTableField id="16" name="tsetupid" tableColumnId="16"/>
      <queryTableField id="17" name="fbsource" tableColumnId="17"/>
      <queryTableField id="18" name="rawsource" tableColumnId="18"/>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1" xr16:uid="{00A1F6DA-43DE-4115-9AB4-4579ED43CFED}" autoFormatId="16" applyNumberFormats="0" applyBorderFormats="0" applyFontFormats="0" applyPatternFormats="0" applyAlignmentFormats="0" applyWidthHeightFormats="0">
  <queryTableRefresh nextId="19">
    <queryTableFields count="18">
      <queryTableField id="1" name="fromstn" tableColumnId="1"/>
      <queryTableField id="2" name="fromhgt" tableColumnId="2"/>
      <queryTableField id="3" name="tostn" tableColumnId="3"/>
      <queryTableField id="4" name="tohgt" tableColumnId="4"/>
      <queryTableField id="5" name="date" tableColumnId="5"/>
      <queryTableField id="6" name="obsset" tableColumnId="6"/>
      <queryTableField id="7" name="ha_value" tableColumnId="7"/>
      <queryTableField id="8" name="ha_error" tableColumnId="8"/>
      <queryTableField id="9" name="zd_value" tableColumnId="9"/>
      <queryTableField id="10" name="zd_error" tableColumnId="10"/>
      <queryTableField id="11" name="sd_value" tableColumnId="11"/>
      <queryTableField id="12" name="sd_error" tableColumnId="12"/>
      <queryTableField id="13" name="lv_value" tableColumnId="13"/>
      <queryTableField id="14" name="lv_error" tableColumnId="14"/>
      <queryTableField id="15" name="isetupid" tableColumnId="15"/>
      <queryTableField id="16" name="tsetupid" tableColumnId="16"/>
      <queryTableField id="17" name="fbsource" tableColumnId="17"/>
      <queryTableField id="18" name="rawsource" tableColumnId="18"/>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 connectionId="2" xr16:uid="{D414A442-3439-46C7-92EF-EBE5D0A86E01}" autoFormatId="16" applyNumberFormats="0" applyBorderFormats="0" applyFontFormats="0" applyPatternFormats="0" applyAlignmentFormats="0" applyWidthHeightFormats="0">
  <queryTableRefresh nextId="19">
    <queryTableFields count="18">
      <queryTableField id="1" name="fromstn" tableColumnId="1"/>
      <queryTableField id="2" name="fromhgt" tableColumnId="2"/>
      <queryTableField id="3" name="tostn" tableColumnId="3"/>
      <queryTableField id="4" name="tohgt" tableColumnId="4"/>
      <queryTableField id="5" name="date" tableColumnId="5"/>
      <queryTableField id="6" name="obsset" tableColumnId="6"/>
      <queryTableField id="7" name="ha_value" tableColumnId="7"/>
      <queryTableField id="8" name="ha_error" tableColumnId="8"/>
      <queryTableField id="9" name="zd_value" tableColumnId="9"/>
      <queryTableField id="10" name="zd_error" tableColumnId="10"/>
      <queryTableField id="11" name="sd_value" tableColumnId="11"/>
      <queryTableField id="12" name="sd_error" tableColumnId="12"/>
      <queryTableField id="13" name="lv_value" tableColumnId="13"/>
      <queryTableField id="14" name="lv_error" tableColumnId="14"/>
      <queryTableField id="15" name="isetupid" tableColumnId="15"/>
      <queryTableField id="16" name="tsetupid" tableColumnId="16"/>
      <queryTableField id="17" name="fbsource" tableColumnId="17"/>
      <queryTableField id="18" name="rawsource" tableColumnId="18"/>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 connectionId="12" xr16:uid="{A187E4A8-85FA-4F0B-BF16-4E39726654A9}"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2" connectionId="11" xr16:uid="{BCBC64C6-24DA-4B74-BC67-3E52921AC2DF}" autoFormatId="16" applyNumberFormats="0" applyBorderFormats="0" applyFontFormats="0" applyPatternFormats="0" applyAlignmentFormats="0" applyWidthHeightFormats="0">
  <queryTableRefresh nextId="8">
    <queryTableFields count="7">
      <queryTableField id="1" name="Column1" tableColumnId="1"/>
      <queryTableField id="2" name="KOGL-KOGC" tableColumnId="2"/>
      <queryTableField id="3" name="KOGL-VLBI" tableColumnId="3"/>
      <queryTableField id="4" name="KOGC-VLBI" tableColumnId="4"/>
      <queryTableField id="5" name="KOGL-PGPS" tableColumnId="5"/>
      <queryTableField id="6" name="KOGC-PGPS" tableColumnId="6"/>
      <queryTableField id="7" name="VLBI-PGPS" tableColumnId="7"/>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1" connectionId="13" xr16:uid="{CBB8829B-615D-4E5B-B78F-77E91B0E469D}" autoFormatId="16" applyNumberFormats="0" applyBorderFormats="0" applyFontFormats="0" applyPatternFormats="0" applyAlignmentFormats="0" applyWidthHeightFormats="0">
  <queryTableRefresh nextId="8">
    <queryTableFields count="7">
      <queryTableField id="1" name="Column1" tableColumnId="1"/>
      <queryTableField id="2" name="dE" tableColumnId="2"/>
      <queryTableField id="3" name="dN" tableColumnId="3"/>
      <queryTableField id="4" name="H" tableColumnId="4"/>
      <queryTableField id="5" name="errE" tableColumnId="5"/>
      <queryTableField id="6" name="errN" tableColumnId="6"/>
      <queryTableField id="7" name="errH" tableColumnId="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E8F38-0749-41FC-9D3D-67E1EB840096}" name="control_kog47" displayName="control_kog47" ref="A1:R98" tableType="queryTable" totalsRowShown="0">
  <autoFilter ref="A1:R98" xr:uid="{4A68DD13-E7DD-4207-86EF-885F8DD07F3C}"/>
  <tableColumns count="18">
    <tableColumn id="1" xr3:uid="{B8A084D3-7C06-4638-99D6-7D0D6666A15E}" uniqueName="1" name="fromstn" queryTableFieldId="1" dataDxfId="172"/>
    <tableColumn id="2" xr3:uid="{F89E7B0E-1521-494D-88E9-F265F1990CAE}" uniqueName="2" name="fromhgt" queryTableFieldId="2" dataDxfId="171"/>
    <tableColumn id="3" xr3:uid="{5511725C-CDAD-40CB-9F94-18110D7433B3}" uniqueName="3" name="tostn" queryTableFieldId="3" dataDxfId="170"/>
    <tableColumn id="4" xr3:uid="{280DC3E8-7274-455C-884E-1380FA7FEEF6}" uniqueName="4" name="tohgt" queryTableFieldId="4" dataDxfId="169"/>
    <tableColumn id="5" xr3:uid="{3A176F1B-0925-45AF-AF3A-B17BAD72124E}" uniqueName="5" name="date" queryTableFieldId="5" dataDxfId="168"/>
    <tableColumn id="6" xr3:uid="{A574949A-2E41-48C8-8E33-7230766DFE50}" uniqueName="6" name="obsset" queryTableFieldId="6" dataDxfId="167"/>
    <tableColumn id="7" xr3:uid="{981E9558-0114-4581-831B-818C24A206D3}" uniqueName="7" name="ha_value" queryTableFieldId="7" dataDxfId="166"/>
    <tableColumn id="8" xr3:uid="{8ABF6736-3927-4EC1-902D-0F395BADC266}" uniqueName="8" name="ha_error" queryTableFieldId="8" dataDxfId="165"/>
    <tableColumn id="9" xr3:uid="{8266FEFF-329A-49E5-8C94-3DEB4FB8C796}" uniqueName="9" name="zd_value" queryTableFieldId="9" dataDxfId="164"/>
    <tableColumn id="10" xr3:uid="{C2C073A3-8D0A-45AE-86EF-40AE548B4A03}" uniqueName="10" name="zd_error" queryTableFieldId="10" dataDxfId="163"/>
    <tableColumn id="11" xr3:uid="{FC7D4D56-A45D-4199-B878-0CB5608AD975}" uniqueName="11" name="sd_value" queryTableFieldId="11" dataDxfId="162"/>
    <tableColumn id="12" xr3:uid="{5C603040-BCFA-4015-A1F9-E5D986A06C94}" uniqueName="12" name="sd_error" queryTableFieldId="12" dataDxfId="161"/>
    <tableColumn id="13" xr3:uid="{7AE9D2D1-CC6B-4D9B-9CAD-D2CD24FD611F}" uniqueName="13" name="lv_value" queryTableFieldId="13" dataDxfId="160"/>
    <tableColumn id="14" xr3:uid="{616C9EAD-AF8C-4308-A610-C93DB2F0BBB0}" uniqueName="14" name="lv_error" queryTableFieldId="14" dataDxfId="159"/>
    <tableColumn id="15" xr3:uid="{FF235D47-ED7C-43A2-8FBE-C8A38087142D}" uniqueName="15" name="isetupid" queryTableFieldId="15" dataDxfId="158"/>
    <tableColumn id="16" xr3:uid="{5BFF0773-4393-4404-80B7-5D9C2ADB7DF2}" uniqueName="16" name="tsetupid" queryTableFieldId="16" dataDxfId="157"/>
    <tableColumn id="17" xr3:uid="{83BC2071-5537-4C69-957E-92313D6855FD}" uniqueName="17" name="fbsource" queryTableFieldId="17" dataDxfId="156"/>
    <tableColumn id="18" xr3:uid="{D077D4DB-3F32-4B0B-A3E5-4F436FD54044}" uniqueName="18" name="rawsource" queryTableFieldId="18" dataDxfId="15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E4D67B-B573-4C5B-A362-1EDF788823CC}" name="control_kog4" displayName="control_kog4" ref="A1:R97" tableType="queryTable" totalsRowShown="0">
  <autoFilter ref="A1:R97" xr:uid="{4A68DD13-E7DD-4207-86EF-885F8DD07F3C}"/>
  <tableColumns count="18">
    <tableColumn id="1" xr3:uid="{37402F8B-1B12-48A3-ABAD-B199619CA737}" uniqueName="1" name="fromstn" queryTableFieldId="1" dataDxfId="154"/>
    <tableColumn id="2" xr3:uid="{0CAA5F06-0053-4806-A6D2-8055576BD3A6}" uniqueName="2" name="fromhgt" queryTableFieldId="2" dataDxfId="153"/>
    <tableColumn id="3" xr3:uid="{1E7DC9A6-A68D-4204-A991-C108DE66806C}" uniqueName="3" name="tostn" queryTableFieldId="3" dataDxfId="152"/>
    <tableColumn id="4" xr3:uid="{00080524-4AEC-4370-B2A4-1E9699332FEF}" uniqueName="4" name="tohgt" queryTableFieldId="4" dataDxfId="151"/>
    <tableColumn id="5" xr3:uid="{DCE1BCD4-B7A3-4557-901F-1D021E23D8A4}" uniqueName="5" name="date" queryTableFieldId="5" dataDxfId="150"/>
    <tableColumn id="6" xr3:uid="{6BFA5C5F-5D51-42DB-9C1F-F37127AA2A18}" uniqueName="6" name="obsset" queryTableFieldId="6" dataDxfId="149"/>
    <tableColumn id="7" xr3:uid="{A1BD7BD7-A211-49AD-8056-F9C5D747FAB8}" uniqueName="7" name="ha_value" queryTableFieldId="7" dataDxfId="148"/>
    <tableColumn id="8" xr3:uid="{FA47E5BD-8304-44AD-A700-F487D9E57805}" uniqueName="8" name="ha_error" queryTableFieldId="8" dataDxfId="147"/>
    <tableColumn id="9" xr3:uid="{23F1270C-CEBB-417C-8C65-349920F75DEA}" uniqueName="9" name="zd_value" queryTableFieldId="9" dataDxfId="146"/>
    <tableColumn id="10" xr3:uid="{D52C8162-A93C-4A72-A880-646D75365779}" uniqueName="10" name="zd_error" queryTableFieldId="10" dataDxfId="145"/>
    <tableColumn id="11" xr3:uid="{93A00D83-81A2-4F43-947E-6B325CA81629}" uniqueName="11" name="sd_value" queryTableFieldId="11" dataDxfId="144"/>
    <tableColumn id="12" xr3:uid="{92473981-E24A-4774-893D-8DE46D068563}" uniqueName="12" name="sd_error" queryTableFieldId="12" dataDxfId="143"/>
    <tableColumn id="13" xr3:uid="{B30E10A1-C300-4F81-BB45-DE03B4E7B9BF}" uniqueName="13" name="lv_value" queryTableFieldId="13" dataDxfId="142"/>
    <tableColumn id="14" xr3:uid="{B378085B-FE6D-4AAF-A8E2-3F34CFEB4AA6}" uniqueName="14" name="lv_error" queryTableFieldId="14" dataDxfId="141"/>
    <tableColumn id="15" xr3:uid="{4D415A7E-9FB0-483E-BDDB-8D18E1A8FD35}" uniqueName="15" name="isetupid" queryTableFieldId="15" dataDxfId="140"/>
    <tableColumn id="16" xr3:uid="{2FDDF356-50C7-4408-A6EB-52CD76429561}" uniqueName="16" name="tsetupid" queryTableFieldId="16" dataDxfId="139"/>
    <tableColumn id="17" xr3:uid="{F4F11F4C-FEB0-45D3-841A-26855778AD6A}" uniqueName="17" name="fbsource" queryTableFieldId="17" dataDxfId="138"/>
    <tableColumn id="18" xr3:uid="{36992E55-162C-48BC-B670-7E0D3C12C758}" uniqueName="18" name="rawsource" queryTableFieldId="18" dataDxfId="137"/>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C1F3BFA-5E85-40D5-921E-0FFCCC9AB573}" name="control_kog5" displayName="control_kog5" ref="A1:R70" tableType="queryTable" totalsRowShown="0">
  <autoFilter ref="A1:R70" xr:uid="{4A68DD13-E7DD-4207-86EF-885F8DD07F3C}"/>
  <tableColumns count="18">
    <tableColumn id="1" xr3:uid="{89EE1C8B-FA20-4C58-803B-EF2A077C6BBE}" uniqueName="1" name="fromstn" queryTableFieldId="1" dataDxfId="136"/>
    <tableColumn id="2" xr3:uid="{5CEA1627-7841-40F1-8C3D-88D819689D1F}" uniqueName="2" name="fromhgt" queryTableFieldId="2" dataDxfId="135"/>
    <tableColumn id="3" xr3:uid="{4EBDA624-C63F-451D-AFDE-5C4B3932A273}" uniqueName="3" name="tostn" queryTableFieldId="3" dataDxfId="134"/>
    <tableColumn id="4" xr3:uid="{724E7A9A-81FE-4DA0-97F5-0F593DFEB30C}" uniqueName="4" name="tohgt" queryTableFieldId="4" dataDxfId="133"/>
    <tableColumn id="5" xr3:uid="{2AB83A50-9234-46A8-830E-7B49A233DB8E}" uniqueName="5" name="date" queryTableFieldId="5" dataDxfId="132"/>
    <tableColumn id="6" xr3:uid="{44EB15DB-0D5E-47B7-899E-3AB07091BBE4}" uniqueName="6" name="obsset" queryTableFieldId="6" dataDxfId="131"/>
    <tableColumn id="7" xr3:uid="{0FECB1DB-571B-4162-B662-50153913B689}" uniqueName="7" name="ha_value" queryTableFieldId="7" dataDxfId="130"/>
    <tableColumn id="8" xr3:uid="{58BBBE0E-60D8-468D-9DB8-8A80F5B3113D}" uniqueName="8" name="ha_error" queryTableFieldId="8" dataDxfId="129"/>
    <tableColumn id="9" xr3:uid="{F79D43BD-40AF-46BB-BA21-408809AC5275}" uniqueName="9" name="zd_value" queryTableFieldId="9" dataDxfId="128"/>
    <tableColumn id="10" xr3:uid="{25892773-927D-4BCD-854A-7DF7823AB522}" uniqueName="10" name="zd_error" queryTableFieldId="10" dataDxfId="127"/>
    <tableColumn id="11" xr3:uid="{AF5C5E9C-B501-4A0E-AC93-D93E7BE83FB0}" uniqueName="11" name="sd_value" queryTableFieldId="11" dataDxfId="126"/>
    <tableColumn id="12" xr3:uid="{CF3E1963-6655-445E-B3D7-D442D009625B}" uniqueName="12" name="sd_error" queryTableFieldId="12" dataDxfId="125"/>
    <tableColumn id="13" xr3:uid="{53ADCE11-651F-4B6E-9535-7D6EDC09D439}" uniqueName="13" name="lv_value" queryTableFieldId="13" dataDxfId="124"/>
    <tableColumn id="14" xr3:uid="{C8302A6B-ADB2-407A-84AF-F6287C1B9840}" uniqueName="14" name="lv_error" queryTableFieldId="14" dataDxfId="123"/>
    <tableColumn id="15" xr3:uid="{F3945CF8-5507-40C5-B905-522F93D15F3C}" uniqueName="15" name="isetupid" queryTableFieldId="15" dataDxfId="122"/>
    <tableColumn id="16" xr3:uid="{3A1D82E5-FB9A-46A3-8625-CCF237194117}" uniqueName="16" name="tsetupid" queryTableFieldId="16" dataDxfId="121"/>
    <tableColumn id="17" xr3:uid="{C3CDD02C-319E-47D2-B132-4B7D99A52719}" uniqueName="17" name="fbsource" queryTableFieldId="17" dataDxfId="120"/>
    <tableColumn id="18" xr3:uid="{41CB976E-3E06-4E2E-8938-11E20CC6F182}" uniqueName="18" name="rawsource" queryTableFieldId="18" dataDxfId="119"/>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432E04-A7CD-4EF1-8DB0-DE21C4E16AC0}" name="control_kog_tgtR41013" displayName="control_kog_tgtR41013" ref="A1:R164" tableType="queryTable" totalsRowShown="0">
  <autoFilter ref="A1:R164" xr:uid="{9F432E04-A7CD-4EF1-8DB0-DE21C4E16AC0}"/>
  <tableColumns count="18">
    <tableColumn id="1" xr3:uid="{A2771BEB-7F7F-4EB8-8A94-DB61DFFDB133}" uniqueName="1" name="fromstn" queryTableFieldId="1" dataDxfId="118"/>
    <tableColumn id="2" xr3:uid="{BD68FECB-35D1-4E81-8566-17FF1A7F489B}" uniqueName="2" name="fromhgt" queryTableFieldId="2"/>
    <tableColumn id="3" xr3:uid="{C39F4BC4-1483-4117-B77E-02C7DA4DC1B8}" uniqueName="3" name="tostn" queryTableFieldId="3" dataDxfId="117"/>
    <tableColumn id="4" xr3:uid="{015B2A3F-67CA-421C-9887-3620D8D1C0C3}" uniqueName="4" name="tohgt" queryTableFieldId="4"/>
    <tableColumn id="5" xr3:uid="{79A623C9-D59D-4BC9-8922-B7E3906F748B}" uniqueName="5" name="date" queryTableFieldId="5" dataDxfId="116"/>
    <tableColumn id="6" xr3:uid="{0A8DEBC2-B70B-4CA7-8123-C7AB2B47A612}" uniqueName="6" name="obsset" queryTableFieldId="6"/>
    <tableColumn id="7" xr3:uid="{EDCECABC-A7B7-4541-B238-440B6465A3EE}" uniqueName="7" name="ha_value" queryTableFieldId="7"/>
    <tableColumn id="8" xr3:uid="{B0D5FB25-5D03-4E6D-AC29-4CE63D0822A0}" uniqueName="8" name="ha_error" queryTableFieldId="8"/>
    <tableColumn id="9" xr3:uid="{399AE0CB-86F7-4AC0-B668-7F6A1DF43FE5}" uniqueName="9" name="zd_value" queryTableFieldId="9"/>
    <tableColumn id="10" xr3:uid="{C8BD844D-4FA8-432A-81D7-410B986D530D}" uniqueName="10" name="zd_error" queryTableFieldId="10"/>
    <tableColumn id="11" xr3:uid="{19290C9F-845D-4DB2-84E5-AD0CEB7E5EE6}" uniqueName="11" name="sd_value" queryTableFieldId="11"/>
    <tableColumn id="12" xr3:uid="{4FE000AD-B162-432D-BE07-CF272805AB89}" uniqueName="12" name="sd_error" queryTableFieldId="12"/>
    <tableColumn id="13" xr3:uid="{7B5329B9-8D46-4E1F-AA43-017B23AC29F0}" uniqueName="13" name="lv_value" queryTableFieldId="13" dataDxfId="115"/>
    <tableColumn id="14" xr3:uid="{7647A8CE-32A4-4BB1-B908-AD34BCF361DA}" uniqueName="14" name="lv_error" queryTableFieldId="14" dataDxfId="114"/>
    <tableColumn id="15" xr3:uid="{D93C4B22-8874-4C61-9887-C4602CB1B538}" uniqueName="15" name="isetupid" queryTableFieldId="15" dataDxfId="113"/>
    <tableColumn id="16" xr3:uid="{CBF53212-DD90-4ED8-ADCA-3C071FFCA90F}" uniqueName="16" name="tsetupid" queryTableFieldId="16" dataDxfId="112"/>
    <tableColumn id="17" xr3:uid="{53577242-9722-4804-A517-A5971705848F}" uniqueName="17" name="fbsource" queryTableFieldId="17" dataDxfId="111"/>
    <tableColumn id="18" xr3:uid="{60FE7ABB-9D84-46F3-B634-6AB18922EC6A}" uniqueName="18" name="rawsource" queryTableFieldId="18" dataDxfId="110"/>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21404CC-DA06-4F06-90BB-642FDBDD7F9A}" name="control_kog46810" displayName="control_kog46810" ref="A1:R155" tableType="queryTable" totalsRowShown="0">
  <autoFilter ref="A1:R155" xr:uid="{4A68DD13-E7DD-4207-86EF-885F8DD07F3C}"/>
  <tableColumns count="18">
    <tableColumn id="1" xr3:uid="{F7C6FE79-93BC-41BE-A75E-4D1B7FE0AACF}" uniqueName="1" name="fromstn" queryTableFieldId="1" dataDxfId="109"/>
    <tableColumn id="2" xr3:uid="{6F5F5302-3C4C-4264-91AE-E0537DC8D8B9}" uniqueName="2" name="fromhgt" queryTableFieldId="2" dataDxfId="108"/>
    <tableColumn id="3" xr3:uid="{8EA1F194-0747-4637-996E-14C31520FAFF}" uniqueName="3" name="tostn" queryTableFieldId="3" dataDxfId="107"/>
    <tableColumn id="4" xr3:uid="{61CC2375-5D88-40A0-B9B7-47347D1CDE38}" uniqueName="4" name="tohgt" queryTableFieldId="4" dataDxfId="106"/>
    <tableColumn id="5" xr3:uid="{A4823395-F240-4848-8F67-21E0272384BF}" uniqueName="5" name="date" queryTableFieldId="5" dataDxfId="105"/>
    <tableColumn id="6" xr3:uid="{C3D313C8-5E5F-4E7C-8C7B-6708ED121D0D}" uniqueName="6" name="obsset" queryTableFieldId="6" dataDxfId="104"/>
    <tableColumn id="7" xr3:uid="{3A9444DC-5F14-4ACF-8BF1-BA435F1F1BA0}" uniqueName="7" name="ha_value" queryTableFieldId="7" dataDxfId="103"/>
    <tableColumn id="8" xr3:uid="{CA313137-FBC4-4D83-B2C7-B31196218A12}" uniqueName="8" name="ha_error" queryTableFieldId="8" dataDxfId="102"/>
    <tableColumn id="9" xr3:uid="{A8B95C91-12E0-4DDC-A6A7-0C2588C9A963}" uniqueName="9" name="zd_value" queryTableFieldId="9" dataDxfId="101"/>
    <tableColumn id="10" xr3:uid="{59D9AD16-2675-434C-9656-DD4A4E0E18DF}" uniqueName="10" name="zd_error" queryTableFieldId="10" dataDxfId="100"/>
    <tableColumn id="11" xr3:uid="{FE920096-BD87-4F22-BFE3-AD9F45C26830}" uniqueName="11" name="sd_value" queryTableFieldId="11" dataDxfId="99"/>
    <tableColumn id="12" xr3:uid="{E8F5E0C6-B244-4D37-B143-E3B8251E234D}" uniqueName="12" name="sd_error" queryTableFieldId="12" dataDxfId="98"/>
    <tableColumn id="13" xr3:uid="{DA10A226-FFA7-4186-8747-01FFA62D09AA}" uniqueName="13" name="lv_value" queryTableFieldId="13" dataDxfId="97"/>
    <tableColumn id="14" xr3:uid="{5CEA87A2-6801-4813-B412-7B85573A9921}" uniqueName="14" name="lv_error" queryTableFieldId="14" dataDxfId="96"/>
    <tableColumn id="15" xr3:uid="{B80E3049-008D-4DF8-88A5-9AD0930BC0CF}" uniqueName="15" name="isetupid" queryTableFieldId="15" dataDxfId="95"/>
    <tableColumn id="16" xr3:uid="{68FE084F-9CA0-4914-AAC5-465912FD5268}" uniqueName="16" name="tsetupid" queryTableFieldId="16" dataDxfId="94"/>
    <tableColumn id="17" xr3:uid="{15879A10-9BB3-46C2-8B09-8DBF1DAEF4CF}" uniqueName="17" name="fbsource" queryTableFieldId="17" dataDxfId="93"/>
    <tableColumn id="18" xr3:uid="{FC48399B-795F-47F4-9378-0CD8DAF8D26E}" uniqueName="18" name="rawsource" queryTableFieldId="18" dataDxfId="92"/>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A670D58-F4CC-4426-AADA-9BEE403B623F}" name="control_kog468" displayName="control_kog468" ref="A1:R159" tableType="queryTable" totalsRowShown="0">
  <autoFilter ref="A1:R159" xr:uid="{4A68DD13-E7DD-4207-86EF-885F8DD07F3C}"/>
  <tableColumns count="18">
    <tableColumn id="1" xr3:uid="{E36C7B9D-3946-43DE-AD86-A55EC587A0CB}" uniqueName="1" name="fromstn" queryTableFieldId="1" dataDxfId="91"/>
    <tableColumn id="2" xr3:uid="{BAC7CA70-4145-4E97-8A73-E348A5C40033}" uniqueName="2" name="fromhgt" queryTableFieldId="2" dataDxfId="90"/>
    <tableColumn id="3" xr3:uid="{BD64FFE0-B2D2-45DF-A026-E090C2C576C7}" uniqueName="3" name="tostn" queryTableFieldId="3" dataDxfId="89"/>
    <tableColumn id="4" xr3:uid="{175EFCFC-3557-4981-89D4-209D86C723B4}" uniqueName="4" name="tohgt" queryTableFieldId="4" dataDxfId="88"/>
    <tableColumn id="5" xr3:uid="{4712874D-2985-49D0-9D87-A36F6D58E148}" uniqueName="5" name="date" queryTableFieldId="5" dataDxfId="87"/>
    <tableColumn id="6" xr3:uid="{4EECF8B9-4EA9-43DF-8472-ABFC7A48320D}" uniqueName="6" name="obsset" queryTableFieldId="6" dataDxfId="86"/>
    <tableColumn id="7" xr3:uid="{75139BC6-9018-492B-9822-D4CCB2AD0B00}" uniqueName="7" name="ha_value" queryTableFieldId="7" dataDxfId="85"/>
    <tableColumn id="8" xr3:uid="{F0E90CC8-5B55-45B9-9FFC-60F9599C8EF4}" uniqueName="8" name="ha_error" queryTableFieldId="8" dataDxfId="84"/>
    <tableColumn id="9" xr3:uid="{AB2CA437-543D-44FE-B629-BBC1406D7C13}" uniqueName="9" name="zd_value" queryTableFieldId="9" dataDxfId="83"/>
    <tableColumn id="10" xr3:uid="{CC2F6876-4981-46FC-99B4-5B5C5AD0CE51}" uniqueName="10" name="zd_error" queryTableFieldId="10" dataDxfId="82"/>
    <tableColumn id="11" xr3:uid="{03EFE98E-AD89-42E3-A3A6-3C9430A63E2E}" uniqueName="11" name="sd_value" queryTableFieldId="11" dataDxfId="81"/>
    <tableColumn id="12" xr3:uid="{765C1627-20D4-44B4-BA14-115CB902A807}" uniqueName="12" name="sd_error" queryTableFieldId="12" dataDxfId="80"/>
    <tableColumn id="13" xr3:uid="{6D09328D-D71E-4B60-A724-8995291B4280}" uniqueName="13" name="lv_value" queryTableFieldId="13" dataDxfId="79"/>
    <tableColumn id="14" xr3:uid="{20C462EC-B24E-414A-82FD-513152F9D4E8}" uniqueName="14" name="lv_error" queryTableFieldId="14" dataDxfId="78"/>
    <tableColumn id="15" xr3:uid="{813B1D9A-4B4D-4E76-B6BD-D1BE8371E308}" uniqueName="15" name="isetupid" queryTableFieldId="15" dataDxfId="77"/>
    <tableColumn id="16" xr3:uid="{91428DF8-73C1-4C7C-955C-D74AD3CA5918}" uniqueName="16" name="tsetupid" queryTableFieldId="16" dataDxfId="76"/>
    <tableColumn id="17" xr3:uid="{72948211-4FBE-40A3-A1BE-04625419D9E8}" uniqueName="17" name="fbsource" queryTableFieldId="17" dataDxfId="75"/>
    <tableColumn id="18" xr3:uid="{BB95A7F6-EF27-46AC-9D08-52252BD5E08F}" uniqueName="18" name="rawsource" queryTableFieldId="18" dataDxfId="7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51CD010-2466-4174-9970-74453F36CD6D}" name="control_kog46" displayName="control_kog46" ref="A1:R159" tableType="queryTable" totalsRowShown="0">
  <autoFilter ref="A1:R159" xr:uid="{4A68DD13-E7DD-4207-86EF-885F8DD07F3C}"/>
  <tableColumns count="18">
    <tableColumn id="1" xr3:uid="{831E7776-8AE2-4449-BD36-C397C962E0C7}" uniqueName="1" name="fromstn" queryTableFieldId="1" dataDxfId="73"/>
    <tableColumn id="2" xr3:uid="{30663A6A-4E25-483F-91C5-0F9CC8B1E192}" uniqueName="2" name="fromhgt" queryTableFieldId="2" dataDxfId="72"/>
    <tableColumn id="3" xr3:uid="{E948574E-9E4C-4DA5-A4C2-7C299944EF0A}" uniqueName="3" name="tostn" queryTableFieldId="3" dataDxfId="71"/>
    <tableColumn id="4" xr3:uid="{53629011-37A0-42AF-8B29-18A3427AE21B}" uniqueName="4" name="tohgt" queryTableFieldId="4" dataDxfId="70"/>
    <tableColumn id="5" xr3:uid="{28C94372-99D9-4CEE-AA3B-3DD75D76F606}" uniqueName="5" name="date" queryTableFieldId="5" dataDxfId="69"/>
    <tableColumn id="6" xr3:uid="{010AE491-24DE-4B35-9282-AE0B876E0B5B}" uniqueName="6" name="obsset" queryTableFieldId="6" dataDxfId="68"/>
    <tableColumn id="7" xr3:uid="{B4728332-CBA4-4240-8CC6-6E042DD7A34C}" uniqueName="7" name="ha_value" queryTableFieldId="7" dataDxfId="67"/>
    <tableColumn id="8" xr3:uid="{FEA7097F-3F3B-4207-8D04-834AF7555E81}" uniqueName="8" name="ha_error" queryTableFieldId="8" dataDxfId="66"/>
    <tableColumn id="9" xr3:uid="{854F43EE-5D3A-49AE-9751-B3AD0A02040F}" uniqueName="9" name="zd_value" queryTableFieldId="9" dataDxfId="65"/>
    <tableColumn id="10" xr3:uid="{A4C11F98-E4D1-4974-AF9A-7E866639AACE}" uniqueName="10" name="zd_error" queryTableFieldId="10" dataDxfId="64"/>
    <tableColumn id="11" xr3:uid="{657A4212-DAEC-4821-909B-8A7CCC3282CD}" uniqueName="11" name="sd_value" queryTableFieldId="11" dataDxfId="63"/>
    <tableColumn id="12" xr3:uid="{FA3C243D-6D3F-4623-AA9D-F4C75417FFDB}" uniqueName="12" name="sd_error" queryTableFieldId="12" dataDxfId="62"/>
    <tableColumn id="13" xr3:uid="{FE482AC4-0D3C-48B8-A40D-B2C1B27E3708}" uniqueName="13" name="lv_value" queryTableFieldId="13" dataDxfId="61"/>
    <tableColumn id="14" xr3:uid="{20CD6D38-1171-4CC9-9C9F-99C6E43BA57B}" uniqueName="14" name="lv_error" queryTableFieldId="14" dataDxfId="60"/>
    <tableColumn id="15" xr3:uid="{F6755A5E-CAC3-4D19-8292-A404C3D71C0C}" uniqueName="15" name="isetupid" queryTableFieldId="15" dataDxfId="59"/>
    <tableColumn id="16" xr3:uid="{6C9CC511-473D-423F-826F-7EA5F3F6BB04}" uniqueName="16" name="tsetupid" queryTableFieldId="16" dataDxfId="58"/>
    <tableColumn id="17" xr3:uid="{0AA3DAD1-4E34-4812-A4D7-1A6508140B9D}" uniqueName="17" name="fbsource" queryTableFieldId="17" dataDxfId="57"/>
    <tableColumn id="18" xr3:uid="{0978923A-C83D-4285-A6AE-14AAF09F3928}" uniqueName="18" name="rawsource" queryTableFieldId="18" dataDxfId="56"/>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68DD13-E7DD-4207-86EF-885F8DD07F3C}" name="control_kog" displayName="control_kog" ref="A1:R97" tableType="queryTable" totalsRowShown="0">
  <autoFilter ref="A1:R97" xr:uid="{4A68DD13-E7DD-4207-86EF-885F8DD07F3C}"/>
  <tableColumns count="18">
    <tableColumn id="1" xr3:uid="{2C20CD12-4C41-423A-9FF0-80E959F637BC}" uniqueName="1" name="fromstn" queryTableFieldId="1" dataDxfId="55"/>
    <tableColumn id="2" xr3:uid="{7B62FE2A-4F14-4E7F-8FF2-02F7AA3DBF97}" uniqueName="2" name="fromhgt" queryTableFieldId="2" dataDxfId="54"/>
    <tableColumn id="3" xr3:uid="{05D2654F-3977-44E5-8FAB-0E9F43861BAE}" uniqueName="3" name="tostn" queryTableFieldId="3" dataDxfId="53"/>
    <tableColumn id="4" xr3:uid="{5DC552FB-EF20-4125-88E9-EA562DC137F9}" uniqueName="4" name="tohgt" queryTableFieldId="4" dataDxfId="52"/>
    <tableColumn id="5" xr3:uid="{D314F540-C0FE-4C2D-95FA-701A684AF146}" uniqueName="5" name="date" queryTableFieldId="5" dataDxfId="51"/>
    <tableColumn id="6" xr3:uid="{D66E27AD-AFA4-4506-B5B2-D0588C064E06}" uniqueName="6" name="obsset" queryTableFieldId="6" dataDxfId="50"/>
    <tableColumn id="7" xr3:uid="{8C2936B0-16AC-4690-8AF7-3A29AF4FDA9E}" uniqueName="7" name="ha_value" queryTableFieldId="7" dataDxfId="49"/>
    <tableColumn id="8" xr3:uid="{5CB21786-8083-4894-8BC6-FD815F62EE9F}" uniqueName="8" name="ha_error" queryTableFieldId="8" dataDxfId="48"/>
    <tableColumn id="9" xr3:uid="{72677ADB-D59A-425B-9992-E2A2CBE0A4B7}" uniqueName="9" name="zd_value" queryTableFieldId="9" dataDxfId="47"/>
    <tableColumn id="10" xr3:uid="{3C665D4E-88EC-4D9C-A41D-AC4B7F927E1D}" uniqueName="10" name="zd_error" queryTableFieldId="10" dataDxfId="46"/>
    <tableColumn id="11" xr3:uid="{8C379307-7754-4DAC-898D-F80B9A7CC1DD}" uniqueName="11" name="sd_value" queryTableFieldId="11" dataDxfId="45"/>
    <tableColumn id="12" xr3:uid="{87607324-B6CF-448D-9BD1-7C9CBF02CF0C}" uniqueName="12" name="sd_error" queryTableFieldId="12" dataDxfId="44"/>
    <tableColumn id="13" xr3:uid="{DFA8ABA9-383E-4FEB-BF49-C9BAA48F6617}" uniqueName="13" name="lv_value" queryTableFieldId="13" dataDxfId="43"/>
    <tableColumn id="14" xr3:uid="{B97743D0-814D-42EF-8E0F-BD9C5A8AC2E7}" uniqueName="14" name="lv_error" queryTableFieldId="14" dataDxfId="42"/>
    <tableColumn id="15" xr3:uid="{D476EEB4-84D2-485D-975C-173FEA859E6A}" uniqueName="15" name="isetupid" queryTableFieldId="15" dataDxfId="41"/>
    <tableColumn id="16" xr3:uid="{E2A2417C-FB3F-478E-A069-9391AFED9868}" uniqueName="16" name="tsetupid" queryTableFieldId="16" dataDxfId="40"/>
    <tableColumn id="17" xr3:uid="{AE4BB370-D3A3-43CC-9441-4EFBB315A68F}" uniqueName="17" name="fbsource" queryTableFieldId="17" dataDxfId="39"/>
    <tableColumn id="18" xr3:uid="{10326A50-A863-478E-B071-C5BD18BF50B9}" uniqueName="18" name="rawsource" queryTableFieldId="18" dataDxfId="38"/>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4ED56F-23D6-4652-88FF-736C7226486C}" name="control_kog3" displayName="control_kog3" ref="A1:R126" tableType="queryTable" totalsRowShown="0">
  <autoFilter ref="A1:R126" xr:uid="{4A68DD13-E7DD-4207-86EF-885F8DD07F3C}"/>
  <tableColumns count="18">
    <tableColumn id="1" xr3:uid="{E99963B1-16E2-4A06-A3CC-4518B9390E84}" uniqueName="1" name="fromstn" queryTableFieldId="1" dataDxfId="37"/>
    <tableColumn id="2" xr3:uid="{CFD3B320-5A94-4728-9355-BE3E7F4FB43C}" uniqueName="2" name="fromhgt" queryTableFieldId="2" dataDxfId="36"/>
    <tableColumn id="3" xr3:uid="{85810D22-DFEB-4843-AB35-43FEC5BCA261}" uniqueName="3" name="tostn" queryTableFieldId="3" dataDxfId="35"/>
    <tableColumn id="4" xr3:uid="{CAC106E6-6C9F-4BBA-AE27-650A956FC7B0}" uniqueName="4" name="tohgt" queryTableFieldId="4" dataDxfId="34"/>
    <tableColumn id="5" xr3:uid="{CE2F8CC1-8ADF-4921-84D4-56705DD95769}" uniqueName="5" name="date" queryTableFieldId="5" dataDxfId="33"/>
    <tableColumn id="6" xr3:uid="{59485280-F6B5-4FD3-B0C6-2369235620F8}" uniqueName="6" name="obsset" queryTableFieldId="6" dataDxfId="32"/>
    <tableColumn id="7" xr3:uid="{9122BCAD-23B5-4136-9046-7D377A94C025}" uniqueName="7" name="ha_value" queryTableFieldId="7" dataDxfId="31"/>
    <tableColumn id="8" xr3:uid="{78E9D839-1DBA-4120-9DBD-D48EE19C2F5D}" uniqueName="8" name="ha_error" queryTableFieldId="8" dataDxfId="30"/>
    <tableColumn id="9" xr3:uid="{BF54820E-E271-4517-9075-6DFC49B9A9E8}" uniqueName="9" name="zd_value" queryTableFieldId="9" dataDxfId="29"/>
    <tableColumn id="10" xr3:uid="{FDC5E6F1-6C60-4476-9576-E17D88734DA8}" uniqueName="10" name="zd_error" queryTableFieldId="10" dataDxfId="28"/>
    <tableColumn id="11" xr3:uid="{59DBB0B2-F6F6-42D0-A05A-062F50D54AC5}" uniqueName="11" name="sd_value" queryTableFieldId="11" dataDxfId="27"/>
    <tableColumn id="12" xr3:uid="{FE2A75AB-281B-4BD3-AB17-48B44B266E55}" uniqueName="12" name="sd_error" queryTableFieldId="12" dataDxfId="26"/>
    <tableColumn id="13" xr3:uid="{EC9D3C04-16F3-4800-A09A-539F5F91D85E}" uniqueName="13" name="lv_value" queryTableFieldId="13" dataDxfId="25"/>
    <tableColumn id="14" xr3:uid="{4820E162-3262-45DA-88C0-EA0912705C5F}" uniqueName="14" name="lv_error" queryTableFieldId="14" dataDxfId="24"/>
    <tableColumn id="15" xr3:uid="{629C899F-6F4E-4F04-99F9-0212632E19C4}" uniqueName="15" name="isetupid" queryTableFieldId="15" dataDxfId="23"/>
    <tableColumn id="16" xr3:uid="{5BD80BEC-70CF-42B4-A8D4-B0CE8134F0B3}" uniqueName="16" name="tsetupid" queryTableFieldId="16" dataDxfId="22"/>
    <tableColumn id="17" xr3:uid="{02D1B5AE-0ECE-4FB5-B5B0-F4D3CEAA8B89}" uniqueName="17" name="fbsource" queryTableFieldId="17" dataDxfId="21"/>
    <tableColumn id="18" xr3:uid="{70F86E10-3737-42C2-B6CA-36E3E738267F}" uniqueName="18" name="rawsource" queryTableFieldId="18" dataDxfId="20"/>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50CB84A-8EC4-4EF3-B48C-0D49E6C5B26D}" name="Koganei_Colloc2022R4g" displayName="Koganei_Colloc2022R4g" ref="B3:L10" tableType="queryTable" totalsRowShown="0">
  <autoFilter ref="B3:L10" xr:uid="{750CB84A-8EC4-4EF3-B48C-0D49E6C5B26D}"/>
  <tableColumns count="11">
    <tableColumn id="1" xr3:uid="{A4DB2FC6-57FA-498F-BAD6-7A74F4CB7286}" uniqueName="1" name="Column1" queryTableFieldId="1" dataDxfId="19"/>
    <tableColumn id="2" xr3:uid="{C6BED453-6455-4174-AE00-59FF8D1ABEC0}" uniqueName="2" name="Column2" queryTableFieldId="2"/>
    <tableColumn id="3" xr3:uid="{49DC98CD-70DA-487A-91D0-AE6AE85C9D81}" uniqueName="3" name="Column3" queryTableFieldId="3" dataDxfId="18"/>
    <tableColumn id="4" xr3:uid="{8A5BAAE2-ABE1-4BDB-B628-A8A8DBFDDF49}" uniqueName="4" name="Column4" queryTableFieldId="4" dataDxfId="17"/>
    <tableColumn id="5" xr3:uid="{F4240DE6-8CBF-4805-BCA7-EF956ED3C31B}" uniqueName="5" name="Column5" queryTableFieldId="5" dataDxfId="16"/>
    <tableColumn id="6" xr3:uid="{5F8BF583-BC41-4F79-B361-BBE1ED203E5C}" uniqueName="6" name="Column6" queryTableFieldId="6" dataDxfId="15"/>
    <tableColumn id="7" xr3:uid="{6EA453C0-3C9B-4427-AC92-0F3D6D77A955}" uniqueName="7" name="Column7" queryTableFieldId="7" dataDxfId="14"/>
    <tableColumn id="8" xr3:uid="{017F2D52-6FCC-4669-BA61-0039978DC4CD}" uniqueName="8" name="Column8" queryTableFieldId="8" dataDxfId="13"/>
    <tableColumn id="9" xr3:uid="{F9217035-B0B8-4A1A-8150-8499F6D11A60}" uniqueName="9" name="Column9" queryTableFieldId="9" dataDxfId="12"/>
    <tableColumn id="10" xr3:uid="{4CE2160E-727B-4A41-A00C-8F0F4720212A}" uniqueName="10" name="Column10" queryTableFieldId="10" dataDxfId="11"/>
    <tableColumn id="11" xr3:uid="{5D868984-86C3-46E7-842E-1D1E9B9CB215}" uniqueName="11" name="Column11" queryTableFieldId="11" dataDxfId="10"/>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C4D6123-4F0B-49F4-9C6B-FAE95555F7FC}" name="ITRF_Svy22" displayName="ITRF_Svy22" ref="B21:H27" tableType="queryTable" totalsRowShown="0" headerRowDxfId="9" dataDxfId="8">
  <autoFilter ref="B21:H27" xr:uid="{AC4D6123-4F0B-49F4-9C6B-FAE95555F7FC}"/>
  <tableColumns count="7">
    <tableColumn id="1" xr3:uid="{C6DBC0D1-F9F3-4032-A181-31E825933E60}" uniqueName="1" name="Column1" queryTableFieldId="1" dataDxfId="7"/>
    <tableColumn id="2" xr3:uid="{78677986-ADB4-4EB4-947C-C1A27E4732AE}" uniqueName="2" name="KOGL-KOGC" queryTableFieldId="2" dataDxfId="6"/>
    <tableColumn id="3" xr3:uid="{BD1E9E0F-4DBE-49B0-B945-D1D8DE5F1144}" uniqueName="3" name="KOGL-VLBI" queryTableFieldId="3" dataDxfId="5"/>
    <tableColumn id="4" xr3:uid="{65C65606-64A4-47B2-881C-BFCBEDEDA981}" uniqueName="4" name="KOGC-VLBI" queryTableFieldId="4" dataDxfId="4"/>
    <tableColumn id="5" xr3:uid="{1B759C86-DEBA-45DF-96C5-D20203075B08}" uniqueName="5" name="KOGL-PGPS" queryTableFieldId="5" dataDxfId="3"/>
    <tableColumn id="6" xr3:uid="{CBF4A1E0-9DD8-480C-B242-215E5D02EB45}" uniqueName="6" name="KOGC-PGPS" queryTableFieldId="6" dataDxfId="2"/>
    <tableColumn id="7" xr3:uid="{09CBDEB2-C46D-4A49-97E0-A131D04EBC64}" uniqueName="7" name="VLBI-PGPS" queryTableFieldId="7" dataDxfId="1"/>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7381DC7-6845-4DAC-92C4-DF0CB87AC0BB}" name="RelativeVector" displayName="RelativeVector" ref="A1:G17" tableType="queryTable" totalsRowShown="0">
  <autoFilter ref="A1:G17" xr:uid="{306FB4D7-05AA-4C70-B8B9-1EA10B9EF224}"/>
  <tableColumns count="7">
    <tableColumn id="1" xr3:uid="{5B5917FD-0246-4257-A3A9-B89071F5166B}" uniqueName="1" name="Column1" queryTableFieldId="1" dataDxfId="0"/>
    <tableColumn id="2" xr3:uid="{C33AEBFD-EDD2-42F5-9080-7498886DB06D}" uniqueName="2" name="dE" queryTableFieldId="2"/>
    <tableColumn id="3" xr3:uid="{A81FFF5D-77E2-48B2-B48A-7E0A7CBCB646}" uniqueName="3" name="dN" queryTableFieldId="3"/>
    <tableColumn id="4" xr3:uid="{D3842B9A-6E29-494F-AF12-827566A9E387}" uniqueName="4" name="H" queryTableFieldId="4"/>
    <tableColumn id="5" xr3:uid="{6E57D7FB-BE66-4204-96A9-E5A39D6A81B3}" uniqueName="5" name="errE" queryTableFieldId="5"/>
    <tableColumn id="6" xr3:uid="{ED61C1A7-E0C4-4C7E-A7FF-D54801549591}" uniqueName="6" name="errN" queryTableFieldId="6"/>
    <tableColumn id="7" xr3:uid="{8D63858F-35DA-4980-A675-4C0DB6B55268}" uniqueName="7" name="errH" queryTableFieldId="7"/>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55" dT="2024-02-06T06:16:44.78" personId="{601F5FFA-DE50-4216-9840-E3731D7631F0}" id="{26A52F00-3116-469C-BA65-79C9CA1468BA}">
    <text xml:space="preserve">pyaxisの計算14.8305,　森永氏の解の仰角14.8907．=75.1091測定結果74.664は小さすぎる
</text>
  </threadedComment>
</ThreadedComments>
</file>

<file path=xl/threadedComments/threadedComment2.xml><?xml version="1.0" encoding="utf-8"?>
<ThreadedComments xmlns="http://schemas.microsoft.com/office/spreadsheetml/2018/threadedcomments" xmlns:x="http://schemas.openxmlformats.org/spreadsheetml/2006/main">
  <threadedComment ref="E133" dT="2024-02-06T06:10:55.78" personId="{601F5FFA-DE50-4216-9840-E3731D7631F0}" id="{9831F1EB-A941-4EB9-8CD3-8CD32DE03D79}">
    <text>pyaxisの計算では、44.8387,森永氏計算の結果は44.8926 10cm 程度計測データが大きい</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table" Target="../tables/table10.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9204-A5BA-4A91-9C2F-1D23DC9E0CBA}">
  <dimension ref="A1:AC371"/>
  <sheetViews>
    <sheetView workbookViewId="0"/>
  </sheetViews>
  <sheetFormatPr defaultColWidth="9" defaultRowHeight="12"/>
  <cols>
    <col min="1" max="1" width="13" style="24" bestFit="1" customWidth="1"/>
    <col min="2" max="3" width="9.7109375" style="24" bestFit="1" customWidth="1"/>
    <col min="4" max="4" width="4.85546875" style="26" customWidth="1"/>
    <col min="5" max="6" width="3.5703125" style="26" customWidth="1"/>
    <col min="7" max="7" width="4.85546875" style="26" customWidth="1"/>
    <col min="8" max="9" width="3.5703125" style="26" customWidth="1"/>
    <col min="10" max="10" width="4.140625" style="26" customWidth="1"/>
    <col min="11" max="12" width="3.5703125" style="26" customWidth="1"/>
    <col min="13" max="13" width="4.28515625" style="26" customWidth="1"/>
    <col min="14" max="15" width="3.5703125" style="26" customWidth="1"/>
    <col min="16" max="16" width="2.5703125" style="25" customWidth="1"/>
    <col min="17" max="17" width="3.28515625" style="25" customWidth="1"/>
    <col min="18" max="18" width="0" style="25" hidden="1" customWidth="1"/>
    <col min="19" max="19" width="9" style="25"/>
    <col min="20" max="23" width="9" style="48"/>
    <col min="24" max="16384" width="9" style="25"/>
  </cols>
  <sheetData>
    <row r="1" spans="1:24" ht="27.75" customHeight="1">
      <c r="B1" s="547" t="s">
        <v>152</v>
      </c>
      <c r="C1" s="547"/>
      <c r="D1" s="547"/>
      <c r="E1" s="547"/>
      <c r="F1" s="547"/>
      <c r="G1" s="547"/>
      <c r="H1" s="547"/>
      <c r="I1" s="547"/>
      <c r="J1" s="547"/>
      <c r="K1" s="547"/>
      <c r="L1" s="547"/>
      <c r="M1" s="548"/>
      <c r="N1" s="548"/>
      <c r="O1" s="548"/>
    </row>
    <row r="2" spans="1:24">
      <c r="D2" s="15"/>
      <c r="E2" s="15"/>
      <c r="F2" s="15"/>
      <c r="G2" s="15"/>
      <c r="H2" s="15"/>
      <c r="I2" s="15"/>
      <c r="J2" s="15"/>
      <c r="K2" s="15"/>
      <c r="L2" s="15"/>
      <c r="M2" s="15"/>
      <c r="N2" s="15"/>
      <c r="O2" s="15"/>
    </row>
    <row r="3" spans="1:24">
      <c r="A3" s="23" t="s">
        <v>0</v>
      </c>
      <c r="B3" s="23" t="s">
        <v>1</v>
      </c>
      <c r="C3" s="23" t="s">
        <v>2</v>
      </c>
      <c r="D3" s="546" t="s">
        <v>3</v>
      </c>
      <c r="E3" s="546"/>
      <c r="F3" s="546"/>
      <c r="G3" s="546" t="s">
        <v>9</v>
      </c>
      <c r="H3" s="546"/>
      <c r="I3" s="546"/>
      <c r="J3" s="546" t="s">
        <v>10</v>
      </c>
      <c r="K3" s="546"/>
      <c r="L3" s="546"/>
      <c r="M3" s="546" t="s">
        <v>11</v>
      </c>
      <c r="N3" s="546"/>
      <c r="O3" s="546"/>
      <c r="W3" s="525" t="s">
        <v>223</v>
      </c>
      <c r="X3" s="111" t="s">
        <v>225</v>
      </c>
    </row>
    <row r="4" spans="1:24">
      <c r="A4" s="22">
        <v>44846</v>
      </c>
      <c r="B4" s="23" t="s">
        <v>72</v>
      </c>
      <c r="C4" s="23" t="s">
        <v>71</v>
      </c>
      <c r="D4" s="16">
        <v>0</v>
      </c>
      <c r="E4" s="17">
        <v>0</v>
      </c>
      <c r="F4" s="18">
        <v>0</v>
      </c>
      <c r="G4" s="16">
        <v>0</v>
      </c>
      <c r="H4" s="17">
        <v>0</v>
      </c>
      <c r="I4" s="18">
        <v>0</v>
      </c>
      <c r="J4" s="16">
        <v>0</v>
      </c>
      <c r="K4" s="17">
        <v>0</v>
      </c>
      <c r="L4" s="18">
        <v>0</v>
      </c>
      <c r="M4" s="16">
        <v>0</v>
      </c>
      <c r="N4" s="17">
        <f t="shared" ref="N4:O6" si="0">ROUND((E4+H4+K4)/3,0)</f>
        <v>0</v>
      </c>
      <c r="O4" s="18">
        <f t="shared" si="0"/>
        <v>0</v>
      </c>
      <c r="T4" s="48">
        <f>((F4/60+E4)/60+D4)</f>
        <v>0</v>
      </c>
      <c r="U4" s="48">
        <f>(I4/60+H4)/60+G4</f>
        <v>0</v>
      </c>
      <c r="V4" s="48">
        <f>(L4/60+K4)/60+J4</f>
        <v>0</v>
      </c>
      <c r="W4" s="48">
        <f>AVERAGE(T4:V4)</f>
        <v>0</v>
      </c>
      <c r="X4" s="25">
        <f>_xlfn.STDEV.S(T4:V4)</f>
        <v>0</v>
      </c>
    </row>
    <row r="5" spans="1:24">
      <c r="A5" s="23"/>
      <c r="B5" s="23"/>
      <c r="C5" s="23" t="s">
        <v>73</v>
      </c>
      <c r="D5" s="16">
        <v>14</v>
      </c>
      <c r="E5" s="19">
        <v>39</v>
      </c>
      <c r="F5" s="18">
        <v>8</v>
      </c>
      <c r="G5" s="16">
        <v>14</v>
      </c>
      <c r="H5" s="19">
        <v>39</v>
      </c>
      <c r="I5" s="18">
        <v>9</v>
      </c>
      <c r="J5" s="16">
        <v>14</v>
      </c>
      <c r="K5" s="19">
        <v>39</v>
      </c>
      <c r="L5" s="18">
        <v>8</v>
      </c>
      <c r="M5" s="16">
        <f>ROUND((D5+G5+J5)/3,0)</f>
        <v>14</v>
      </c>
      <c r="N5" s="17">
        <f t="shared" si="0"/>
        <v>39</v>
      </c>
      <c r="O5" s="18">
        <f t="shared" si="0"/>
        <v>8</v>
      </c>
      <c r="T5" s="48">
        <f>((F5/60+E5)/60+D5)</f>
        <v>14.652222222222223</v>
      </c>
      <c r="U5" s="48">
        <f>(I5/60+H5)/60+G5</f>
        <v>14.6525</v>
      </c>
      <c r="V5" s="48">
        <f>(L5/60+K5)/60+J5</f>
        <v>14.652222222222223</v>
      </c>
      <c r="W5" s="48">
        <f>AVERAGE(T5:V5)</f>
        <v>14.652314814814815</v>
      </c>
      <c r="X5" s="25">
        <f>_xlfn.STDEV.S(T5:V5)</f>
        <v>1.6037507477440833E-4</v>
      </c>
    </row>
    <row r="6" spans="1:24">
      <c r="A6" s="23"/>
      <c r="B6" s="23"/>
      <c r="C6" s="23" t="s">
        <v>155</v>
      </c>
      <c r="D6" s="16">
        <v>121</v>
      </c>
      <c r="E6" s="17">
        <v>9</v>
      </c>
      <c r="F6" s="18">
        <v>10</v>
      </c>
      <c r="G6" s="16">
        <v>121</v>
      </c>
      <c r="H6" s="17">
        <v>9</v>
      </c>
      <c r="I6" s="18">
        <v>11</v>
      </c>
      <c r="J6" s="16">
        <v>121</v>
      </c>
      <c r="K6" s="17">
        <v>9</v>
      </c>
      <c r="L6" s="18">
        <v>10</v>
      </c>
      <c r="M6" s="16">
        <f>ROUND((D6+G6+J6)/3,0)</f>
        <v>121</v>
      </c>
      <c r="N6" s="17">
        <f t="shared" si="0"/>
        <v>9</v>
      </c>
      <c r="O6" s="18">
        <f t="shared" si="0"/>
        <v>10</v>
      </c>
      <c r="T6" s="48">
        <f>((F6/60+E6)/60+D6)</f>
        <v>121.15277777777777</v>
      </c>
      <c r="U6" s="48">
        <f>(I6/60+H6)/60+G6</f>
        <v>121.15305555555555</v>
      </c>
      <c r="V6" s="48">
        <f>(L6/60+K6)/60+J6</f>
        <v>121.15277777777777</v>
      </c>
      <c r="W6" s="48">
        <f>AVERAGE(T6:V6)</f>
        <v>121.15287037037037</v>
      </c>
      <c r="X6" s="25">
        <f>_xlfn.STDEV.S(T6:V6)</f>
        <v>1.6037507477748508E-4</v>
      </c>
    </row>
    <row r="8" spans="1:24">
      <c r="D8" s="15"/>
      <c r="E8" s="15"/>
      <c r="F8" s="15"/>
      <c r="G8" s="15"/>
      <c r="H8" s="15"/>
      <c r="I8" s="15"/>
      <c r="J8" s="15"/>
      <c r="K8" s="15"/>
      <c r="L8" s="15"/>
      <c r="M8" s="15"/>
      <c r="N8" s="15"/>
      <c r="O8" s="15"/>
      <c r="U8" s="117"/>
    </row>
    <row r="9" spans="1:24">
      <c r="A9" s="23" t="s">
        <v>0</v>
      </c>
      <c r="B9" s="23" t="s">
        <v>1</v>
      </c>
      <c r="C9" s="23" t="s">
        <v>2</v>
      </c>
      <c r="D9" s="546" t="s">
        <v>3</v>
      </c>
      <c r="E9" s="546"/>
      <c r="F9" s="546"/>
      <c r="G9" s="546" t="s">
        <v>9</v>
      </c>
      <c r="H9" s="546"/>
      <c r="I9" s="546"/>
      <c r="J9" s="546" t="s">
        <v>10</v>
      </c>
      <c r="K9" s="546"/>
      <c r="L9" s="546"/>
      <c r="M9" s="546" t="s">
        <v>11</v>
      </c>
      <c r="N9" s="546"/>
      <c r="O9" s="546"/>
      <c r="U9" s="117"/>
    </row>
    <row r="10" spans="1:24">
      <c r="A10" s="22">
        <v>44848</v>
      </c>
      <c r="B10" s="23" t="s">
        <v>71</v>
      </c>
      <c r="C10" s="23" t="s">
        <v>72</v>
      </c>
      <c r="D10" s="16">
        <v>0</v>
      </c>
      <c r="E10" s="17">
        <v>0</v>
      </c>
      <c r="F10" s="18">
        <v>0</v>
      </c>
      <c r="G10" s="16">
        <v>0</v>
      </c>
      <c r="H10" s="17">
        <v>0</v>
      </c>
      <c r="I10" s="18">
        <v>0</v>
      </c>
      <c r="J10" s="16">
        <v>0</v>
      </c>
      <c r="K10" s="17">
        <v>0</v>
      </c>
      <c r="L10" s="18">
        <v>0</v>
      </c>
      <c r="M10" s="16">
        <v>0</v>
      </c>
      <c r="N10" s="17">
        <f t="shared" ref="N10:O12" si="1">ROUND((E10+H10+K10)/3,0)</f>
        <v>0</v>
      </c>
      <c r="O10" s="18">
        <f t="shared" si="1"/>
        <v>0</v>
      </c>
      <c r="T10" s="48">
        <f>((F10/60+E10)/60+D10)</f>
        <v>0</v>
      </c>
      <c r="U10" s="48">
        <f>(I10/60+H10)/60+G10</f>
        <v>0</v>
      </c>
      <c r="V10" s="48">
        <f>(L10/60+K10)/60+J10</f>
        <v>0</v>
      </c>
      <c r="W10" s="48">
        <f>AVERAGE(T10:V10)</f>
        <v>0</v>
      </c>
      <c r="X10" s="25">
        <f>_xlfn.STDEV.S(T10:V10)</f>
        <v>0</v>
      </c>
    </row>
    <row r="11" spans="1:24">
      <c r="A11" s="23"/>
      <c r="B11" s="23"/>
      <c r="C11" s="23" t="s">
        <v>63</v>
      </c>
      <c r="D11" s="16">
        <v>192</v>
      </c>
      <c r="E11" s="19">
        <v>54</v>
      </c>
      <c r="F11" s="18">
        <v>5</v>
      </c>
      <c r="G11" s="16">
        <v>192</v>
      </c>
      <c r="H11" s="19">
        <v>54</v>
      </c>
      <c r="I11" s="18">
        <v>5</v>
      </c>
      <c r="J11" s="16">
        <v>192</v>
      </c>
      <c r="K11" s="19">
        <v>54</v>
      </c>
      <c r="L11" s="18">
        <v>6</v>
      </c>
      <c r="M11" s="16">
        <f>ROUND((D11+G11+J11)/3,0)</f>
        <v>192</v>
      </c>
      <c r="N11" s="17">
        <f t="shared" si="1"/>
        <v>54</v>
      </c>
      <c r="O11" s="18">
        <f t="shared" si="1"/>
        <v>5</v>
      </c>
      <c r="T11" s="48">
        <f>((F11/60+E11)/60+D11)</f>
        <v>192.9013888888889</v>
      </c>
      <c r="U11" s="48">
        <f>(I11/60+H11)/60+G11</f>
        <v>192.9013888888889</v>
      </c>
      <c r="V11" s="48">
        <f>(L11/60+K11)/60+J11</f>
        <v>192.90166666666667</v>
      </c>
      <c r="W11" s="48">
        <f>AVERAGE(T11:V11)</f>
        <v>192.90148148148148</v>
      </c>
      <c r="X11" s="25">
        <f>_xlfn.STDEV.S(T11:V11)</f>
        <v>1.6037507476928043E-4</v>
      </c>
    </row>
    <row r="12" spans="1:24">
      <c r="A12" s="23"/>
      <c r="B12" s="23"/>
      <c r="C12" s="23" t="s">
        <v>73</v>
      </c>
      <c r="D12" s="16">
        <v>300</v>
      </c>
      <c r="E12" s="17">
        <v>4</v>
      </c>
      <c r="F12" s="18">
        <v>12</v>
      </c>
      <c r="G12" s="16">
        <v>300</v>
      </c>
      <c r="H12" s="17">
        <v>4</v>
      </c>
      <c r="I12" s="18">
        <v>13</v>
      </c>
      <c r="J12" s="16">
        <v>300</v>
      </c>
      <c r="K12" s="17">
        <v>4</v>
      </c>
      <c r="L12" s="18">
        <v>12</v>
      </c>
      <c r="M12" s="16">
        <f>ROUND((D12+G12+J12)/3,0)</f>
        <v>300</v>
      </c>
      <c r="N12" s="17">
        <f t="shared" si="1"/>
        <v>4</v>
      </c>
      <c r="O12" s="18">
        <f t="shared" si="1"/>
        <v>12</v>
      </c>
      <c r="T12" s="48">
        <f>((F12/60+E12)/60+D12)</f>
        <v>300.07</v>
      </c>
      <c r="U12" s="48">
        <f>(I12/60+H12)/60+G12</f>
        <v>300.07027777777779</v>
      </c>
      <c r="V12" s="48">
        <f>(L12/60+K12)/60+J12</f>
        <v>300.07</v>
      </c>
      <c r="W12" s="48">
        <f>AVERAGE(T12:V12)</f>
        <v>300.07009259259257</v>
      </c>
      <c r="X12" s="25">
        <f>_xlfn.STDEV.S(T12:V12)</f>
        <v>1.6037507478568972E-4</v>
      </c>
    </row>
    <row r="13" spans="1:24">
      <c r="D13" s="20"/>
      <c r="E13" s="21"/>
      <c r="F13" s="21"/>
      <c r="G13" s="20"/>
      <c r="H13" s="21"/>
      <c r="I13" s="21"/>
      <c r="J13" s="20"/>
      <c r="K13" s="21"/>
      <c r="L13" s="21"/>
      <c r="M13" s="20"/>
      <c r="N13" s="21"/>
      <c r="O13" s="21"/>
    </row>
    <row r="15" spans="1:24">
      <c r="A15" s="23" t="s">
        <v>0</v>
      </c>
      <c r="B15" s="23" t="s">
        <v>1</v>
      </c>
      <c r="C15" s="23" t="s">
        <v>2</v>
      </c>
      <c r="D15" s="546" t="s">
        <v>3</v>
      </c>
      <c r="E15" s="546"/>
      <c r="F15" s="546"/>
      <c r="G15" s="546" t="s">
        <v>9</v>
      </c>
      <c r="H15" s="546"/>
      <c r="I15" s="546"/>
      <c r="J15" s="546" t="s">
        <v>10</v>
      </c>
      <c r="K15" s="546"/>
      <c r="L15" s="546"/>
      <c r="M15" s="546" t="s">
        <v>11</v>
      </c>
      <c r="N15" s="546"/>
      <c r="O15" s="546"/>
    </row>
    <row r="16" spans="1:24">
      <c r="A16" s="22">
        <v>44848</v>
      </c>
      <c r="B16" s="106" t="s">
        <v>73</v>
      </c>
      <c r="C16" s="23" t="s">
        <v>72</v>
      </c>
      <c r="D16" s="16">
        <v>0</v>
      </c>
      <c r="E16" s="17">
        <v>0</v>
      </c>
      <c r="F16" s="18">
        <v>0</v>
      </c>
      <c r="G16" s="16">
        <v>0</v>
      </c>
      <c r="H16" s="17">
        <v>0</v>
      </c>
      <c r="I16" s="18">
        <v>0</v>
      </c>
      <c r="J16" s="16">
        <v>0</v>
      </c>
      <c r="K16" s="17">
        <v>0</v>
      </c>
      <c r="L16" s="18">
        <v>0</v>
      </c>
      <c r="M16" s="16">
        <v>0</v>
      </c>
      <c r="N16" s="17">
        <f t="shared" ref="N16:O18" si="2">ROUND((E16+H16+K16)/3,0)</f>
        <v>0</v>
      </c>
      <c r="O16" s="18">
        <f t="shared" si="2"/>
        <v>0</v>
      </c>
      <c r="T16" s="48">
        <f>((F16/60+E16)/60+D16)</f>
        <v>0</v>
      </c>
      <c r="U16" s="48">
        <f>(I16/60+H16)/60+G16</f>
        <v>0</v>
      </c>
      <c r="V16" s="48">
        <f>(L16/60+K16)/60+J16</f>
        <v>0</v>
      </c>
      <c r="W16" s="48">
        <f>AVERAGE(T16:V16)</f>
        <v>0</v>
      </c>
      <c r="X16" s="25">
        <f>_xlfn.STDEV.S(T16:V16)</f>
        <v>0</v>
      </c>
    </row>
    <row r="17" spans="1:24">
      <c r="A17" s="23"/>
      <c r="B17" s="23"/>
      <c r="C17" s="23" t="s">
        <v>71</v>
      </c>
      <c r="D17" s="16">
        <v>105</v>
      </c>
      <c r="E17" s="19">
        <v>25</v>
      </c>
      <c r="F17" s="18">
        <v>5</v>
      </c>
      <c r="G17" s="16">
        <v>105</v>
      </c>
      <c r="H17" s="19">
        <v>25</v>
      </c>
      <c r="I17" s="18">
        <v>6</v>
      </c>
      <c r="J17" s="16">
        <v>105</v>
      </c>
      <c r="K17" s="19">
        <v>25</v>
      </c>
      <c r="L17" s="18">
        <v>2</v>
      </c>
      <c r="M17" s="16">
        <f>ROUND((D17+G17+J17)/3,0)</f>
        <v>105</v>
      </c>
      <c r="N17" s="17">
        <f t="shared" si="2"/>
        <v>25</v>
      </c>
      <c r="O17" s="18">
        <f t="shared" si="2"/>
        <v>4</v>
      </c>
      <c r="T17" s="48">
        <f>((F17/60+E17)/60+D17)</f>
        <v>105.41805555555555</v>
      </c>
      <c r="U17" s="48">
        <f>(I17/60+H17)/60+G17</f>
        <v>105.41833333333334</v>
      </c>
      <c r="V17" s="48">
        <f>(L17/60+K17)/60+J17</f>
        <v>105.41722222222222</v>
      </c>
      <c r="W17" s="48">
        <f>AVERAGE(T17:V17)</f>
        <v>105.41787037037038</v>
      </c>
      <c r="X17" s="25">
        <f>_xlfn.STDEV.S(T17:V17)</f>
        <v>5.7824055540862951E-4</v>
      </c>
    </row>
    <row r="18" spans="1:24">
      <c r="A18" s="23"/>
      <c r="B18" s="23"/>
      <c r="C18" s="23" t="s">
        <v>16</v>
      </c>
      <c r="D18" s="16">
        <v>212</v>
      </c>
      <c r="E18" s="17">
        <v>40</v>
      </c>
      <c r="F18" s="18">
        <v>12</v>
      </c>
      <c r="G18" s="16">
        <v>212</v>
      </c>
      <c r="H18" s="17">
        <v>40</v>
      </c>
      <c r="I18" s="18">
        <v>18</v>
      </c>
      <c r="J18" s="16">
        <v>212</v>
      </c>
      <c r="K18" s="17">
        <v>40</v>
      </c>
      <c r="L18" s="18">
        <v>17</v>
      </c>
      <c r="M18" s="16">
        <f>ROUND((D18+G18+J18)/3,0)</f>
        <v>212</v>
      </c>
      <c r="N18" s="17">
        <f t="shared" si="2"/>
        <v>40</v>
      </c>
      <c r="O18" s="18">
        <f t="shared" si="2"/>
        <v>16</v>
      </c>
      <c r="T18" s="48">
        <f>((F18/60+E18)/60+D18)</f>
        <v>212.67</v>
      </c>
      <c r="U18" s="48">
        <f>(I18/60+H18)/60+G18</f>
        <v>212.67166666666665</v>
      </c>
      <c r="V18" s="48">
        <f>(L18/60+K18)/60+J18</f>
        <v>212.67138888888888</v>
      </c>
      <c r="W18" s="48">
        <f>AVERAGE(T18:V18)</f>
        <v>212.67101851851851</v>
      </c>
      <c r="X18" s="25">
        <f>_xlfn.STDEV.S(T18:V18)</f>
        <v>8.9293062601901896E-4</v>
      </c>
    </row>
    <row r="20" spans="1:24" ht="12" customHeight="1">
      <c r="S20" s="49"/>
      <c r="T20" s="115"/>
      <c r="U20" s="115"/>
      <c r="V20" s="115"/>
      <c r="W20" s="115"/>
    </row>
    <row r="21" spans="1:24" ht="12" customHeight="1">
      <c r="A21" s="23" t="s">
        <v>0</v>
      </c>
      <c r="B21" s="23" t="s">
        <v>1</v>
      </c>
      <c r="C21" s="23" t="s">
        <v>2</v>
      </c>
      <c r="D21" s="546" t="s">
        <v>3</v>
      </c>
      <c r="E21" s="546"/>
      <c r="F21" s="546"/>
      <c r="G21" s="546" t="s">
        <v>9</v>
      </c>
      <c r="H21" s="546"/>
      <c r="I21" s="546"/>
      <c r="J21" s="546" t="s">
        <v>10</v>
      </c>
      <c r="K21" s="546"/>
      <c r="L21" s="546"/>
      <c r="M21" s="546" t="s">
        <v>11</v>
      </c>
      <c r="N21" s="546"/>
      <c r="O21" s="546"/>
      <c r="S21" s="49"/>
      <c r="T21" s="115"/>
      <c r="U21" s="115"/>
      <c r="V21" s="115"/>
      <c r="W21" s="115"/>
    </row>
    <row r="22" spans="1:24" ht="12" customHeight="1">
      <c r="A22" s="22">
        <v>44851</v>
      </c>
      <c r="B22" s="106" t="s">
        <v>159</v>
      </c>
      <c r="C22" s="23" t="s">
        <v>160</v>
      </c>
      <c r="D22" s="16">
        <v>0</v>
      </c>
      <c r="E22" s="17">
        <v>0</v>
      </c>
      <c r="F22" s="18">
        <v>0</v>
      </c>
      <c r="G22" s="16">
        <v>0</v>
      </c>
      <c r="H22" s="17">
        <v>0</v>
      </c>
      <c r="I22" s="18">
        <v>0</v>
      </c>
      <c r="J22" s="16">
        <v>0</v>
      </c>
      <c r="K22" s="17">
        <v>0</v>
      </c>
      <c r="L22" s="18">
        <v>0</v>
      </c>
      <c r="M22" s="16">
        <v>0</v>
      </c>
      <c r="N22" s="17">
        <f t="shared" ref="N22:O24" si="3">ROUND((E22+H22+K22)/3,0)</f>
        <v>0</v>
      </c>
      <c r="O22" s="18">
        <f t="shared" si="3"/>
        <v>0</v>
      </c>
      <c r="T22" s="48">
        <f>((F22/60+E22)/60+D22)</f>
        <v>0</v>
      </c>
      <c r="U22" s="48">
        <f>(I22/60+H22)/60+G22</f>
        <v>0</v>
      </c>
      <c r="V22" s="48">
        <f>(L22/60+K22)/60+J22</f>
        <v>0</v>
      </c>
      <c r="W22" s="48">
        <f>AVERAGE(T22:V22)</f>
        <v>0</v>
      </c>
      <c r="X22" s="25">
        <f>_xlfn.STDEV.S(T22:V22)</f>
        <v>0</v>
      </c>
    </row>
    <row r="23" spans="1:24" ht="12" customHeight="1">
      <c r="A23" s="23"/>
      <c r="B23" s="23"/>
      <c r="C23" s="23" t="s">
        <v>162</v>
      </c>
      <c r="D23" s="16">
        <v>110</v>
      </c>
      <c r="E23" s="17">
        <v>9</v>
      </c>
      <c r="F23" s="18">
        <v>1</v>
      </c>
      <c r="G23" s="16">
        <v>110</v>
      </c>
      <c r="H23" s="17">
        <v>9</v>
      </c>
      <c r="I23" s="18">
        <v>1</v>
      </c>
      <c r="J23" s="16">
        <v>110</v>
      </c>
      <c r="K23" s="17">
        <v>9</v>
      </c>
      <c r="L23" s="18">
        <v>3</v>
      </c>
      <c r="M23" s="16">
        <f>ROUND((D23+G23+J23)/3,0)</f>
        <v>110</v>
      </c>
      <c r="N23" s="17">
        <f t="shared" si="3"/>
        <v>9</v>
      </c>
      <c r="O23" s="18">
        <f t="shared" si="3"/>
        <v>2</v>
      </c>
      <c r="T23" s="48">
        <f>((F23/60+E23)/60+D23)</f>
        <v>110.15027777777777</v>
      </c>
      <c r="U23" s="48">
        <f>(I23/60+H23)/60+G23</f>
        <v>110.15027777777777</v>
      </c>
      <c r="V23" s="48">
        <f>(L23/60+K23)/60+J23</f>
        <v>110.15083333333334</v>
      </c>
      <c r="W23" s="48">
        <f>AVERAGE(T23:V23)</f>
        <v>110.15046296296298</v>
      </c>
      <c r="X23" s="25">
        <f>_xlfn.STDEV.S(T23:V23)</f>
        <v>3.2075014955497015E-4</v>
      </c>
    </row>
    <row r="24" spans="1:24">
      <c r="A24" s="23"/>
      <c r="B24" s="23"/>
      <c r="C24" s="23" t="s">
        <v>163</v>
      </c>
      <c r="D24" s="16">
        <v>188</v>
      </c>
      <c r="E24" s="17">
        <v>56</v>
      </c>
      <c r="F24" s="18">
        <v>19</v>
      </c>
      <c r="G24" s="16">
        <v>188</v>
      </c>
      <c r="H24" s="17">
        <v>56</v>
      </c>
      <c r="I24" s="18">
        <v>19</v>
      </c>
      <c r="J24" s="16">
        <v>188</v>
      </c>
      <c r="K24" s="17">
        <v>56</v>
      </c>
      <c r="L24" s="18">
        <v>18</v>
      </c>
      <c r="M24" s="16">
        <f>ROUND((D24+G24+J24)/3,0)</f>
        <v>188</v>
      </c>
      <c r="N24" s="17">
        <f t="shared" si="3"/>
        <v>56</v>
      </c>
      <c r="O24" s="18">
        <f t="shared" si="3"/>
        <v>19</v>
      </c>
      <c r="T24" s="48">
        <f>((F24/60+E24)/60+D24)</f>
        <v>188.9386111111111</v>
      </c>
      <c r="U24" s="48">
        <f>(I24/60+H24)/60+G24</f>
        <v>188.9386111111111</v>
      </c>
      <c r="V24" s="48">
        <f>(L24/60+K24)/60+J24</f>
        <v>188.93833333333333</v>
      </c>
      <c r="W24" s="48">
        <f>AVERAGE(T24:V24)</f>
        <v>188.93851851851852</v>
      </c>
      <c r="X24" s="25">
        <f>_xlfn.STDEV.S(T24:V24)</f>
        <v>1.6037507476928043E-4</v>
      </c>
    </row>
    <row r="27" spans="1:24">
      <c r="A27" s="23" t="s">
        <v>0</v>
      </c>
      <c r="B27" s="23" t="s">
        <v>1</v>
      </c>
      <c r="C27" s="23" t="s">
        <v>2</v>
      </c>
      <c r="D27" s="546" t="s">
        <v>3</v>
      </c>
      <c r="E27" s="546"/>
      <c r="F27" s="546"/>
      <c r="G27" s="546" t="s">
        <v>9</v>
      </c>
      <c r="H27" s="546"/>
      <c r="I27" s="546"/>
      <c r="J27" s="546" t="s">
        <v>10</v>
      </c>
      <c r="K27" s="546"/>
      <c r="L27" s="546"/>
      <c r="M27" s="546" t="s">
        <v>11</v>
      </c>
      <c r="N27" s="546"/>
      <c r="O27" s="546"/>
    </row>
    <row r="28" spans="1:24">
      <c r="A28" s="22">
        <v>44851</v>
      </c>
      <c r="B28" s="106" t="s">
        <v>163</v>
      </c>
      <c r="C28" s="23" t="s">
        <v>159</v>
      </c>
      <c r="D28" s="16">
        <v>0</v>
      </c>
      <c r="E28" s="17">
        <v>0</v>
      </c>
      <c r="F28" s="18">
        <v>0</v>
      </c>
      <c r="G28" s="16">
        <v>0</v>
      </c>
      <c r="H28" s="17">
        <v>0</v>
      </c>
      <c r="I28" s="18">
        <v>0</v>
      </c>
      <c r="J28" s="16">
        <v>0</v>
      </c>
      <c r="K28" s="17">
        <v>0</v>
      </c>
      <c r="L28" s="18">
        <v>0</v>
      </c>
      <c r="M28" s="16">
        <v>0</v>
      </c>
      <c r="N28" s="17">
        <f t="shared" ref="N28:O30" si="4">ROUND((E28+H28+K28)/3,0)</f>
        <v>0</v>
      </c>
      <c r="O28" s="18">
        <f t="shared" si="4"/>
        <v>0</v>
      </c>
      <c r="T28" s="48">
        <f>((F28/60+E28)/60+D28)</f>
        <v>0</v>
      </c>
      <c r="U28" s="48">
        <f>(I28/60+H28)/60+G28</f>
        <v>0</v>
      </c>
      <c r="V28" s="48">
        <f>(L28/60+K28)/60+J28</f>
        <v>0</v>
      </c>
      <c r="W28" s="48">
        <f>AVERAGE(T28:V28)</f>
        <v>0</v>
      </c>
      <c r="X28" s="25">
        <f>_xlfn.STDEV.S(T28:V28)</f>
        <v>0</v>
      </c>
    </row>
    <row r="29" spans="1:24">
      <c r="A29" s="23"/>
      <c r="B29" s="23"/>
      <c r="C29" s="23" t="s">
        <v>44</v>
      </c>
      <c r="D29" s="16">
        <v>63</v>
      </c>
      <c r="E29" s="17">
        <v>40</v>
      </c>
      <c r="F29" s="18">
        <v>39</v>
      </c>
      <c r="G29" s="16">
        <v>63</v>
      </c>
      <c r="H29" s="17">
        <v>40</v>
      </c>
      <c r="I29" s="18">
        <v>40</v>
      </c>
      <c r="J29" s="16">
        <v>63</v>
      </c>
      <c r="K29" s="17">
        <v>40</v>
      </c>
      <c r="L29" s="18">
        <v>40</v>
      </c>
      <c r="M29" s="16">
        <f>ROUND((D29+G29+J29)/3,0)</f>
        <v>63</v>
      </c>
      <c r="N29" s="17">
        <f t="shared" si="4"/>
        <v>40</v>
      </c>
      <c r="O29" s="18">
        <f t="shared" si="4"/>
        <v>40</v>
      </c>
      <c r="T29" s="48">
        <f>((F29/60+E29)/60+D29)</f>
        <v>63.677500000000002</v>
      </c>
      <c r="U29" s="48">
        <f>(I29/60+H29)/60+G29</f>
        <v>63.677777777777777</v>
      </c>
      <c r="V29" s="48">
        <f>(L29/60+K29)/60+J29</f>
        <v>63.677777777777777</v>
      </c>
      <c r="W29" s="48">
        <f>AVERAGE(T29:V29)</f>
        <v>63.67768518518519</v>
      </c>
      <c r="X29" s="25">
        <f>_xlfn.STDEV.S(T29:V29)</f>
        <v>1.6037507477338275E-4</v>
      </c>
    </row>
    <row r="30" spans="1:24">
      <c r="A30" s="23"/>
      <c r="B30" s="23"/>
      <c r="C30" s="23" t="s">
        <v>32</v>
      </c>
      <c r="D30" s="16">
        <v>176</v>
      </c>
      <c r="E30" s="17">
        <v>46</v>
      </c>
      <c r="F30" s="18">
        <v>7</v>
      </c>
      <c r="G30" s="16">
        <v>176</v>
      </c>
      <c r="H30" s="17">
        <v>46</v>
      </c>
      <c r="I30" s="18">
        <v>10</v>
      </c>
      <c r="J30" s="16">
        <v>176</v>
      </c>
      <c r="K30" s="17">
        <v>46</v>
      </c>
      <c r="L30" s="18">
        <v>6</v>
      </c>
      <c r="M30" s="16">
        <f>ROUND((D30+G30+J30)/3,0)</f>
        <v>176</v>
      </c>
      <c r="N30" s="17">
        <f t="shared" si="4"/>
        <v>46</v>
      </c>
      <c r="O30" s="18">
        <f t="shared" si="4"/>
        <v>8</v>
      </c>
      <c r="T30" s="48">
        <f>((F30/60+E30)/60+D30)</f>
        <v>176.76861111111111</v>
      </c>
      <c r="U30" s="48">
        <f>(I30/60+H30)/60+G30</f>
        <v>176.76944444444445</v>
      </c>
      <c r="V30" s="48">
        <f>(L30/60+K30)/60+J30</f>
        <v>176.76833333333335</v>
      </c>
      <c r="W30" s="48">
        <f>AVERAGE(T30:V30)</f>
        <v>176.7687962962963</v>
      </c>
      <c r="X30" s="25">
        <f>_xlfn.STDEV.S(T30:V30)</f>
        <v>5.7824055540294059E-4</v>
      </c>
    </row>
    <row r="33" spans="1:24">
      <c r="A33" s="23" t="s">
        <v>0</v>
      </c>
      <c r="B33" s="23" t="s">
        <v>1</v>
      </c>
      <c r="C33" s="23" t="s">
        <v>2</v>
      </c>
      <c r="D33" s="546" t="s">
        <v>3</v>
      </c>
      <c r="E33" s="546"/>
      <c r="F33" s="546"/>
      <c r="G33" s="546" t="s">
        <v>9</v>
      </c>
      <c r="H33" s="546"/>
      <c r="I33" s="546"/>
      <c r="J33" s="546" t="s">
        <v>10</v>
      </c>
      <c r="K33" s="546"/>
      <c r="L33" s="546"/>
      <c r="M33" s="546" t="s">
        <v>11</v>
      </c>
      <c r="N33" s="546"/>
      <c r="O33" s="546"/>
    </row>
    <row r="34" spans="1:24">
      <c r="A34" s="22">
        <v>44851</v>
      </c>
      <c r="B34" s="106" t="s">
        <v>33</v>
      </c>
      <c r="C34" s="23" t="s">
        <v>163</v>
      </c>
      <c r="D34" s="16">
        <v>0</v>
      </c>
      <c r="E34" s="17">
        <v>0</v>
      </c>
      <c r="F34" s="18">
        <v>0</v>
      </c>
      <c r="G34" s="16">
        <v>0</v>
      </c>
      <c r="H34" s="17">
        <v>0</v>
      </c>
      <c r="I34" s="18">
        <v>0</v>
      </c>
      <c r="J34" s="16">
        <v>0</v>
      </c>
      <c r="K34" s="17">
        <v>0</v>
      </c>
      <c r="L34" s="18">
        <v>0</v>
      </c>
      <c r="M34" s="16">
        <v>0</v>
      </c>
      <c r="N34" s="17">
        <f t="shared" ref="N34:O37" si="5">ROUND((E34+H34+K34)/3,0)</f>
        <v>0</v>
      </c>
      <c r="O34" s="18">
        <f t="shared" si="5"/>
        <v>0</v>
      </c>
      <c r="T34" s="48">
        <f>((F34/60+E34)/60+D34)</f>
        <v>0</v>
      </c>
      <c r="U34" s="48">
        <f>(I34/60+H34)/60+G34</f>
        <v>0</v>
      </c>
      <c r="V34" s="48">
        <f>(L34/60+K34)/60+J34</f>
        <v>0</v>
      </c>
      <c r="W34" s="48">
        <f>AVERAGE(T34:V34)</f>
        <v>0</v>
      </c>
      <c r="X34" s="25">
        <f>_xlfn.STDEV.S(T34:V34)</f>
        <v>0</v>
      </c>
    </row>
    <row r="35" spans="1:24">
      <c r="A35" s="23"/>
      <c r="B35" s="23"/>
      <c r="C35" s="23" t="s">
        <v>44</v>
      </c>
      <c r="D35" s="16">
        <v>33</v>
      </c>
      <c r="E35" s="17">
        <v>49</v>
      </c>
      <c r="F35" s="18">
        <v>43</v>
      </c>
      <c r="G35" s="16">
        <v>33</v>
      </c>
      <c r="H35" s="17">
        <v>49</v>
      </c>
      <c r="I35" s="18">
        <v>46</v>
      </c>
      <c r="J35" s="16">
        <v>33</v>
      </c>
      <c r="K35" s="17">
        <v>49</v>
      </c>
      <c r="L35" s="18">
        <v>47</v>
      </c>
      <c r="M35" s="16">
        <f>ROUND((D35+G35+J35)/3,0)</f>
        <v>33</v>
      </c>
      <c r="N35" s="17">
        <f t="shared" si="5"/>
        <v>49</v>
      </c>
      <c r="O35" s="18">
        <f t="shared" si="5"/>
        <v>45</v>
      </c>
      <c r="T35" s="48">
        <f>((F35/60+E35)/60+D35)</f>
        <v>33.828611111111108</v>
      </c>
      <c r="U35" s="48">
        <f>(I35/60+H35)/60+G35</f>
        <v>33.829444444444448</v>
      </c>
      <c r="V35" s="48">
        <f>(L35/60+K35)/60+J35</f>
        <v>33.829722222222223</v>
      </c>
      <c r="W35" s="48">
        <f>AVERAGE(T35:V35)</f>
        <v>33.82925925925926</v>
      </c>
      <c r="X35" s="25">
        <f>_xlfn.STDEV.S(T35:V35)</f>
        <v>5.7824055540976727E-4</v>
      </c>
    </row>
    <row r="36" spans="1:24">
      <c r="A36" s="23"/>
      <c r="B36" s="23"/>
      <c r="C36" s="23" t="s">
        <v>46</v>
      </c>
      <c r="D36" s="16">
        <v>59</v>
      </c>
      <c r="E36" s="17">
        <v>39</v>
      </c>
      <c r="F36" s="18">
        <v>56</v>
      </c>
      <c r="G36" s="16">
        <v>59</v>
      </c>
      <c r="H36" s="17">
        <v>39</v>
      </c>
      <c r="I36" s="18">
        <v>58</v>
      </c>
      <c r="J36" s="16">
        <v>59</v>
      </c>
      <c r="K36" s="17">
        <v>39</v>
      </c>
      <c r="L36" s="18">
        <v>57</v>
      </c>
      <c r="M36" s="16">
        <f>ROUND((D36+G36+J36)/3,0)</f>
        <v>59</v>
      </c>
      <c r="N36" s="17">
        <f t="shared" si="5"/>
        <v>39</v>
      </c>
      <c r="O36" s="18">
        <f t="shared" si="5"/>
        <v>57</v>
      </c>
      <c r="T36" s="48">
        <f>((F36/60+E36)/60+D36)</f>
        <v>59.665555555555557</v>
      </c>
      <c r="U36" s="48">
        <f>(I36/60+H36)/60+G36</f>
        <v>59.666111111111114</v>
      </c>
      <c r="V36" s="48">
        <f>(L36/60+K36)/60+J36</f>
        <v>59.665833333333332</v>
      </c>
      <c r="W36" s="48">
        <f>AVERAGE(T36:V36)</f>
        <v>59.665833333333332</v>
      </c>
      <c r="X36" s="25">
        <f>_xlfn.STDEV.S(T36:V36)</f>
        <v>2.7777777777870938E-4</v>
      </c>
    </row>
    <row r="37" spans="1:24">
      <c r="A37" s="23"/>
      <c r="B37" s="23"/>
      <c r="C37" s="112" t="s">
        <v>164</v>
      </c>
      <c r="D37" s="16">
        <v>78</v>
      </c>
      <c r="E37" s="17">
        <v>25</v>
      </c>
      <c r="F37" s="18">
        <v>1</v>
      </c>
      <c r="G37" s="16">
        <v>78</v>
      </c>
      <c r="H37" s="17">
        <v>25</v>
      </c>
      <c r="I37" s="18">
        <v>3</v>
      </c>
      <c r="J37" s="16">
        <v>78</v>
      </c>
      <c r="K37" s="17">
        <v>25</v>
      </c>
      <c r="L37" s="18">
        <v>2</v>
      </c>
      <c r="M37" s="16">
        <f>ROUND((D37+G37+J37)/3,0)</f>
        <v>78</v>
      </c>
      <c r="N37" s="17">
        <f t="shared" si="5"/>
        <v>25</v>
      </c>
      <c r="O37" s="18">
        <f t="shared" si="5"/>
        <v>2</v>
      </c>
      <c r="T37" s="48">
        <f>((F37/60+E37)/60+D37)</f>
        <v>78.416944444444439</v>
      </c>
      <c r="U37" s="48">
        <f>(I37/60+H37)/60+G37</f>
        <v>78.417500000000004</v>
      </c>
      <c r="V37" s="48">
        <f>(L37/60+K37)/60+J37</f>
        <v>78.417222222222222</v>
      </c>
      <c r="W37" s="48">
        <f>AVERAGE(T37:V37)</f>
        <v>78.417222222222222</v>
      </c>
      <c r="X37" s="25">
        <f>_xlfn.STDEV.S(T37:V37)</f>
        <v>2.7777777778226209E-4</v>
      </c>
    </row>
    <row r="40" spans="1:24">
      <c r="A40" s="23" t="s">
        <v>0</v>
      </c>
      <c r="B40" s="23" t="s">
        <v>1</v>
      </c>
      <c r="C40" s="23" t="s">
        <v>2</v>
      </c>
      <c r="D40" s="546" t="s">
        <v>3</v>
      </c>
      <c r="E40" s="546"/>
      <c r="F40" s="546"/>
      <c r="G40" s="546" t="s">
        <v>9</v>
      </c>
      <c r="H40" s="546"/>
      <c r="I40" s="546"/>
      <c r="J40" s="546" t="s">
        <v>10</v>
      </c>
      <c r="K40" s="546"/>
      <c r="L40" s="546"/>
      <c r="M40" s="546" t="s">
        <v>11</v>
      </c>
      <c r="N40" s="546"/>
      <c r="O40" s="546"/>
    </row>
    <row r="41" spans="1:24">
      <c r="A41" s="22">
        <v>44852</v>
      </c>
      <c r="B41" s="106" t="s">
        <v>44</v>
      </c>
      <c r="C41" s="23" t="s">
        <v>32</v>
      </c>
      <c r="D41" s="16">
        <v>0</v>
      </c>
      <c r="E41" s="17">
        <v>0</v>
      </c>
      <c r="F41" s="18">
        <v>0</v>
      </c>
      <c r="G41" s="16">
        <v>0</v>
      </c>
      <c r="H41" s="17">
        <v>0</v>
      </c>
      <c r="I41" s="18">
        <v>0</v>
      </c>
      <c r="J41" s="16">
        <v>0</v>
      </c>
      <c r="K41" s="17">
        <v>0</v>
      </c>
      <c r="L41" s="18">
        <v>0</v>
      </c>
      <c r="M41" s="16">
        <v>0</v>
      </c>
      <c r="N41" s="17">
        <f t="shared" ref="N41:O44" si="6">ROUND((E41+H41+K41)/3,0)</f>
        <v>0</v>
      </c>
      <c r="O41" s="18">
        <f t="shared" si="6"/>
        <v>0</v>
      </c>
      <c r="T41" s="48">
        <f>((F41/60+E41)/60+D41)</f>
        <v>0</v>
      </c>
      <c r="U41" s="48">
        <f>(I41/60+H41)/60+G41</f>
        <v>0</v>
      </c>
      <c r="V41" s="48">
        <f>(L41/60+K41)/60+J41</f>
        <v>0</v>
      </c>
      <c r="W41" s="48">
        <f>AVERAGE(T41:V41)</f>
        <v>0</v>
      </c>
      <c r="X41" s="25">
        <f>_xlfn.STDEV.S(T41:V41)</f>
        <v>0</v>
      </c>
    </row>
    <row r="42" spans="1:24">
      <c r="A42" s="23"/>
      <c r="B42" s="23"/>
      <c r="C42" s="23" t="s">
        <v>163</v>
      </c>
      <c r="D42" s="16">
        <v>33</v>
      </c>
      <c r="E42" s="17">
        <v>4</v>
      </c>
      <c r="F42" s="18">
        <v>49</v>
      </c>
      <c r="G42" s="16">
        <v>33</v>
      </c>
      <c r="H42" s="17">
        <v>4</v>
      </c>
      <c r="I42" s="18">
        <v>51</v>
      </c>
      <c r="J42" s="16">
        <v>33</v>
      </c>
      <c r="K42" s="17">
        <v>4</v>
      </c>
      <c r="L42" s="18">
        <v>49</v>
      </c>
      <c r="M42" s="16">
        <f>ROUND((D42+G42+J42)/3,0)</f>
        <v>33</v>
      </c>
      <c r="N42" s="17">
        <f t="shared" si="6"/>
        <v>4</v>
      </c>
      <c r="O42" s="18">
        <f t="shared" si="6"/>
        <v>50</v>
      </c>
      <c r="T42" s="48">
        <f>((F42/60+E42)/60+D42)</f>
        <v>33.080277777777781</v>
      </c>
      <c r="U42" s="48">
        <f>(I42/60+H42)/60+G42</f>
        <v>33.080833333333331</v>
      </c>
      <c r="V42" s="48">
        <f>(L42/60+K42)/60+J42</f>
        <v>33.080277777777781</v>
      </c>
      <c r="W42" s="48">
        <f>AVERAGE(T42:V42)</f>
        <v>33.080462962962962</v>
      </c>
      <c r="X42" s="25">
        <f>_xlfn.STDEV.S(T42:V42)</f>
        <v>3.207501495467655E-4</v>
      </c>
    </row>
    <row r="43" spans="1:24">
      <c r="A43" s="23"/>
      <c r="B43" s="23"/>
      <c r="C43" s="23" t="s">
        <v>162</v>
      </c>
      <c r="D43" s="16">
        <v>140</v>
      </c>
      <c r="E43" s="17">
        <v>12</v>
      </c>
      <c r="F43" s="18">
        <v>21</v>
      </c>
      <c r="G43" s="16">
        <v>140</v>
      </c>
      <c r="H43" s="17">
        <v>12</v>
      </c>
      <c r="I43" s="18">
        <v>21</v>
      </c>
      <c r="J43" s="16">
        <v>140</v>
      </c>
      <c r="K43" s="17">
        <v>12</v>
      </c>
      <c r="L43" s="18">
        <v>19</v>
      </c>
      <c r="M43" s="16">
        <f>ROUND((D43+G43+J43)/3,0)</f>
        <v>140</v>
      </c>
      <c r="N43" s="17">
        <f t="shared" si="6"/>
        <v>12</v>
      </c>
      <c r="O43" s="18">
        <f t="shared" si="6"/>
        <v>20</v>
      </c>
      <c r="T43" s="48">
        <f>((F43/60+E43)/60+D43)</f>
        <v>140.20583333333335</v>
      </c>
      <c r="U43" s="48">
        <f>(I43/60+H43)/60+G43</f>
        <v>140.20583333333335</v>
      </c>
      <c r="V43" s="48">
        <f>(L43/60+K43)/60+J43</f>
        <v>140.20527777777778</v>
      </c>
      <c r="W43" s="48">
        <f>AVERAGE(T43:V43)</f>
        <v>140.20564814814816</v>
      </c>
      <c r="X43" s="25">
        <f>_xlfn.STDEV.S(T43:V43)</f>
        <v>3.2075014955497015E-4</v>
      </c>
    </row>
    <row r="44" spans="1:24">
      <c r="A44" s="23"/>
      <c r="B44" s="23"/>
      <c r="C44" s="23" t="s">
        <v>165</v>
      </c>
      <c r="D44" s="16">
        <v>207</v>
      </c>
      <c r="E44" s="17">
        <v>43</v>
      </c>
      <c r="F44" s="18">
        <v>45</v>
      </c>
      <c r="G44" s="16">
        <v>207</v>
      </c>
      <c r="H44" s="17">
        <v>43</v>
      </c>
      <c r="I44" s="18">
        <v>44</v>
      </c>
      <c r="J44" s="16">
        <v>207</v>
      </c>
      <c r="K44" s="17">
        <v>43</v>
      </c>
      <c r="L44" s="18">
        <v>41</v>
      </c>
      <c r="M44" s="16">
        <f>ROUND((D44+G44+J44)/3,0)</f>
        <v>207</v>
      </c>
      <c r="N44" s="17">
        <f t="shared" si="6"/>
        <v>43</v>
      </c>
      <c r="O44" s="18">
        <f t="shared" si="6"/>
        <v>43</v>
      </c>
      <c r="T44" s="48">
        <f>((F44/60+E44)/60+D44)</f>
        <v>207.72916666666666</v>
      </c>
      <c r="U44" s="48">
        <f>(I44/60+H44)/60+G44</f>
        <v>207.72888888888889</v>
      </c>
      <c r="V44" s="48">
        <f>(L44/60+K44)/60+J44</f>
        <v>207.72805555555556</v>
      </c>
      <c r="W44" s="48">
        <f>AVERAGE(T44:V44)</f>
        <v>207.7287037037037</v>
      </c>
      <c r="X44" s="25">
        <f>_xlfn.STDEV.S(T44:V44)</f>
        <v>5.7824055540294059E-4</v>
      </c>
    </row>
    <row r="47" spans="1:24">
      <c r="A47" s="23" t="s">
        <v>0</v>
      </c>
      <c r="B47" s="23" t="s">
        <v>1</v>
      </c>
      <c r="C47" s="23" t="s">
        <v>2</v>
      </c>
      <c r="D47" s="546" t="s">
        <v>3</v>
      </c>
      <c r="E47" s="546"/>
      <c r="F47" s="546"/>
      <c r="G47" s="546" t="s">
        <v>9</v>
      </c>
      <c r="H47" s="546"/>
      <c r="I47" s="546"/>
      <c r="J47" s="546" t="s">
        <v>10</v>
      </c>
      <c r="K47" s="546"/>
      <c r="L47" s="546"/>
      <c r="M47" s="546" t="s">
        <v>11</v>
      </c>
      <c r="N47" s="546"/>
      <c r="O47" s="546"/>
    </row>
    <row r="48" spans="1:24">
      <c r="A48" s="22">
        <v>44852</v>
      </c>
      <c r="B48" s="106" t="s">
        <v>162</v>
      </c>
      <c r="C48" s="112" t="s">
        <v>17</v>
      </c>
      <c r="D48" s="16">
        <v>0</v>
      </c>
      <c r="E48" s="17">
        <v>0</v>
      </c>
      <c r="F48" s="18">
        <v>0</v>
      </c>
      <c r="G48" s="16">
        <v>0</v>
      </c>
      <c r="H48" s="17">
        <v>0</v>
      </c>
      <c r="I48" s="18">
        <v>0</v>
      </c>
      <c r="J48" s="16">
        <v>0</v>
      </c>
      <c r="K48" s="17">
        <v>0</v>
      </c>
      <c r="L48" s="18">
        <v>0</v>
      </c>
      <c r="M48" s="16">
        <v>0</v>
      </c>
      <c r="N48" s="17">
        <f t="shared" ref="N48:O51" si="7">ROUND((E48+H48+K48)/3,0)</f>
        <v>0</v>
      </c>
      <c r="O48" s="18">
        <f t="shared" si="7"/>
        <v>0</v>
      </c>
    </row>
    <row r="49" spans="1:24">
      <c r="A49" s="23"/>
      <c r="B49" s="23"/>
      <c r="C49" s="23" t="s">
        <v>165</v>
      </c>
      <c r="D49" s="16">
        <v>58</v>
      </c>
      <c r="E49" s="17">
        <v>18</v>
      </c>
      <c r="F49" s="18">
        <v>26</v>
      </c>
      <c r="G49" s="16">
        <v>58</v>
      </c>
      <c r="H49" s="17">
        <v>18</v>
      </c>
      <c r="I49" s="18">
        <v>26</v>
      </c>
      <c r="J49" s="16">
        <v>58</v>
      </c>
      <c r="K49" s="17">
        <v>18</v>
      </c>
      <c r="L49" s="18">
        <v>26</v>
      </c>
      <c r="M49" s="16">
        <f>ROUND((D49+G49+J49)/3,0)</f>
        <v>58</v>
      </c>
      <c r="N49" s="17">
        <f t="shared" si="7"/>
        <v>18</v>
      </c>
      <c r="O49" s="18">
        <f t="shared" si="7"/>
        <v>26</v>
      </c>
      <c r="T49" s="48">
        <f>((F49/60+E49)/60+D49)</f>
        <v>58.307222222222222</v>
      </c>
      <c r="U49" s="48">
        <f>(I49/60+H49)/60+G49</f>
        <v>58.307222222222222</v>
      </c>
      <c r="V49" s="48">
        <f>(L49/60+K49)/60+J49</f>
        <v>58.307222222222222</v>
      </c>
      <c r="W49" s="48">
        <f>AVERAGE(T49:V49)</f>
        <v>58.307222222222229</v>
      </c>
      <c r="X49" s="25">
        <f>_xlfn.STDEV.S(T49:V49)</f>
        <v>8.7023357152673167E-15</v>
      </c>
    </row>
    <row r="50" spans="1:24">
      <c r="A50" s="23"/>
      <c r="B50" s="23"/>
      <c r="C50" s="23" t="s">
        <v>44</v>
      </c>
      <c r="D50" s="16">
        <v>146</v>
      </c>
      <c r="E50" s="17">
        <v>55</v>
      </c>
      <c r="F50" s="18">
        <v>51</v>
      </c>
      <c r="G50" s="16">
        <v>146</v>
      </c>
      <c r="H50" s="17">
        <v>55</v>
      </c>
      <c r="I50" s="18">
        <v>49</v>
      </c>
      <c r="J50" s="16">
        <v>146</v>
      </c>
      <c r="K50" s="17">
        <v>55</v>
      </c>
      <c r="L50" s="18">
        <v>52</v>
      </c>
      <c r="M50" s="16">
        <f>ROUND((D50+G50+J50)/3,0)</f>
        <v>146</v>
      </c>
      <c r="N50" s="17">
        <f t="shared" si="7"/>
        <v>55</v>
      </c>
      <c r="O50" s="18">
        <f t="shared" si="7"/>
        <v>51</v>
      </c>
      <c r="T50" s="48">
        <f>((F50/60+E50)/60+D50)</f>
        <v>146.93083333333334</v>
      </c>
      <c r="U50" s="48">
        <f>(I50/60+H50)/60+G50</f>
        <v>146.93027777777777</v>
      </c>
      <c r="V50" s="48">
        <f>(L50/60+K50)/60+J50</f>
        <v>146.93111111111111</v>
      </c>
      <c r="W50" s="48">
        <f>AVERAGE(T50:V50)</f>
        <v>146.93074074074073</v>
      </c>
      <c r="X50" s="25">
        <f>_xlfn.STDEV.S(T50:V50)</f>
        <v>4.2431256434841076E-4</v>
      </c>
    </row>
    <row r="51" spans="1:24">
      <c r="A51" s="23"/>
      <c r="B51" s="23"/>
      <c r="C51" s="23" t="s">
        <v>155</v>
      </c>
      <c r="D51" s="16">
        <v>257</v>
      </c>
      <c r="E51" s="17">
        <v>20</v>
      </c>
      <c r="F51" s="18">
        <v>9</v>
      </c>
      <c r="G51" s="16">
        <v>257</v>
      </c>
      <c r="H51" s="17">
        <v>20</v>
      </c>
      <c r="I51" s="18">
        <v>8</v>
      </c>
      <c r="J51" s="16">
        <v>257</v>
      </c>
      <c r="K51" s="17">
        <v>20</v>
      </c>
      <c r="L51" s="18">
        <v>8</v>
      </c>
      <c r="M51" s="16">
        <f>ROUND((D51+G51+J51)/3,0)</f>
        <v>257</v>
      </c>
      <c r="N51" s="17">
        <f t="shared" si="7"/>
        <v>20</v>
      </c>
      <c r="O51" s="18">
        <f t="shared" si="7"/>
        <v>8</v>
      </c>
      <c r="T51" s="48">
        <f>((F51/60+E51)/60+D51)</f>
        <v>257.33583333333331</v>
      </c>
      <c r="U51" s="48">
        <f>(I51/60+H51)/60+G51</f>
        <v>257.33555555555557</v>
      </c>
      <c r="V51" s="48">
        <f>(L51/60+K51)/60+J51</f>
        <v>257.33555555555557</v>
      </c>
      <c r="W51" s="48">
        <f>AVERAGE(T51:V51)</f>
        <v>257.33564814814821</v>
      </c>
      <c r="X51" s="25">
        <f>_xlfn.STDEV.S(T51:V51)</f>
        <v>1.6037507475287114E-4</v>
      </c>
    </row>
    <row r="54" spans="1:24">
      <c r="A54" s="23" t="s">
        <v>0</v>
      </c>
      <c r="B54" s="23" t="s">
        <v>1</v>
      </c>
      <c r="C54" s="23" t="s">
        <v>2</v>
      </c>
      <c r="D54" s="546" t="s">
        <v>3</v>
      </c>
      <c r="E54" s="546"/>
      <c r="F54" s="546"/>
      <c r="G54" s="546" t="s">
        <v>9</v>
      </c>
      <c r="H54" s="546"/>
      <c r="I54" s="546"/>
      <c r="J54" s="546" t="s">
        <v>10</v>
      </c>
      <c r="K54" s="546"/>
      <c r="L54" s="546"/>
      <c r="M54" s="546" t="s">
        <v>11</v>
      </c>
      <c r="N54" s="546"/>
      <c r="O54" s="546"/>
    </row>
    <row r="55" spans="1:24">
      <c r="A55" s="22">
        <v>44852</v>
      </c>
      <c r="B55" s="106" t="s">
        <v>165</v>
      </c>
      <c r="C55" s="23" t="s">
        <v>166</v>
      </c>
      <c r="D55" s="16">
        <v>0</v>
      </c>
      <c r="E55" s="17">
        <v>0</v>
      </c>
      <c r="F55" s="18">
        <v>0</v>
      </c>
      <c r="G55" s="16">
        <v>0</v>
      </c>
      <c r="H55" s="17">
        <v>0</v>
      </c>
      <c r="I55" s="18">
        <v>0</v>
      </c>
      <c r="J55" s="16">
        <v>0</v>
      </c>
      <c r="K55" s="17">
        <v>0</v>
      </c>
      <c r="L55" s="18">
        <v>0</v>
      </c>
      <c r="M55" s="16">
        <v>0</v>
      </c>
      <c r="N55" s="17">
        <f t="shared" ref="N55:O58" si="8">ROUND((E55+H55+K55)/3,0)</f>
        <v>0</v>
      </c>
      <c r="O55" s="18">
        <f t="shared" si="8"/>
        <v>0</v>
      </c>
      <c r="T55" s="48">
        <f>((F55/60+E55)/60+D55)</f>
        <v>0</v>
      </c>
      <c r="U55" s="48">
        <f>(I55/60+H55)/60+G55</f>
        <v>0</v>
      </c>
      <c r="V55" s="48">
        <f>(L55/60+K55)/60+J55</f>
        <v>0</v>
      </c>
      <c r="W55" s="48">
        <f>AVERAGE(T55:V55)</f>
        <v>0</v>
      </c>
      <c r="X55" s="25">
        <f>_xlfn.STDEV.S(T55:V55)</f>
        <v>0</v>
      </c>
    </row>
    <row r="56" spans="1:24">
      <c r="A56" s="23"/>
      <c r="B56" s="23"/>
      <c r="C56" s="23" t="s">
        <v>44</v>
      </c>
      <c r="D56" s="16">
        <v>178</v>
      </c>
      <c r="E56" s="17">
        <v>57</v>
      </c>
      <c r="F56" s="18">
        <v>21</v>
      </c>
      <c r="G56" s="16">
        <v>178</v>
      </c>
      <c r="H56" s="17">
        <v>57</v>
      </c>
      <c r="I56" s="18">
        <v>24</v>
      </c>
      <c r="J56" s="16">
        <v>178</v>
      </c>
      <c r="K56" s="17">
        <v>57</v>
      </c>
      <c r="L56" s="18">
        <v>20</v>
      </c>
      <c r="M56" s="16">
        <f>ROUND((D56+G56+J56)/3,0)</f>
        <v>178</v>
      </c>
      <c r="N56" s="17">
        <f t="shared" si="8"/>
        <v>57</v>
      </c>
      <c r="O56" s="18">
        <f t="shared" si="8"/>
        <v>22</v>
      </c>
      <c r="T56" s="48">
        <f>((F56/60+E56)/60+D56)</f>
        <v>178.95583333333335</v>
      </c>
      <c r="U56" s="48">
        <f>(I56/60+H56)/60+G56</f>
        <v>178.95666666666668</v>
      </c>
      <c r="V56" s="48">
        <f>(L56/60+K56)/60+J56</f>
        <v>178.95555555555555</v>
      </c>
      <c r="W56" s="48">
        <f>AVERAGE(T56:V56)</f>
        <v>178.9560185185185</v>
      </c>
      <c r="X56" s="25">
        <f>_xlfn.STDEV.S(T56:V56)</f>
        <v>5.7824055541431843E-4</v>
      </c>
    </row>
    <row r="57" spans="1:24">
      <c r="A57" s="23"/>
      <c r="B57" s="23"/>
      <c r="C57" s="23" t="s">
        <v>162</v>
      </c>
      <c r="D57" s="16">
        <v>202</v>
      </c>
      <c r="E57" s="17">
        <v>48</v>
      </c>
      <c r="F57" s="18">
        <v>34</v>
      </c>
      <c r="G57" s="16">
        <v>202</v>
      </c>
      <c r="H57" s="17">
        <v>48</v>
      </c>
      <c r="I57" s="18">
        <v>33</v>
      </c>
      <c r="J57" s="16">
        <v>202</v>
      </c>
      <c r="K57" s="17">
        <v>48</v>
      </c>
      <c r="L57" s="18">
        <v>31</v>
      </c>
      <c r="M57" s="16">
        <f>ROUND((D57+G57+J57)/3,0)</f>
        <v>202</v>
      </c>
      <c r="N57" s="17">
        <f t="shared" si="8"/>
        <v>48</v>
      </c>
      <c r="O57" s="18">
        <f t="shared" si="8"/>
        <v>33</v>
      </c>
      <c r="T57" s="48">
        <f>((F57/60+E57)/60+D57)</f>
        <v>202.80944444444444</v>
      </c>
      <c r="U57" s="48">
        <f>(I57/60+H57)/60+G57</f>
        <v>202.80916666666667</v>
      </c>
      <c r="V57" s="48">
        <f>(L57/60+K57)/60+J57</f>
        <v>202.80861111111111</v>
      </c>
      <c r="W57" s="48">
        <f>AVERAGE(T57:V57)</f>
        <v>202.80907407407406</v>
      </c>
      <c r="X57" s="25">
        <f>_xlfn.STDEV.S(T57:V57)</f>
        <v>4.2431256434841076E-4</v>
      </c>
    </row>
    <row r="58" spans="1:24">
      <c r="A58" s="23"/>
      <c r="B58" s="23"/>
      <c r="C58" s="112" t="s">
        <v>17</v>
      </c>
      <c r="D58" s="16">
        <v>289</v>
      </c>
      <c r="E58" s="17">
        <v>52</v>
      </c>
      <c r="F58" s="18">
        <v>14</v>
      </c>
      <c r="G58" s="16">
        <v>289</v>
      </c>
      <c r="H58" s="17">
        <v>52</v>
      </c>
      <c r="I58" s="18">
        <v>11</v>
      </c>
      <c r="J58" s="16">
        <v>289</v>
      </c>
      <c r="K58" s="17">
        <v>52</v>
      </c>
      <c r="L58" s="18">
        <v>10</v>
      </c>
      <c r="M58" s="16">
        <f>ROUND((D58+G58+J58)/3,0)</f>
        <v>289</v>
      </c>
      <c r="N58" s="17">
        <f t="shared" si="8"/>
        <v>52</v>
      </c>
      <c r="O58" s="18">
        <f t="shared" si="8"/>
        <v>12</v>
      </c>
      <c r="T58" s="48">
        <f>((F58/60+E58)/60+D58)</f>
        <v>289.87055555555554</v>
      </c>
      <c r="U58" s="48">
        <f>(I58/60+H58)/60+G58</f>
        <v>289.86972222222221</v>
      </c>
      <c r="V58" s="48">
        <f>(L58/60+K58)/60+J58</f>
        <v>289.86944444444447</v>
      </c>
      <c r="W58" s="48">
        <f>AVERAGE(T58:V58)</f>
        <v>289.86990740740742</v>
      </c>
      <c r="X58" s="25">
        <f>_xlfn.STDEV.S(T58:V58)</f>
        <v>5.7824055539156287E-4</v>
      </c>
    </row>
    <row r="61" spans="1:24">
      <c r="D61" s="13"/>
      <c r="E61" s="13"/>
      <c r="F61" s="14"/>
      <c r="G61" s="13"/>
      <c r="H61" s="13"/>
      <c r="I61" s="14"/>
      <c r="J61" s="13"/>
      <c r="K61" s="13"/>
      <c r="L61" s="14"/>
      <c r="M61" s="13"/>
      <c r="N61" s="13"/>
      <c r="O61" s="14"/>
    </row>
    <row r="62" spans="1:24" ht="27.75" customHeight="1">
      <c r="B62" s="547" t="s">
        <v>152</v>
      </c>
      <c r="C62" s="547"/>
      <c r="D62" s="547"/>
      <c r="E62" s="547"/>
      <c r="F62" s="547"/>
      <c r="G62" s="547"/>
      <c r="H62" s="547"/>
      <c r="I62" s="547"/>
      <c r="J62" s="547"/>
      <c r="K62" s="547"/>
      <c r="L62" s="547"/>
      <c r="M62" s="548"/>
      <c r="N62" s="548"/>
      <c r="O62" s="548"/>
    </row>
    <row r="64" spans="1:24">
      <c r="A64" s="23" t="s">
        <v>0</v>
      </c>
      <c r="B64" s="23" t="s">
        <v>1</v>
      </c>
      <c r="C64" s="23" t="s">
        <v>2</v>
      </c>
      <c r="D64" s="546" t="s">
        <v>3</v>
      </c>
      <c r="E64" s="546"/>
      <c r="F64" s="546"/>
      <c r="G64" s="546" t="s">
        <v>9</v>
      </c>
      <c r="H64" s="546"/>
      <c r="I64" s="546"/>
      <c r="J64" s="546" t="s">
        <v>10</v>
      </c>
      <c r="K64" s="546"/>
      <c r="L64" s="546"/>
      <c r="M64" s="546" t="s">
        <v>11</v>
      </c>
      <c r="N64" s="546"/>
      <c r="O64" s="546"/>
    </row>
    <row r="65" spans="1:24">
      <c r="A65" s="22">
        <v>44853</v>
      </c>
      <c r="B65" s="106" t="s">
        <v>165</v>
      </c>
      <c r="C65" s="23" t="s">
        <v>166</v>
      </c>
      <c r="D65" s="16">
        <v>0</v>
      </c>
      <c r="E65" s="17">
        <v>0</v>
      </c>
      <c r="F65" s="18">
        <v>0</v>
      </c>
      <c r="G65" s="16">
        <v>0</v>
      </c>
      <c r="H65" s="17">
        <v>0</v>
      </c>
      <c r="I65" s="18">
        <v>0</v>
      </c>
      <c r="J65" s="16">
        <v>0</v>
      </c>
      <c r="K65" s="17">
        <v>0</v>
      </c>
      <c r="L65" s="18">
        <v>0</v>
      </c>
      <c r="M65" s="16">
        <v>0</v>
      </c>
      <c r="N65" s="17">
        <f t="shared" ref="N65:O67" si="9">ROUND((E65+H65+K65)/3,0)</f>
        <v>0</v>
      </c>
      <c r="O65" s="18">
        <f t="shared" si="9"/>
        <v>0</v>
      </c>
      <c r="T65" s="48">
        <f>((F65/60+E65)/60+D65)</f>
        <v>0</v>
      </c>
      <c r="U65" s="48">
        <f>(I65/60+H65)/60+G65</f>
        <v>0</v>
      </c>
      <c r="V65" s="48">
        <f>(L65/60+K65)/60+J65</f>
        <v>0</v>
      </c>
    </row>
    <row r="66" spans="1:24">
      <c r="A66" s="23"/>
      <c r="B66" s="23"/>
      <c r="C66" s="23" t="s">
        <v>52</v>
      </c>
      <c r="D66" s="16">
        <v>97</v>
      </c>
      <c r="E66" s="17">
        <v>25</v>
      </c>
      <c r="F66" s="18">
        <v>38</v>
      </c>
      <c r="G66" s="16">
        <v>97</v>
      </c>
      <c r="H66" s="17">
        <v>25</v>
      </c>
      <c r="I66" s="18">
        <v>38</v>
      </c>
      <c r="J66" s="16">
        <v>97</v>
      </c>
      <c r="K66" s="17">
        <v>25</v>
      </c>
      <c r="L66" s="18">
        <v>40</v>
      </c>
      <c r="M66" s="16">
        <f>ROUND((D66+G66+J66)/3,0)</f>
        <v>97</v>
      </c>
      <c r="N66" s="17">
        <f t="shared" si="9"/>
        <v>25</v>
      </c>
      <c r="O66" s="18">
        <f t="shared" si="9"/>
        <v>39</v>
      </c>
      <c r="T66" s="48">
        <f>((F66/60+E66)/60+D66)</f>
        <v>97.427222222222227</v>
      </c>
      <c r="U66" s="48">
        <f>(I66/60+H66)/60+G66</f>
        <v>97.427222222222227</v>
      </c>
      <c r="V66" s="48">
        <f>(L66/60+K66)/60+J66</f>
        <v>97.427777777777777</v>
      </c>
      <c r="W66" s="48">
        <f>AVERAGE(T66:V66)</f>
        <v>97.427407407407415</v>
      </c>
      <c r="X66" s="25">
        <f>_xlfn.STDEV.S(T66:V66)</f>
        <v>3.207501495467655E-4</v>
      </c>
    </row>
    <row r="67" spans="1:24">
      <c r="A67" s="23"/>
      <c r="B67" s="23"/>
      <c r="C67" s="23" t="s">
        <v>76</v>
      </c>
      <c r="D67" s="16">
        <v>137</v>
      </c>
      <c r="E67" s="17">
        <v>13</v>
      </c>
      <c r="F67" s="18">
        <v>13</v>
      </c>
      <c r="G67" s="16">
        <v>137</v>
      </c>
      <c r="H67" s="17">
        <v>13</v>
      </c>
      <c r="I67" s="18">
        <v>14</v>
      </c>
      <c r="J67" s="16">
        <v>137</v>
      </c>
      <c r="K67" s="17">
        <v>13</v>
      </c>
      <c r="L67" s="18">
        <v>13</v>
      </c>
      <c r="M67" s="16">
        <f>ROUND((D67+G67+J67)/3,0)</f>
        <v>137</v>
      </c>
      <c r="N67" s="17">
        <f t="shared" si="9"/>
        <v>13</v>
      </c>
      <c r="O67" s="18">
        <f t="shared" si="9"/>
        <v>13</v>
      </c>
      <c r="T67" s="48">
        <f>((F67/60+E67)/60+D67)</f>
        <v>137.22027777777777</v>
      </c>
      <c r="U67" s="48">
        <f>(I67/60+H67)/60+G67</f>
        <v>137.22055555555556</v>
      </c>
      <c r="V67" s="48">
        <f>(L67/60+K67)/60+J67</f>
        <v>137.22027777777777</v>
      </c>
      <c r="W67" s="48">
        <f>AVERAGE(T67:V67)</f>
        <v>137.22037037037038</v>
      </c>
      <c r="X67" s="25">
        <f>_xlfn.STDEV.S(T67:V67)</f>
        <v>1.6037507478568969E-4</v>
      </c>
    </row>
    <row r="70" spans="1:24">
      <c r="A70" s="23" t="s">
        <v>0</v>
      </c>
      <c r="B70" s="23" t="s">
        <v>1</v>
      </c>
      <c r="C70" s="23" t="s">
        <v>2</v>
      </c>
      <c r="D70" s="546" t="s">
        <v>3</v>
      </c>
      <c r="E70" s="546"/>
      <c r="F70" s="546"/>
      <c r="G70" s="546" t="s">
        <v>9</v>
      </c>
      <c r="H70" s="546"/>
      <c r="I70" s="546"/>
      <c r="J70" s="546" t="s">
        <v>10</v>
      </c>
      <c r="K70" s="546"/>
      <c r="L70" s="546"/>
      <c r="M70" s="546" t="s">
        <v>11</v>
      </c>
      <c r="N70" s="546"/>
      <c r="O70" s="546"/>
    </row>
    <row r="71" spans="1:24">
      <c r="A71" s="22">
        <v>44853</v>
      </c>
      <c r="B71" s="106" t="s">
        <v>76</v>
      </c>
      <c r="C71" s="23" t="s">
        <v>44</v>
      </c>
      <c r="D71" s="16">
        <v>0</v>
      </c>
      <c r="E71" s="17">
        <v>0</v>
      </c>
      <c r="F71" s="18">
        <v>0</v>
      </c>
      <c r="G71" s="16">
        <v>0</v>
      </c>
      <c r="H71" s="17">
        <v>0</v>
      </c>
      <c r="I71" s="18">
        <v>0</v>
      </c>
      <c r="J71" s="16">
        <v>0</v>
      </c>
      <c r="K71" s="17">
        <v>0</v>
      </c>
      <c r="L71" s="18">
        <v>0</v>
      </c>
      <c r="M71" s="16">
        <v>0</v>
      </c>
      <c r="N71" s="17">
        <f t="shared" ref="N71:O74" si="10">ROUND((E71+H71+K71)/3,0)</f>
        <v>0</v>
      </c>
      <c r="O71" s="18">
        <f t="shared" si="10"/>
        <v>0</v>
      </c>
      <c r="T71" s="48">
        <f>((F71/60+E71)/60+D71)</f>
        <v>0</v>
      </c>
      <c r="U71" s="48">
        <f>(I71/60+H71)/60+G71</f>
        <v>0</v>
      </c>
      <c r="V71" s="48">
        <f>(L71/60+K71)/60+J71</f>
        <v>0</v>
      </c>
    </row>
    <row r="72" spans="1:24">
      <c r="A72" s="23"/>
      <c r="B72" s="23"/>
      <c r="C72" s="23" t="s">
        <v>167</v>
      </c>
      <c r="D72" s="16">
        <v>133</v>
      </c>
      <c r="E72" s="17">
        <v>23</v>
      </c>
      <c r="F72" s="18">
        <v>6</v>
      </c>
      <c r="G72" s="16">
        <v>133</v>
      </c>
      <c r="H72" s="17">
        <v>23</v>
      </c>
      <c r="I72" s="18">
        <v>4</v>
      </c>
      <c r="J72" s="16">
        <v>133</v>
      </c>
      <c r="K72" s="17">
        <v>23</v>
      </c>
      <c r="L72" s="18">
        <v>6</v>
      </c>
      <c r="M72" s="16">
        <f>ROUND((D72+G72+J72)/3,0)</f>
        <v>133</v>
      </c>
      <c r="N72" s="17">
        <f t="shared" si="10"/>
        <v>23</v>
      </c>
      <c r="O72" s="18">
        <f t="shared" si="10"/>
        <v>5</v>
      </c>
      <c r="T72" s="48">
        <f>((F72/60+E72)/60+D72)</f>
        <v>133.38499999999999</v>
      </c>
      <c r="U72" s="48">
        <f>(I72/60+H72)/60+G72</f>
        <v>133.38444444444445</v>
      </c>
      <c r="V72" s="48">
        <f>(L72/60+K72)/60+J72</f>
        <v>133.38499999999999</v>
      </c>
      <c r="W72" s="48">
        <f>AVERAGE(T72:V72)</f>
        <v>133.3848148148148</v>
      </c>
      <c r="X72" s="25">
        <f>_xlfn.STDEV.S(T72:V72)</f>
        <v>3.2075014953856086E-4</v>
      </c>
    </row>
    <row r="73" spans="1:24">
      <c r="A73" s="23"/>
      <c r="B73" s="23"/>
      <c r="C73" s="23" t="s">
        <v>52</v>
      </c>
      <c r="D73" s="16">
        <v>268</v>
      </c>
      <c r="E73" s="17">
        <v>6</v>
      </c>
      <c r="F73" s="18">
        <v>14</v>
      </c>
      <c r="G73" s="16">
        <v>268</v>
      </c>
      <c r="H73" s="17">
        <v>6</v>
      </c>
      <c r="I73" s="18">
        <v>14</v>
      </c>
      <c r="J73" s="16">
        <v>268</v>
      </c>
      <c r="K73" s="17">
        <v>6</v>
      </c>
      <c r="L73" s="18">
        <v>15</v>
      </c>
      <c r="M73" s="16">
        <f>ROUND((D73+G73+J73)/3,0)</f>
        <v>268</v>
      </c>
      <c r="N73" s="17">
        <f t="shared" si="10"/>
        <v>6</v>
      </c>
      <c r="O73" s="18">
        <f t="shared" si="10"/>
        <v>14</v>
      </c>
      <c r="T73" s="48">
        <f>((F73/60+E73)/60+D73)</f>
        <v>268.10388888888889</v>
      </c>
      <c r="U73" s="48">
        <f>(I73/60+H73)/60+G73</f>
        <v>268.10388888888889</v>
      </c>
      <c r="V73" s="48">
        <f>(L73/60+K73)/60+J73</f>
        <v>268.10416666666669</v>
      </c>
      <c r="W73" s="48">
        <f>AVERAGE(T73:V73)</f>
        <v>268.10398148148147</v>
      </c>
      <c r="X73" s="25">
        <f>_xlfn.STDEV.S(T73:V73)</f>
        <v>1.6037507478568972E-4</v>
      </c>
    </row>
    <row r="74" spans="1:24">
      <c r="A74" s="23"/>
      <c r="B74" s="23"/>
      <c r="C74" s="23" t="s">
        <v>39</v>
      </c>
      <c r="D74" s="16">
        <v>288</v>
      </c>
      <c r="E74" s="17">
        <v>52</v>
      </c>
      <c r="F74" s="18">
        <v>38</v>
      </c>
      <c r="G74" s="16">
        <v>288</v>
      </c>
      <c r="H74" s="17">
        <v>52</v>
      </c>
      <c r="I74" s="18">
        <v>41</v>
      </c>
      <c r="J74" s="16">
        <v>288</v>
      </c>
      <c r="K74" s="17">
        <v>52</v>
      </c>
      <c r="L74" s="18">
        <v>36</v>
      </c>
      <c r="M74" s="16">
        <f>ROUND((D74+G74+J74)/3,0)</f>
        <v>288</v>
      </c>
      <c r="N74" s="17">
        <f t="shared" si="10"/>
        <v>52</v>
      </c>
      <c r="O74" s="18">
        <f t="shared" si="10"/>
        <v>38</v>
      </c>
      <c r="T74" s="48">
        <f>((F74/60+E74)/60+D74)</f>
        <v>288.8772222222222</v>
      </c>
      <c r="U74" s="48">
        <f>(I74/60+H74)/60+G74</f>
        <v>288.87805555555553</v>
      </c>
      <c r="V74" s="48">
        <f>(L74/60+K74)/60+J74</f>
        <v>288.87666666666667</v>
      </c>
      <c r="W74" s="48">
        <f>AVERAGE(T74:V74)</f>
        <v>288.87731481481484</v>
      </c>
      <c r="X74" s="25">
        <f>_xlfn.STDEV.S(T74:V74)</f>
        <v>6.9905874399713117E-4</v>
      </c>
    </row>
    <row r="77" spans="1:24">
      <c r="A77" s="23" t="s">
        <v>0</v>
      </c>
      <c r="B77" s="23" t="s">
        <v>1</v>
      </c>
      <c r="C77" s="23" t="s">
        <v>2</v>
      </c>
      <c r="D77" s="546" t="s">
        <v>3</v>
      </c>
      <c r="E77" s="546"/>
      <c r="F77" s="546"/>
      <c r="G77" s="546" t="s">
        <v>9</v>
      </c>
      <c r="H77" s="546"/>
      <c r="I77" s="546"/>
      <c r="J77" s="546" t="s">
        <v>10</v>
      </c>
      <c r="K77" s="546"/>
      <c r="L77" s="546"/>
      <c r="M77" s="546" t="s">
        <v>11</v>
      </c>
      <c r="N77" s="546"/>
      <c r="O77" s="546"/>
    </row>
    <row r="78" spans="1:24">
      <c r="A78" s="22">
        <v>44853</v>
      </c>
      <c r="B78" s="106" t="s">
        <v>35</v>
      </c>
      <c r="C78" s="23" t="s">
        <v>33</v>
      </c>
      <c r="D78" s="16">
        <v>0</v>
      </c>
      <c r="E78" s="17">
        <v>0</v>
      </c>
      <c r="F78" s="18">
        <v>0</v>
      </c>
      <c r="G78" s="16">
        <v>0</v>
      </c>
      <c r="H78" s="17">
        <v>0</v>
      </c>
      <c r="I78" s="18">
        <v>0</v>
      </c>
      <c r="J78" s="16">
        <v>0</v>
      </c>
      <c r="K78" s="17">
        <v>0</v>
      </c>
      <c r="L78" s="18">
        <v>0</v>
      </c>
      <c r="M78" s="16">
        <v>0</v>
      </c>
      <c r="N78" s="17">
        <f t="shared" ref="N78:O81" si="11">ROUND((E78+H78+K78)/3,0)</f>
        <v>0</v>
      </c>
      <c r="O78" s="18">
        <f t="shared" si="11"/>
        <v>0</v>
      </c>
      <c r="T78" s="48">
        <f>((F78/60+E78)/60+D78)</f>
        <v>0</v>
      </c>
      <c r="U78" s="48">
        <f>(I78/60+H78)/60+G78</f>
        <v>0</v>
      </c>
      <c r="V78" s="48">
        <f>(L78/60+K78)/60+J78</f>
        <v>0</v>
      </c>
    </row>
    <row r="79" spans="1:24">
      <c r="A79" s="23"/>
      <c r="B79" s="23"/>
      <c r="C79" s="23" t="s">
        <v>76</v>
      </c>
      <c r="D79" s="16">
        <v>212</v>
      </c>
      <c r="E79" s="17">
        <v>36</v>
      </c>
      <c r="F79" s="18">
        <v>32</v>
      </c>
      <c r="G79" s="16">
        <v>212</v>
      </c>
      <c r="H79" s="17">
        <v>36</v>
      </c>
      <c r="I79" s="18">
        <v>31</v>
      </c>
      <c r="J79" s="16">
        <v>212</v>
      </c>
      <c r="K79" s="17">
        <v>36</v>
      </c>
      <c r="L79" s="18">
        <v>31</v>
      </c>
      <c r="M79" s="16">
        <f>ROUND((D79+G79+J79)/3,0)</f>
        <v>212</v>
      </c>
      <c r="N79" s="17">
        <f t="shared" si="11"/>
        <v>36</v>
      </c>
      <c r="O79" s="18">
        <f t="shared" si="11"/>
        <v>31</v>
      </c>
      <c r="T79" s="48">
        <f>((F79/60+E79)/60+D79)</f>
        <v>212.60888888888888</v>
      </c>
      <c r="U79" s="48">
        <f>(I79/60+H79)/60+G79</f>
        <v>212.60861111111112</v>
      </c>
      <c r="V79" s="48">
        <f>(L79/60+K79)/60+J79</f>
        <v>212.60861111111112</v>
      </c>
      <c r="W79" s="48">
        <f>AVERAGE(T79:V79)</f>
        <v>212.6087037037037</v>
      </c>
      <c r="X79" s="25">
        <f>_xlfn.STDEV.S(T79:V79)</f>
        <v>1.6037507476928043E-4</v>
      </c>
    </row>
    <row r="80" spans="1:24">
      <c r="A80" s="23"/>
      <c r="B80" s="23"/>
      <c r="C80" s="23" t="s">
        <v>39</v>
      </c>
      <c r="D80" s="16">
        <v>246</v>
      </c>
      <c r="E80" s="17">
        <v>35</v>
      </c>
      <c r="F80" s="18">
        <v>13</v>
      </c>
      <c r="G80" s="16">
        <v>246</v>
      </c>
      <c r="H80" s="17">
        <v>35</v>
      </c>
      <c r="I80" s="18">
        <v>14</v>
      </c>
      <c r="J80" s="16">
        <v>246</v>
      </c>
      <c r="K80" s="17">
        <v>35</v>
      </c>
      <c r="L80" s="18">
        <v>14</v>
      </c>
      <c r="M80" s="16">
        <f>ROUND((D80+G80+J80)/3,0)</f>
        <v>246</v>
      </c>
      <c r="N80" s="17">
        <f t="shared" si="11"/>
        <v>35</v>
      </c>
      <c r="O80" s="18">
        <f t="shared" si="11"/>
        <v>14</v>
      </c>
      <c r="T80" s="48">
        <f>((F80/60+E80)/60+D80)</f>
        <v>246.58694444444444</v>
      </c>
      <c r="U80" s="48">
        <f>(I80/60+H80)/60+G80</f>
        <v>246.58722222222221</v>
      </c>
      <c r="V80" s="48">
        <f>(L80/60+K80)/60+J80</f>
        <v>246.58722222222221</v>
      </c>
      <c r="W80" s="48">
        <f>AVERAGE(T80:V80)</f>
        <v>246.58712962962963</v>
      </c>
      <c r="X80" s="25">
        <f>_xlfn.STDEV.S(T80:V80)</f>
        <v>1.6037507476928043E-4</v>
      </c>
    </row>
    <row r="81" spans="1:24">
      <c r="A81" s="23"/>
      <c r="B81" s="23"/>
      <c r="C81" s="23" t="s">
        <v>46</v>
      </c>
      <c r="D81" s="16">
        <v>277</v>
      </c>
      <c r="E81" s="17">
        <v>20</v>
      </c>
      <c r="F81" s="18">
        <v>48</v>
      </c>
      <c r="G81" s="16">
        <v>277</v>
      </c>
      <c r="H81" s="17">
        <v>20</v>
      </c>
      <c r="I81" s="18">
        <v>46</v>
      </c>
      <c r="J81" s="16">
        <v>277</v>
      </c>
      <c r="K81" s="17">
        <v>20</v>
      </c>
      <c r="L81" s="18">
        <v>47</v>
      </c>
      <c r="M81" s="16">
        <f>ROUND((D81+G81+J81)/3,0)</f>
        <v>277</v>
      </c>
      <c r="N81" s="17">
        <f t="shared" si="11"/>
        <v>20</v>
      </c>
      <c r="O81" s="18">
        <f t="shared" si="11"/>
        <v>47</v>
      </c>
      <c r="T81" s="48">
        <f>((F81/60+E81)/60+D81)</f>
        <v>277.34666666666669</v>
      </c>
      <c r="U81" s="48">
        <f>(I81/60+H81)/60+G81</f>
        <v>277.3461111111111</v>
      </c>
      <c r="V81" s="48">
        <f>(L81/60+K81)/60+J81</f>
        <v>277.3463888888889</v>
      </c>
      <c r="W81" s="48">
        <f>AVERAGE(T81:V81)</f>
        <v>277.3463888888889</v>
      </c>
      <c r="X81" s="25">
        <f>_xlfn.STDEV.S(T81:V81)</f>
        <v>2.7777777779647295E-4</v>
      </c>
    </row>
    <row r="84" spans="1:24">
      <c r="A84" s="23" t="s">
        <v>0</v>
      </c>
      <c r="B84" s="23" t="s">
        <v>1</v>
      </c>
      <c r="C84" s="23" t="s">
        <v>2</v>
      </c>
      <c r="D84" s="546" t="s">
        <v>3</v>
      </c>
      <c r="E84" s="546"/>
      <c r="F84" s="546"/>
      <c r="G84" s="546" t="s">
        <v>9</v>
      </c>
      <c r="H84" s="546"/>
      <c r="I84" s="546"/>
      <c r="J84" s="546" t="s">
        <v>10</v>
      </c>
      <c r="K84" s="546"/>
      <c r="L84" s="546"/>
      <c r="M84" s="546" t="s">
        <v>11</v>
      </c>
      <c r="N84" s="546"/>
      <c r="O84" s="546"/>
    </row>
    <row r="85" spans="1:24">
      <c r="A85" s="22">
        <v>44853</v>
      </c>
      <c r="B85" s="106" t="s">
        <v>35</v>
      </c>
      <c r="C85" s="23" t="s">
        <v>33</v>
      </c>
      <c r="D85" s="16">
        <v>0</v>
      </c>
      <c r="E85" s="17">
        <v>0</v>
      </c>
      <c r="F85" s="18">
        <v>0</v>
      </c>
      <c r="G85" s="16">
        <v>0</v>
      </c>
      <c r="H85" s="17">
        <v>0</v>
      </c>
      <c r="I85" s="18">
        <v>0</v>
      </c>
      <c r="J85" s="16">
        <v>0</v>
      </c>
      <c r="K85" s="17">
        <v>0</v>
      </c>
      <c r="L85" s="18">
        <v>0</v>
      </c>
      <c r="M85" s="16">
        <v>0</v>
      </c>
      <c r="N85" s="17">
        <f>ROUND((E85+H85+K85)/3,0)</f>
        <v>0</v>
      </c>
      <c r="O85" s="18">
        <f>ROUND((F85+I85+L85)/3,0)</f>
        <v>0</v>
      </c>
      <c r="T85" s="48">
        <f>((F85/60+E85)/60+D85)</f>
        <v>0</v>
      </c>
      <c r="U85" s="48">
        <f>(I85/60+H85)/60+G85</f>
        <v>0</v>
      </c>
      <c r="V85" s="48">
        <f>(L85/60+K85)/60+J85</f>
        <v>0</v>
      </c>
      <c r="W85" s="48">
        <f>AVERAGE(T85:V85)</f>
        <v>0</v>
      </c>
      <c r="X85" s="25">
        <f>_xlfn.STDEV.S(T85:V85)</f>
        <v>0</v>
      </c>
    </row>
    <row r="86" spans="1:24">
      <c r="A86" s="23"/>
      <c r="B86" s="23"/>
      <c r="C86" s="23" t="s">
        <v>37</v>
      </c>
      <c r="D86" s="16">
        <v>262</v>
      </c>
      <c r="E86" s="17">
        <v>10</v>
      </c>
      <c r="F86" s="18">
        <v>49</v>
      </c>
      <c r="G86" s="16">
        <v>262</v>
      </c>
      <c r="H86" s="17">
        <v>10</v>
      </c>
      <c r="I86" s="18">
        <v>51</v>
      </c>
      <c r="J86" s="16">
        <v>262</v>
      </c>
      <c r="K86" s="17">
        <v>10</v>
      </c>
      <c r="L86" s="18">
        <v>52</v>
      </c>
      <c r="M86" s="16">
        <f>ROUND((D86+G86+J86)/3,0)</f>
        <v>262</v>
      </c>
      <c r="N86" s="17">
        <f>ROUND((E86+H86+K86)/3,0)</f>
        <v>10</v>
      </c>
      <c r="O86" s="18">
        <f>ROUND((F86+I86+L86)/3,0)</f>
        <v>51</v>
      </c>
      <c r="T86" s="48">
        <f>((F86/60+E86)/60+D86)</f>
        <v>262.1802777777778</v>
      </c>
      <c r="U86" s="48">
        <f>(I86/60+H86)/60+G86</f>
        <v>262.18083333333334</v>
      </c>
      <c r="V86" s="48">
        <f>(L86/60+K86)/60+J86</f>
        <v>262.18111111111114</v>
      </c>
      <c r="W86" s="48">
        <f>AVERAGE(T86:V86)</f>
        <v>262.18074074074076</v>
      </c>
      <c r="X86" s="25">
        <f>_xlfn.STDEV.S(T86:V86)</f>
        <v>4.2431256434530967E-4</v>
      </c>
    </row>
    <row r="89" spans="1:24">
      <c r="A89" s="23" t="s">
        <v>0</v>
      </c>
      <c r="B89" s="23" t="s">
        <v>1</v>
      </c>
      <c r="C89" s="23" t="s">
        <v>2</v>
      </c>
      <c r="D89" s="546" t="s">
        <v>3</v>
      </c>
      <c r="E89" s="546"/>
      <c r="F89" s="546"/>
      <c r="G89" s="546" t="s">
        <v>9</v>
      </c>
      <c r="H89" s="546"/>
      <c r="I89" s="546"/>
      <c r="J89" s="546" t="s">
        <v>10</v>
      </c>
      <c r="K89" s="546"/>
      <c r="L89" s="546"/>
      <c r="M89" s="546" t="s">
        <v>11</v>
      </c>
      <c r="N89" s="546"/>
      <c r="O89" s="546"/>
    </row>
    <row r="90" spans="1:24">
      <c r="A90" s="22">
        <v>44854</v>
      </c>
      <c r="B90" s="106" t="s">
        <v>52</v>
      </c>
      <c r="C90" s="23" t="s">
        <v>167</v>
      </c>
      <c r="D90" s="16">
        <v>0</v>
      </c>
      <c r="E90" s="17">
        <v>0</v>
      </c>
      <c r="F90" s="18">
        <v>0</v>
      </c>
      <c r="G90" s="16">
        <v>0</v>
      </c>
      <c r="H90" s="17">
        <v>0</v>
      </c>
      <c r="I90" s="18">
        <v>0</v>
      </c>
      <c r="J90" s="16">
        <v>0</v>
      </c>
      <c r="K90" s="17">
        <v>0</v>
      </c>
      <c r="L90" s="18">
        <v>0</v>
      </c>
      <c r="M90" s="16">
        <v>0</v>
      </c>
      <c r="N90" s="17">
        <f t="shared" ref="N90:O93" si="12">ROUND((E90+H90+K90)/3,0)</f>
        <v>0</v>
      </c>
      <c r="O90" s="18">
        <f t="shared" si="12"/>
        <v>0</v>
      </c>
      <c r="T90" s="48">
        <f>((F90/60+E90)/60+D90)</f>
        <v>0</v>
      </c>
      <c r="U90" s="48">
        <f>(I90/60+H90)/60+G90</f>
        <v>0</v>
      </c>
      <c r="V90" s="48">
        <f>(L90/60+K90)/60+J90</f>
        <v>0</v>
      </c>
      <c r="W90" s="48">
        <f>AVERAGE(T90:V90)</f>
        <v>0</v>
      </c>
      <c r="X90" s="25">
        <f>_xlfn.STDEV.S(T90:V90)</f>
        <v>0</v>
      </c>
    </row>
    <row r="91" spans="1:24">
      <c r="A91" s="23"/>
      <c r="B91" s="23"/>
      <c r="C91" s="23" t="s">
        <v>37</v>
      </c>
      <c r="D91" s="16">
        <v>274</v>
      </c>
      <c r="E91" s="17">
        <v>42</v>
      </c>
      <c r="F91" s="18">
        <v>23</v>
      </c>
      <c r="G91" s="16">
        <v>274</v>
      </c>
      <c r="H91" s="17">
        <v>42</v>
      </c>
      <c r="I91" s="18">
        <v>23</v>
      </c>
      <c r="J91" s="16">
        <v>274</v>
      </c>
      <c r="K91" s="17">
        <v>42</v>
      </c>
      <c r="L91" s="18">
        <v>22</v>
      </c>
      <c r="M91" s="16">
        <f>ROUND((D91+G91+J91)/3,0)</f>
        <v>274</v>
      </c>
      <c r="N91" s="17">
        <f t="shared" si="12"/>
        <v>42</v>
      </c>
      <c r="O91" s="18">
        <f t="shared" si="12"/>
        <v>23</v>
      </c>
      <c r="T91" s="48">
        <f>((F91/60+E91)/60+D91)</f>
        <v>274.70638888888891</v>
      </c>
      <c r="U91" s="48">
        <f>(I91/60+H91)/60+G91</f>
        <v>274.70638888888891</v>
      </c>
      <c r="V91" s="48">
        <f>(L91/60+K91)/60+J91</f>
        <v>274.70611111111111</v>
      </c>
      <c r="W91" s="48">
        <f>AVERAGE(T91:V91)</f>
        <v>274.70629629629633</v>
      </c>
      <c r="X91" s="25">
        <f>_xlfn.STDEV.S(T91:V91)</f>
        <v>1.6037507478568972E-4</v>
      </c>
    </row>
    <row r="92" spans="1:24">
      <c r="A92" s="23"/>
      <c r="B92" s="23"/>
      <c r="C92" s="23" t="s">
        <v>39</v>
      </c>
      <c r="D92" s="16">
        <v>321</v>
      </c>
      <c r="E92" s="17">
        <v>19</v>
      </c>
      <c r="F92" s="18">
        <v>37</v>
      </c>
      <c r="G92" s="16">
        <v>321</v>
      </c>
      <c r="H92" s="17">
        <v>19</v>
      </c>
      <c r="I92" s="18">
        <v>38</v>
      </c>
      <c r="J92" s="16">
        <v>321</v>
      </c>
      <c r="K92" s="17">
        <v>19</v>
      </c>
      <c r="L92" s="18">
        <v>38</v>
      </c>
      <c r="M92" s="16">
        <f>ROUND((D92+G92+J92)/3,0)</f>
        <v>321</v>
      </c>
      <c r="N92" s="17">
        <f t="shared" si="12"/>
        <v>19</v>
      </c>
      <c r="O92" s="18">
        <f t="shared" si="12"/>
        <v>38</v>
      </c>
      <c r="T92" s="48">
        <f>((F92/60+E92)/60+D92)</f>
        <v>321.32694444444445</v>
      </c>
      <c r="U92" s="48">
        <f>(I92/60+H92)/60+G92</f>
        <v>321.32722222222225</v>
      </c>
      <c r="V92" s="48">
        <f>(L92/60+K92)/60+J92</f>
        <v>321.32722222222225</v>
      </c>
      <c r="W92" s="48">
        <f>AVERAGE(T92:V92)</f>
        <v>321.32712962962961</v>
      </c>
      <c r="X92" s="25">
        <f>_xlfn.STDEV.S(T92:V92)</f>
        <v>1.6037507478568969E-4</v>
      </c>
    </row>
    <row r="93" spans="1:24">
      <c r="A93" s="23"/>
      <c r="B93" s="23"/>
      <c r="C93" s="23" t="s">
        <v>76</v>
      </c>
      <c r="D93" s="16">
        <v>354</v>
      </c>
      <c r="E93" s="17">
        <v>30</v>
      </c>
      <c r="F93" s="18">
        <v>46</v>
      </c>
      <c r="G93" s="16">
        <v>354</v>
      </c>
      <c r="H93" s="17">
        <v>30</v>
      </c>
      <c r="I93" s="18">
        <v>48</v>
      </c>
      <c r="J93" s="16">
        <v>354</v>
      </c>
      <c r="K93" s="17">
        <v>30</v>
      </c>
      <c r="L93" s="18">
        <v>49</v>
      </c>
      <c r="M93" s="16">
        <f>ROUND((D93+G93+J93)/3,0)</f>
        <v>354</v>
      </c>
      <c r="N93" s="17">
        <f t="shared" si="12"/>
        <v>30</v>
      </c>
      <c r="O93" s="18">
        <f t="shared" si="12"/>
        <v>48</v>
      </c>
      <c r="T93" s="48">
        <f>((F93/60+E93)/60+D93)</f>
        <v>354.51277777777779</v>
      </c>
      <c r="U93" s="48">
        <f>(I93/60+H93)/60+G93</f>
        <v>354.51333333333332</v>
      </c>
      <c r="V93" s="48">
        <f>(L93/60+K93)/60+J93</f>
        <v>354.51361111111112</v>
      </c>
      <c r="W93" s="48">
        <f>AVERAGE(T93:V93)</f>
        <v>354.51324074074074</v>
      </c>
      <c r="X93" s="25">
        <f>_xlfn.STDEV.S(T93:V93)</f>
        <v>4.2431256434530967E-4</v>
      </c>
    </row>
    <row r="94" spans="1:24">
      <c r="D94" s="20"/>
      <c r="E94" s="21"/>
      <c r="F94" s="21"/>
      <c r="G94" s="20"/>
      <c r="H94" s="21"/>
      <c r="I94" s="21"/>
      <c r="J94" s="20"/>
      <c r="K94" s="21"/>
      <c r="L94" s="21"/>
      <c r="M94" s="20"/>
      <c r="N94" s="21"/>
      <c r="O94" s="21"/>
    </row>
    <row r="96" spans="1:24">
      <c r="A96" s="23" t="s">
        <v>0</v>
      </c>
      <c r="B96" s="23" t="s">
        <v>1</v>
      </c>
      <c r="C96" s="23" t="s">
        <v>2</v>
      </c>
      <c r="D96" s="546" t="s">
        <v>3</v>
      </c>
      <c r="E96" s="546"/>
      <c r="F96" s="546"/>
      <c r="G96" s="546" t="s">
        <v>9</v>
      </c>
      <c r="H96" s="546"/>
      <c r="I96" s="546"/>
      <c r="J96" s="546" t="s">
        <v>10</v>
      </c>
      <c r="K96" s="546"/>
      <c r="L96" s="546"/>
      <c r="M96" s="546" t="s">
        <v>11</v>
      </c>
      <c r="N96" s="546"/>
      <c r="O96" s="546"/>
    </row>
    <row r="97" spans="1:24">
      <c r="A97" s="22">
        <v>44854</v>
      </c>
      <c r="B97" s="106" t="s">
        <v>52</v>
      </c>
      <c r="C97" s="23" t="s">
        <v>167</v>
      </c>
      <c r="D97" s="16">
        <v>0</v>
      </c>
      <c r="E97" s="17">
        <v>0</v>
      </c>
      <c r="F97" s="18">
        <v>0</v>
      </c>
      <c r="G97" s="16">
        <v>0</v>
      </c>
      <c r="H97" s="17">
        <v>0</v>
      </c>
      <c r="I97" s="18">
        <v>0</v>
      </c>
      <c r="J97" s="16">
        <v>0</v>
      </c>
      <c r="K97" s="17">
        <v>0</v>
      </c>
      <c r="L97" s="18">
        <v>0</v>
      </c>
      <c r="M97" s="16">
        <v>0</v>
      </c>
      <c r="N97" s="17">
        <f>ROUND((E97+H97+K97)/3,0)</f>
        <v>0</v>
      </c>
      <c r="O97" s="18">
        <f>ROUND((F97+I97+L97)/3,0)</f>
        <v>0</v>
      </c>
      <c r="T97" s="48">
        <f>((F97/60+E97)/60+D97)</f>
        <v>0</v>
      </c>
      <c r="U97" s="48">
        <f>(I97/60+H97)/60+G97</f>
        <v>0</v>
      </c>
      <c r="V97" s="48">
        <f>(L97/60+K97)/60+J97</f>
        <v>0</v>
      </c>
      <c r="W97" s="48">
        <f>AVERAGE(T97:V97)</f>
        <v>0</v>
      </c>
      <c r="X97" s="25">
        <f>_xlfn.STDEV.S(T97:V97)</f>
        <v>0</v>
      </c>
    </row>
    <row r="98" spans="1:24">
      <c r="A98" s="23"/>
      <c r="B98" s="23"/>
      <c r="C98" s="23" t="s">
        <v>51</v>
      </c>
      <c r="D98" s="16">
        <v>185</v>
      </c>
      <c r="E98" s="17">
        <v>2</v>
      </c>
      <c r="F98" s="18">
        <v>24</v>
      </c>
      <c r="G98" s="16">
        <v>185</v>
      </c>
      <c r="H98" s="17">
        <v>2</v>
      </c>
      <c r="I98" s="18">
        <v>22</v>
      </c>
      <c r="J98" s="16">
        <v>185</v>
      </c>
      <c r="K98" s="17">
        <v>2</v>
      </c>
      <c r="L98" s="18">
        <v>24</v>
      </c>
      <c r="M98" s="16">
        <f>ROUND((D98+G98+J98)/3,0)</f>
        <v>185</v>
      </c>
      <c r="N98" s="17">
        <f>ROUND((E98+H98+K98)/3,0)</f>
        <v>2</v>
      </c>
      <c r="O98" s="18">
        <f>ROUND((F98+I98+L98)/3,0)</f>
        <v>23</v>
      </c>
      <c r="T98" s="48">
        <f>((F98/60+E98)/60+D98)</f>
        <v>185.04</v>
      </c>
      <c r="U98" s="48">
        <f>(I98/60+H98)/60+G98</f>
        <v>185.03944444444446</v>
      </c>
      <c r="V98" s="48">
        <f>(L98/60+K98)/60+J98</f>
        <v>185.04</v>
      </c>
      <c r="W98" s="48">
        <f>AVERAGE(T98:V98)</f>
        <v>185.0398148148148</v>
      </c>
      <c r="X98" s="25">
        <f>_xlfn.STDEV.S(T98:V98)</f>
        <v>3.2075014953856086E-4</v>
      </c>
    </row>
    <row r="101" spans="1:24">
      <c r="A101" s="23" t="s">
        <v>0</v>
      </c>
      <c r="B101" s="23" t="s">
        <v>1</v>
      </c>
      <c r="C101" s="23" t="s">
        <v>2</v>
      </c>
      <c r="D101" s="546" t="s">
        <v>3</v>
      </c>
      <c r="E101" s="546"/>
      <c r="F101" s="546"/>
      <c r="G101" s="546" t="s">
        <v>9</v>
      </c>
      <c r="H101" s="546"/>
      <c r="I101" s="546"/>
      <c r="J101" s="546" t="s">
        <v>10</v>
      </c>
      <c r="K101" s="546"/>
      <c r="L101" s="546"/>
      <c r="M101" s="546" t="s">
        <v>11</v>
      </c>
      <c r="N101" s="546"/>
      <c r="O101" s="546"/>
    </row>
    <row r="102" spans="1:24">
      <c r="A102" s="22">
        <v>44854</v>
      </c>
      <c r="B102" s="106" t="s">
        <v>51</v>
      </c>
      <c r="C102" s="23" t="s">
        <v>52</v>
      </c>
      <c r="D102" s="16">
        <v>0</v>
      </c>
      <c r="E102" s="17">
        <v>0</v>
      </c>
      <c r="F102" s="18">
        <v>0</v>
      </c>
      <c r="G102" s="16">
        <v>0</v>
      </c>
      <c r="H102" s="17">
        <v>0</v>
      </c>
      <c r="I102" s="18">
        <v>0</v>
      </c>
      <c r="J102" s="16">
        <v>0</v>
      </c>
      <c r="K102" s="17">
        <v>0</v>
      </c>
      <c r="L102" s="18">
        <v>0</v>
      </c>
      <c r="M102" s="16">
        <v>0</v>
      </c>
      <c r="N102" s="17">
        <f t="shared" ref="N102:O104" si="13">ROUND((E102+H102+K102)/3,0)</f>
        <v>0</v>
      </c>
      <c r="O102" s="18">
        <f t="shared" si="13"/>
        <v>0</v>
      </c>
      <c r="T102" s="48">
        <f>((F102/60+E102)/60+D102)</f>
        <v>0</v>
      </c>
      <c r="U102" s="48">
        <f>(I102/60+H102)/60+G102</f>
        <v>0</v>
      </c>
      <c r="V102" s="48">
        <f>(L102/60+K102)/60+J102</f>
        <v>0</v>
      </c>
      <c r="W102" s="48">
        <f>AVERAGE(T102:V102)</f>
        <v>0</v>
      </c>
      <c r="X102" s="25">
        <f>_xlfn.STDEV.S(T102:V102)</f>
        <v>0</v>
      </c>
    </row>
    <row r="103" spans="1:24">
      <c r="A103" s="23"/>
      <c r="B103" s="23"/>
      <c r="C103" s="23" t="s">
        <v>56</v>
      </c>
      <c r="D103" s="16">
        <v>293</v>
      </c>
      <c r="E103" s="17">
        <v>7</v>
      </c>
      <c r="F103" s="18">
        <v>29</v>
      </c>
      <c r="G103" s="16">
        <v>293</v>
      </c>
      <c r="H103" s="17">
        <v>7</v>
      </c>
      <c r="I103" s="18">
        <v>31</v>
      </c>
      <c r="J103" s="16">
        <v>293</v>
      </c>
      <c r="K103" s="17">
        <v>7</v>
      </c>
      <c r="L103" s="18">
        <v>29</v>
      </c>
      <c r="M103" s="16">
        <f>ROUND((D103+G103+J103)/3,0)</f>
        <v>293</v>
      </c>
      <c r="N103" s="17">
        <f t="shared" si="13"/>
        <v>7</v>
      </c>
      <c r="O103" s="18">
        <f t="shared" si="13"/>
        <v>30</v>
      </c>
      <c r="T103" s="48">
        <f>((F103/60+E103)/60+D103)</f>
        <v>293.1247222222222</v>
      </c>
      <c r="U103" s="48">
        <f>(I103/60+H103)/60+G103</f>
        <v>293.1252777777778</v>
      </c>
      <c r="V103" s="48">
        <f>(L103/60+K103)/60+J103</f>
        <v>293.1247222222222</v>
      </c>
      <c r="W103" s="48">
        <f>AVERAGE(T103:V103)</f>
        <v>293.12490740740742</v>
      </c>
      <c r="X103" s="25">
        <f>_xlfn.STDEV.S(T103:V103)</f>
        <v>3.2075014957137939E-4</v>
      </c>
    </row>
    <row r="104" spans="1:24">
      <c r="A104" s="23"/>
      <c r="B104" s="23"/>
      <c r="C104" s="23" t="s">
        <v>37</v>
      </c>
      <c r="D104" s="16">
        <v>335</v>
      </c>
      <c r="E104" s="17">
        <v>51</v>
      </c>
      <c r="F104" s="18">
        <v>17</v>
      </c>
      <c r="G104" s="16">
        <v>335</v>
      </c>
      <c r="H104" s="17">
        <v>51</v>
      </c>
      <c r="I104" s="18">
        <v>16</v>
      </c>
      <c r="J104" s="16">
        <v>335</v>
      </c>
      <c r="K104" s="17">
        <v>51</v>
      </c>
      <c r="L104" s="18">
        <v>16</v>
      </c>
      <c r="M104" s="16">
        <f>ROUND((D104+G104+J104)/3,0)</f>
        <v>335</v>
      </c>
      <c r="N104" s="17">
        <f t="shared" si="13"/>
        <v>51</v>
      </c>
      <c r="O104" s="18">
        <f t="shared" si="13"/>
        <v>16</v>
      </c>
      <c r="T104" s="48">
        <f>((F104/60+E104)/60+D104)</f>
        <v>335.85472222222222</v>
      </c>
      <c r="U104" s="48">
        <f>(I104/60+H104)/60+G104</f>
        <v>335.85444444444443</v>
      </c>
      <c r="V104" s="48">
        <f>(L104/60+K104)/60+J104</f>
        <v>335.85444444444443</v>
      </c>
      <c r="W104" s="48">
        <f>AVERAGE(T104:V104)</f>
        <v>335.85453703703701</v>
      </c>
      <c r="X104" s="25">
        <f>_xlfn.STDEV.S(T104:V104)</f>
        <v>1.6037507478568972E-4</v>
      </c>
    </row>
    <row r="105" spans="1:24">
      <c r="D105" s="20"/>
      <c r="E105" s="21"/>
      <c r="F105" s="21"/>
      <c r="G105" s="20"/>
      <c r="H105" s="21"/>
      <c r="I105" s="21"/>
      <c r="J105" s="20"/>
      <c r="K105" s="21"/>
      <c r="L105" s="21"/>
      <c r="M105" s="20"/>
      <c r="N105" s="21"/>
      <c r="O105" s="21"/>
    </row>
    <row r="107" spans="1:24">
      <c r="A107" s="23" t="s">
        <v>0</v>
      </c>
      <c r="B107" s="23" t="s">
        <v>1</v>
      </c>
      <c r="C107" s="23" t="s">
        <v>2</v>
      </c>
      <c r="D107" s="546" t="s">
        <v>3</v>
      </c>
      <c r="E107" s="546"/>
      <c r="F107" s="546"/>
      <c r="G107" s="546" t="s">
        <v>9</v>
      </c>
      <c r="H107" s="546"/>
      <c r="I107" s="546"/>
      <c r="J107" s="546" t="s">
        <v>10</v>
      </c>
      <c r="K107" s="546"/>
      <c r="L107" s="546"/>
      <c r="M107" s="546" t="s">
        <v>11</v>
      </c>
      <c r="N107" s="546"/>
      <c r="O107" s="546"/>
    </row>
    <row r="108" spans="1:24">
      <c r="A108" s="22">
        <v>44854</v>
      </c>
      <c r="B108" s="106" t="s">
        <v>56</v>
      </c>
      <c r="C108" s="23" t="s">
        <v>51</v>
      </c>
      <c r="D108" s="16">
        <v>0</v>
      </c>
      <c r="E108" s="17">
        <v>0</v>
      </c>
      <c r="F108" s="18">
        <v>0</v>
      </c>
      <c r="G108" s="16">
        <v>0</v>
      </c>
      <c r="H108" s="17">
        <v>0</v>
      </c>
      <c r="I108" s="18">
        <v>0</v>
      </c>
      <c r="J108" s="16">
        <v>0</v>
      </c>
      <c r="K108" s="17">
        <v>0</v>
      </c>
      <c r="L108" s="18">
        <v>0</v>
      </c>
      <c r="M108" s="16">
        <v>0</v>
      </c>
      <c r="N108" s="17">
        <f t="shared" ref="N108:O110" si="14">ROUND((E108+H108+K108)/3,0)</f>
        <v>0</v>
      </c>
      <c r="O108" s="18">
        <f t="shared" si="14"/>
        <v>0</v>
      </c>
      <c r="T108" s="48">
        <f>((F108/60+E108)/60+D108)</f>
        <v>0</v>
      </c>
      <c r="U108" s="48">
        <f>(I108/60+H108)/60+G108</f>
        <v>0</v>
      </c>
      <c r="V108" s="48">
        <f>(L108/60+K108)/60+J108</f>
        <v>0</v>
      </c>
      <c r="W108" s="48">
        <f>AVERAGE(T108:V108)</f>
        <v>0</v>
      </c>
      <c r="X108" s="25">
        <f>_xlfn.STDEV.S(T108:V108)</f>
        <v>0</v>
      </c>
    </row>
    <row r="109" spans="1:24">
      <c r="A109" s="23"/>
      <c r="B109" s="23"/>
      <c r="C109" s="112" t="s">
        <v>31</v>
      </c>
      <c r="D109" s="16">
        <v>163</v>
      </c>
      <c r="E109" s="17">
        <v>31</v>
      </c>
      <c r="F109" s="18">
        <v>3</v>
      </c>
      <c r="G109" s="16">
        <v>163</v>
      </c>
      <c r="H109" s="17">
        <v>31</v>
      </c>
      <c r="I109" s="18">
        <v>2</v>
      </c>
      <c r="J109" s="16">
        <v>163</v>
      </c>
      <c r="K109" s="17">
        <v>31</v>
      </c>
      <c r="L109" s="18">
        <v>3</v>
      </c>
      <c r="M109" s="16">
        <f>ROUND((D109+G109+J109)/3,0)</f>
        <v>163</v>
      </c>
      <c r="N109" s="17">
        <f t="shared" si="14"/>
        <v>31</v>
      </c>
      <c r="O109" s="18">
        <f t="shared" si="14"/>
        <v>3</v>
      </c>
      <c r="T109" s="48">
        <f>((F109/60+E109)/60+D109)</f>
        <v>163.51750000000001</v>
      </c>
      <c r="U109" s="48">
        <f>(I109/60+H109)/60+G109</f>
        <v>163.51722222222222</v>
      </c>
      <c r="V109" s="48">
        <f>(L109/60+K109)/60+J109</f>
        <v>163.51750000000001</v>
      </c>
      <c r="W109" s="48">
        <f>AVERAGE(T109:V109)</f>
        <v>163.5174074074074</v>
      </c>
      <c r="X109" s="25">
        <f>_xlfn.STDEV.S(T109:V109)</f>
        <v>1.6037507478568969E-4</v>
      </c>
    </row>
    <row r="110" spans="1:24">
      <c r="A110" s="23"/>
      <c r="B110" s="23"/>
      <c r="C110" s="23" t="s">
        <v>37</v>
      </c>
      <c r="D110" s="16">
        <v>255</v>
      </c>
      <c r="E110" s="17">
        <v>21</v>
      </c>
      <c r="F110" s="18">
        <v>44</v>
      </c>
      <c r="G110" s="16">
        <v>255</v>
      </c>
      <c r="H110" s="17">
        <v>21</v>
      </c>
      <c r="I110" s="18">
        <v>44</v>
      </c>
      <c r="J110" s="16">
        <v>255</v>
      </c>
      <c r="K110" s="17">
        <v>21</v>
      </c>
      <c r="L110" s="18">
        <v>44</v>
      </c>
      <c r="M110" s="16">
        <f>ROUND((D110+G110+J110)/3,0)</f>
        <v>255</v>
      </c>
      <c r="N110" s="17">
        <f t="shared" si="14"/>
        <v>21</v>
      </c>
      <c r="O110" s="18">
        <f t="shared" si="14"/>
        <v>44</v>
      </c>
      <c r="T110" s="48">
        <f>((F110/60+E110)/60+D110)</f>
        <v>255.36222222222221</v>
      </c>
      <c r="U110" s="48">
        <f>(I110/60+H110)/60+G110</f>
        <v>255.36222222222221</v>
      </c>
      <c r="V110" s="48">
        <f>(L110/60+K110)/60+J110</f>
        <v>255.36222222222221</v>
      </c>
      <c r="W110" s="48">
        <f>AVERAGE(T110:V110)</f>
        <v>255.36222222222219</v>
      </c>
      <c r="X110" s="25">
        <f>_xlfn.STDEV.S(T110:V110)</f>
        <v>3.4809342861069267E-14</v>
      </c>
    </row>
    <row r="111" spans="1:24">
      <c r="D111" s="20"/>
      <c r="E111" s="21"/>
      <c r="F111" s="21"/>
      <c r="G111" s="20"/>
      <c r="H111" s="21"/>
      <c r="I111" s="21"/>
      <c r="J111" s="20"/>
      <c r="K111" s="21"/>
      <c r="L111" s="21"/>
      <c r="M111" s="20"/>
      <c r="N111" s="21"/>
      <c r="O111" s="21"/>
    </row>
    <row r="113" spans="1:24">
      <c r="A113" s="23" t="s">
        <v>0</v>
      </c>
      <c r="B113" s="23" t="s">
        <v>1</v>
      </c>
      <c r="C113" s="23" t="s">
        <v>2</v>
      </c>
      <c r="D113" s="546" t="s">
        <v>3</v>
      </c>
      <c r="E113" s="546"/>
      <c r="F113" s="546"/>
      <c r="G113" s="546" t="s">
        <v>9</v>
      </c>
      <c r="H113" s="546"/>
      <c r="I113" s="546"/>
      <c r="J113" s="546" t="s">
        <v>10</v>
      </c>
      <c r="K113" s="546"/>
      <c r="L113" s="546"/>
      <c r="M113" s="546" t="s">
        <v>11</v>
      </c>
      <c r="N113" s="546"/>
      <c r="O113" s="546"/>
    </row>
    <row r="114" spans="1:24">
      <c r="A114" s="22">
        <v>44854</v>
      </c>
      <c r="B114" s="106" t="s">
        <v>31</v>
      </c>
      <c r="C114" s="23" t="s">
        <v>33</v>
      </c>
      <c r="D114" s="16">
        <v>0</v>
      </c>
      <c r="E114" s="17">
        <v>0</v>
      </c>
      <c r="F114" s="18">
        <v>0</v>
      </c>
      <c r="G114" s="16">
        <v>0</v>
      </c>
      <c r="H114" s="17">
        <v>0</v>
      </c>
      <c r="I114" s="18">
        <v>0</v>
      </c>
      <c r="J114" s="16">
        <v>0</v>
      </c>
      <c r="K114" s="17">
        <v>0</v>
      </c>
      <c r="L114" s="18">
        <v>0</v>
      </c>
      <c r="M114" s="16">
        <v>0</v>
      </c>
      <c r="N114" s="17">
        <f t="shared" ref="N114:O117" si="15">ROUND((E114+H114+K114)/3,0)</f>
        <v>0</v>
      </c>
      <c r="O114" s="18">
        <f t="shared" si="15"/>
        <v>0</v>
      </c>
      <c r="U114" s="48">
        <f>((G114/60+F114)/60+E114)</f>
        <v>0</v>
      </c>
      <c r="V114" s="48">
        <f>(J114/60+I114)/60+H114</f>
        <v>0</v>
      </c>
      <c r="W114" s="48">
        <f>AVERAGE(T114:V114)</f>
        <v>0</v>
      </c>
      <c r="X114" s="25">
        <f>_xlfn.STDEV.S(T114:V114)</f>
        <v>0</v>
      </c>
    </row>
    <row r="115" spans="1:24">
      <c r="A115" s="23"/>
      <c r="B115" s="23"/>
      <c r="C115" s="23" t="s">
        <v>46</v>
      </c>
      <c r="D115" s="16">
        <v>95</v>
      </c>
      <c r="E115" s="17">
        <v>57</v>
      </c>
      <c r="F115" s="18">
        <v>20</v>
      </c>
      <c r="G115" s="16">
        <v>95</v>
      </c>
      <c r="H115" s="17">
        <v>57</v>
      </c>
      <c r="I115" s="18">
        <v>18</v>
      </c>
      <c r="J115" s="16">
        <v>95</v>
      </c>
      <c r="K115" s="17">
        <v>57</v>
      </c>
      <c r="L115" s="18">
        <v>19</v>
      </c>
      <c r="M115" s="16">
        <f>ROUND((D115+G115+J115)/3,0)</f>
        <v>95</v>
      </c>
      <c r="N115" s="17">
        <f t="shared" si="15"/>
        <v>57</v>
      </c>
      <c r="O115" s="18">
        <f t="shared" si="15"/>
        <v>19</v>
      </c>
      <c r="T115" s="48">
        <f>((F115/60+E115)/60+D115)</f>
        <v>95.955555555555549</v>
      </c>
      <c r="U115" s="48">
        <f>(I115/60+H115)/60+G115</f>
        <v>95.954999999999998</v>
      </c>
      <c r="V115" s="48">
        <f>(L115/60+K115)/60+J115</f>
        <v>95.955277777777781</v>
      </c>
      <c r="W115" s="48">
        <f>AVERAGE(T115:V115)</f>
        <v>95.955277777777781</v>
      </c>
      <c r="X115" s="25">
        <f>_xlfn.STDEV.S(T115:V115)</f>
        <v>2.7777777777515666E-4</v>
      </c>
    </row>
    <row r="116" spans="1:24">
      <c r="A116" s="23"/>
      <c r="B116" s="23"/>
      <c r="C116" s="23" t="s">
        <v>37</v>
      </c>
      <c r="D116" s="16">
        <v>126</v>
      </c>
      <c r="E116" s="17">
        <v>9</v>
      </c>
      <c r="F116" s="18">
        <v>12</v>
      </c>
      <c r="G116" s="16">
        <v>126</v>
      </c>
      <c r="H116" s="17">
        <v>9</v>
      </c>
      <c r="I116" s="18">
        <v>11</v>
      </c>
      <c r="J116" s="16">
        <v>126</v>
      </c>
      <c r="K116" s="17">
        <v>9</v>
      </c>
      <c r="L116" s="18">
        <v>11</v>
      </c>
      <c r="M116" s="16">
        <f>ROUND((D116+G116+J116)/3,0)</f>
        <v>126</v>
      </c>
      <c r="N116" s="17">
        <f t="shared" si="15"/>
        <v>9</v>
      </c>
      <c r="O116" s="18">
        <f t="shared" si="15"/>
        <v>11</v>
      </c>
      <c r="T116" s="48">
        <f>((F116/60+E116)/60+D116)</f>
        <v>126.15333333333334</v>
      </c>
      <c r="U116" s="48">
        <f>(I116/60+H116)/60+G116</f>
        <v>126.15305555555555</v>
      </c>
      <c r="V116" s="48">
        <f>(L116/60+K116)/60+J116</f>
        <v>126.15305555555555</v>
      </c>
      <c r="W116" s="48">
        <f>AVERAGE(T116:V116)</f>
        <v>126.15314814814815</v>
      </c>
      <c r="X116" s="25">
        <f>_xlfn.STDEV.S(T116:V116)</f>
        <v>1.6037507477748508E-4</v>
      </c>
    </row>
    <row r="117" spans="1:24">
      <c r="A117" s="23"/>
      <c r="B117" s="23"/>
      <c r="C117" s="23" t="s">
        <v>56</v>
      </c>
      <c r="D117" s="16">
        <v>183</v>
      </c>
      <c r="E117" s="17">
        <v>17</v>
      </c>
      <c r="F117" s="18">
        <v>32</v>
      </c>
      <c r="G117" s="16">
        <v>183</v>
      </c>
      <c r="H117" s="17">
        <v>17</v>
      </c>
      <c r="I117" s="18">
        <v>29</v>
      </c>
      <c r="J117" s="16">
        <v>183</v>
      </c>
      <c r="K117" s="17">
        <v>17</v>
      </c>
      <c r="L117" s="18">
        <v>35</v>
      </c>
      <c r="M117" s="16">
        <f>ROUND((D117+G117+J117)/3,0)</f>
        <v>183</v>
      </c>
      <c r="N117" s="17">
        <f t="shared" si="15"/>
        <v>17</v>
      </c>
      <c r="O117" s="18">
        <f t="shared" si="15"/>
        <v>32</v>
      </c>
      <c r="T117" s="48">
        <f>((F117/60+E117)/60+D117)</f>
        <v>183.29222222222222</v>
      </c>
      <c r="U117" s="48">
        <f>(I117/60+H117)/60+G117</f>
        <v>183.29138888888889</v>
      </c>
      <c r="V117" s="48">
        <f>(L117/60+K117)/60+J117</f>
        <v>183.29305555555555</v>
      </c>
      <c r="W117" s="48">
        <f>AVERAGE(T117:V117)</f>
        <v>183.29222222222222</v>
      </c>
      <c r="X117" s="25">
        <f>_xlfn.STDEV.S(T117:V117)</f>
        <v>8.3333333333257542E-4</v>
      </c>
    </row>
    <row r="118" spans="1:24">
      <c r="D118" s="20"/>
      <c r="E118" s="21"/>
      <c r="F118" s="21"/>
      <c r="G118" s="20"/>
      <c r="H118" s="21"/>
      <c r="I118" s="21"/>
      <c r="J118" s="20"/>
      <c r="K118" s="21"/>
      <c r="L118" s="21"/>
      <c r="M118" s="20"/>
      <c r="N118" s="21"/>
      <c r="O118" s="21"/>
    </row>
    <row r="121" spans="1:24">
      <c r="D121" s="13"/>
      <c r="E121" s="13"/>
      <c r="F121" s="14"/>
      <c r="G121" s="13"/>
      <c r="H121" s="13"/>
      <c r="I121" s="14"/>
      <c r="J121" s="13"/>
      <c r="K121" s="13"/>
      <c r="L121" s="14"/>
      <c r="M121" s="13"/>
      <c r="N121" s="13"/>
      <c r="O121" s="14"/>
    </row>
    <row r="123" spans="1:24" ht="27.75" customHeight="1">
      <c r="B123" s="547" t="s">
        <v>152</v>
      </c>
      <c r="C123" s="547"/>
      <c r="D123" s="547"/>
      <c r="E123" s="547"/>
      <c r="F123" s="547"/>
      <c r="G123" s="547"/>
      <c r="H123" s="547"/>
      <c r="I123" s="547"/>
      <c r="J123" s="547"/>
      <c r="K123" s="547"/>
      <c r="L123" s="547"/>
      <c r="M123" s="548"/>
      <c r="N123" s="548"/>
      <c r="O123" s="548"/>
    </row>
    <row r="125" spans="1:24">
      <c r="A125" s="23" t="s">
        <v>0</v>
      </c>
      <c r="B125" s="23" t="s">
        <v>1</v>
      </c>
      <c r="C125" s="23" t="s">
        <v>2</v>
      </c>
      <c r="D125" s="546" t="s">
        <v>3</v>
      </c>
      <c r="E125" s="546"/>
      <c r="F125" s="546"/>
      <c r="G125" s="546" t="s">
        <v>9</v>
      </c>
      <c r="H125" s="546"/>
      <c r="I125" s="546"/>
      <c r="J125" s="546" t="s">
        <v>10</v>
      </c>
      <c r="K125" s="546"/>
      <c r="L125" s="546"/>
      <c r="M125" s="546" t="s">
        <v>11</v>
      </c>
      <c r="N125" s="546"/>
      <c r="O125" s="546"/>
    </row>
    <row r="126" spans="1:24">
      <c r="A126" s="22">
        <v>44854</v>
      </c>
      <c r="B126" s="106" t="s">
        <v>45</v>
      </c>
      <c r="C126" s="23" t="s">
        <v>32</v>
      </c>
      <c r="D126" s="16">
        <v>0</v>
      </c>
      <c r="E126" s="17">
        <v>0</v>
      </c>
      <c r="F126" s="18">
        <v>0</v>
      </c>
      <c r="G126" s="16">
        <v>0</v>
      </c>
      <c r="H126" s="17">
        <v>0</v>
      </c>
      <c r="I126" s="18">
        <v>0</v>
      </c>
      <c r="J126" s="16">
        <v>0</v>
      </c>
      <c r="K126" s="17">
        <v>0</v>
      </c>
      <c r="L126" s="18">
        <v>0</v>
      </c>
      <c r="M126" s="16">
        <v>0</v>
      </c>
      <c r="N126" s="17">
        <f t="shared" ref="N126:O129" si="16">ROUND((E126+H126+K126)/3,0)</f>
        <v>0</v>
      </c>
      <c r="O126" s="18">
        <f t="shared" si="16"/>
        <v>0</v>
      </c>
      <c r="W126" s="48" t="e">
        <f>AVERAGE(T126:V126)</f>
        <v>#DIV/0!</v>
      </c>
      <c r="X126" s="25" t="e">
        <f>_xlfn.STDEV.S(T126:V126)</f>
        <v>#DIV/0!</v>
      </c>
    </row>
    <row r="127" spans="1:24">
      <c r="A127" s="23"/>
      <c r="B127" s="23"/>
      <c r="C127" s="23" t="s">
        <v>44</v>
      </c>
      <c r="D127" s="16">
        <v>71</v>
      </c>
      <c r="E127" s="17">
        <v>30</v>
      </c>
      <c r="F127" s="18">
        <v>28</v>
      </c>
      <c r="G127" s="16">
        <v>71</v>
      </c>
      <c r="H127" s="17">
        <v>30</v>
      </c>
      <c r="I127" s="18">
        <v>28</v>
      </c>
      <c r="J127" s="16">
        <v>71</v>
      </c>
      <c r="K127" s="17">
        <v>30</v>
      </c>
      <c r="L127" s="18">
        <v>29</v>
      </c>
      <c r="M127" s="16">
        <f>ROUND((D127+G127+J127)/3,0)</f>
        <v>71</v>
      </c>
      <c r="N127" s="17">
        <f t="shared" si="16"/>
        <v>30</v>
      </c>
      <c r="O127" s="18">
        <f t="shared" si="16"/>
        <v>28</v>
      </c>
      <c r="T127" s="48">
        <f>((F127/60+E127)/60+D127)</f>
        <v>71.507777777777775</v>
      </c>
      <c r="U127" s="48">
        <f>(I127/60+H127)/60+G127</f>
        <v>71.507777777777775</v>
      </c>
      <c r="V127" s="48">
        <f>(L127/60+K127)/60+J127</f>
        <v>71.508055555555558</v>
      </c>
      <c r="W127" s="48">
        <f>AVERAGE(T127:V127)</f>
        <v>71.50787037037037</v>
      </c>
      <c r="X127" s="25">
        <f>_xlfn.STDEV.S(T127:V127)</f>
        <v>1.6037507477748508E-4</v>
      </c>
    </row>
    <row r="128" spans="1:24">
      <c r="A128" s="23"/>
      <c r="B128" s="23"/>
      <c r="C128" s="23" t="s">
        <v>36</v>
      </c>
      <c r="D128" s="16">
        <v>200</v>
      </c>
      <c r="E128" s="17">
        <v>36</v>
      </c>
      <c r="F128" s="18">
        <v>13</v>
      </c>
      <c r="G128" s="16">
        <v>200</v>
      </c>
      <c r="H128" s="17">
        <v>36</v>
      </c>
      <c r="I128" s="18">
        <v>13</v>
      </c>
      <c r="J128" s="16">
        <v>200</v>
      </c>
      <c r="K128" s="17">
        <v>36</v>
      </c>
      <c r="L128" s="18">
        <v>14</v>
      </c>
      <c r="M128" s="16">
        <f>ROUND((D128+G128+J128)/3,0)</f>
        <v>200</v>
      </c>
      <c r="N128" s="17">
        <f t="shared" si="16"/>
        <v>36</v>
      </c>
      <c r="O128" s="18">
        <f t="shared" si="16"/>
        <v>13</v>
      </c>
      <c r="T128" s="48">
        <f>((F128/60+E128)/60+D128)</f>
        <v>200.60361111111112</v>
      </c>
      <c r="U128" s="48">
        <f>(I128/60+H128)/60+G128</f>
        <v>200.60361111111112</v>
      </c>
      <c r="V128" s="48">
        <f>(L128/60+K128)/60+J128</f>
        <v>200.60388888888889</v>
      </c>
      <c r="W128" s="48">
        <f>AVERAGE(T128:V128)</f>
        <v>200.6037037037037</v>
      </c>
      <c r="X128" s="25">
        <f>_xlfn.STDEV.S(T128:V128)</f>
        <v>1.6037507476928043E-4</v>
      </c>
    </row>
    <row r="129" spans="1:24">
      <c r="A129" s="23"/>
      <c r="B129" s="23"/>
      <c r="C129" s="23" t="s">
        <v>30</v>
      </c>
      <c r="D129" s="16">
        <v>294</v>
      </c>
      <c r="E129" s="17">
        <v>42</v>
      </c>
      <c r="F129" s="18">
        <v>18</v>
      </c>
      <c r="G129" s="16">
        <v>294</v>
      </c>
      <c r="H129" s="17">
        <v>42</v>
      </c>
      <c r="I129" s="18">
        <v>18</v>
      </c>
      <c r="J129" s="16">
        <v>294</v>
      </c>
      <c r="K129" s="17">
        <v>42</v>
      </c>
      <c r="L129" s="18">
        <v>18</v>
      </c>
      <c r="M129" s="16">
        <f>ROUND((D129+G129+J129)/3,0)</f>
        <v>294</v>
      </c>
      <c r="N129" s="17">
        <f t="shared" si="16"/>
        <v>42</v>
      </c>
      <c r="O129" s="18">
        <f t="shared" si="16"/>
        <v>18</v>
      </c>
      <c r="T129" s="48">
        <f>((F129/60+E129)/60+D129)</f>
        <v>294.70499999999998</v>
      </c>
      <c r="U129" s="48">
        <f>(I129/60+H129)/60+G129</f>
        <v>294.70499999999998</v>
      </c>
      <c r="V129" s="48">
        <f>(L129/60+K129)/60+J129</f>
        <v>294.70499999999998</v>
      </c>
      <c r="W129" s="48">
        <f>AVERAGE(T129:V129)</f>
        <v>294.70499999999998</v>
      </c>
      <c r="X129" s="25">
        <f>_xlfn.STDEV.S(T129:V129)</f>
        <v>0</v>
      </c>
    </row>
    <row r="130" spans="1:24">
      <c r="D130" s="20"/>
      <c r="E130" s="21"/>
      <c r="F130" s="21"/>
      <c r="G130" s="20"/>
      <c r="H130" s="21"/>
      <c r="I130" s="21"/>
      <c r="J130" s="20"/>
      <c r="K130" s="21"/>
      <c r="L130" s="21"/>
      <c r="M130" s="20"/>
      <c r="N130" s="21"/>
      <c r="O130" s="21"/>
    </row>
    <row r="132" spans="1:24">
      <c r="A132" s="23" t="s">
        <v>0</v>
      </c>
      <c r="B132" s="23" t="s">
        <v>1</v>
      </c>
      <c r="C132" s="23" t="s">
        <v>2</v>
      </c>
      <c r="D132" s="546" t="s">
        <v>3</v>
      </c>
      <c r="E132" s="546"/>
      <c r="F132" s="546"/>
      <c r="G132" s="546" t="s">
        <v>9</v>
      </c>
      <c r="H132" s="546"/>
      <c r="I132" s="546"/>
      <c r="J132" s="546" t="s">
        <v>10</v>
      </c>
      <c r="K132" s="546"/>
      <c r="L132" s="546"/>
      <c r="M132" s="546" t="s">
        <v>11</v>
      </c>
      <c r="N132" s="546"/>
      <c r="O132" s="546"/>
    </row>
    <row r="133" spans="1:24">
      <c r="A133" s="22">
        <v>44855</v>
      </c>
      <c r="B133" s="106" t="s">
        <v>37</v>
      </c>
      <c r="C133" s="23" t="s">
        <v>35</v>
      </c>
      <c r="D133" s="16">
        <v>0</v>
      </c>
      <c r="E133" s="17">
        <v>0</v>
      </c>
      <c r="F133" s="18">
        <v>0</v>
      </c>
      <c r="G133" s="16">
        <v>0</v>
      </c>
      <c r="H133" s="17">
        <v>0</v>
      </c>
      <c r="I133" s="18">
        <v>0</v>
      </c>
      <c r="J133" s="16">
        <v>0</v>
      </c>
      <c r="K133" s="17">
        <v>0</v>
      </c>
      <c r="L133" s="18">
        <v>0</v>
      </c>
      <c r="M133" s="16">
        <v>0</v>
      </c>
      <c r="N133" s="17">
        <f t="shared" ref="N133:O135" si="17">ROUND((E133+H133+K133)/3,0)</f>
        <v>0</v>
      </c>
      <c r="O133" s="18">
        <f t="shared" si="17"/>
        <v>0</v>
      </c>
      <c r="T133" s="48">
        <f>((F133/60+E133)/60+D133)</f>
        <v>0</v>
      </c>
      <c r="U133" s="48">
        <f>(I133/60+H133)/60+G133</f>
        <v>0</v>
      </c>
      <c r="V133" s="48">
        <f>(L133/60+K133)/60+J133</f>
        <v>0</v>
      </c>
      <c r="W133" s="48">
        <f>AVERAGE(T133:V133)</f>
        <v>0</v>
      </c>
      <c r="X133" s="25">
        <f>_xlfn.STDEV.S(T133:V133)</f>
        <v>0</v>
      </c>
    </row>
    <row r="134" spans="1:24">
      <c r="A134" s="23"/>
      <c r="B134" s="23"/>
      <c r="C134" s="23" t="s">
        <v>52</v>
      </c>
      <c r="D134" s="16">
        <v>138</v>
      </c>
      <c r="E134" s="17">
        <v>43</v>
      </c>
      <c r="F134" s="18">
        <v>36</v>
      </c>
      <c r="G134" s="16">
        <v>138</v>
      </c>
      <c r="H134" s="17">
        <v>43</v>
      </c>
      <c r="I134" s="18">
        <v>35</v>
      </c>
      <c r="J134" s="16">
        <v>138</v>
      </c>
      <c r="K134" s="17">
        <v>43</v>
      </c>
      <c r="L134" s="18">
        <v>33</v>
      </c>
      <c r="M134" s="16">
        <f>ROUND((D134+G134+J134)/3,0)</f>
        <v>138</v>
      </c>
      <c r="N134" s="17">
        <f t="shared" si="17"/>
        <v>43</v>
      </c>
      <c r="O134" s="18">
        <f t="shared" si="17"/>
        <v>35</v>
      </c>
      <c r="T134" s="48">
        <f>((F134/60+E134)/60+D134)</f>
        <v>138.72666666666666</v>
      </c>
      <c r="U134" s="48">
        <f>(I134/60+H134)/60+G134</f>
        <v>138.72638888888889</v>
      </c>
      <c r="V134" s="48">
        <f>(L134/60+K134)/60+J134</f>
        <v>138.72583333333333</v>
      </c>
      <c r="W134" s="48">
        <f>AVERAGE(T134:V134)</f>
        <v>138.72629629629628</v>
      </c>
      <c r="X134" s="25">
        <f>_xlfn.STDEV.S(T134:V134)</f>
        <v>4.2431256434841076E-4</v>
      </c>
    </row>
    <row r="135" spans="1:24">
      <c r="A135" s="23"/>
      <c r="B135" s="23"/>
      <c r="C135" s="23" t="s">
        <v>51</v>
      </c>
      <c r="D135" s="16">
        <v>204</v>
      </c>
      <c r="E135" s="17">
        <v>54</v>
      </c>
      <c r="F135" s="18">
        <v>50</v>
      </c>
      <c r="G135" s="16">
        <v>204</v>
      </c>
      <c r="H135" s="17">
        <v>54</v>
      </c>
      <c r="I135" s="18">
        <v>55</v>
      </c>
      <c r="J135" s="16">
        <v>204</v>
      </c>
      <c r="K135" s="17">
        <v>54</v>
      </c>
      <c r="L135" s="18">
        <v>53</v>
      </c>
      <c r="M135" s="16">
        <f>ROUND((D135+G135+J135)/3,0)</f>
        <v>204</v>
      </c>
      <c r="N135" s="17">
        <f t="shared" si="17"/>
        <v>54</v>
      </c>
      <c r="O135" s="18">
        <f t="shared" si="17"/>
        <v>53</v>
      </c>
      <c r="T135" s="48">
        <f>((F135/60+E135)/60+D135)</f>
        <v>204.91388888888889</v>
      </c>
      <c r="U135" s="48">
        <f>(I135/60+H135)/60+G135</f>
        <v>204.91527777777779</v>
      </c>
      <c r="V135" s="48">
        <f>(L135/60+K135)/60+J135</f>
        <v>204.91472222222222</v>
      </c>
      <c r="W135" s="48">
        <f>AVERAGE(T135:V135)</f>
        <v>204.91462962962964</v>
      </c>
      <c r="X135" s="25">
        <f>_xlfn.STDEV.S(T135:V135)</f>
        <v>6.9905874401030705E-4</v>
      </c>
    </row>
    <row r="136" spans="1:24">
      <c r="D136" s="20"/>
      <c r="E136" s="21"/>
      <c r="F136" s="21"/>
      <c r="G136" s="20"/>
      <c r="H136" s="21"/>
      <c r="I136" s="21"/>
      <c r="J136" s="20"/>
      <c r="K136" s="21"/>
      <c r="L136" s="21"/>
      <c r="M136" s="20"/>
      <c r="N136" s="21"/>
      <c r="O136" s="21"/>
    </row>
    <row r="138" spans="1:24">
      <c r="A138" s="23" t="s">
        <v>0</v>
      </c>
      <c r="B138" s="23" t="s">
        <v>1</v>
      </c>
      <c r="C138" s="23" t="s">
        <v>2</v>
      </c>
      <c r="D138" s="546" t="s">
        <v>3</v>
      </c>
      <c r="E138" s="546"/>
      <c r="F138" s="546"/>
      <c r="G138" s="546" t="s">
        <v>9</v>
      </c>
      <c r="H138" s="546"/>
      <c r="I138" s="546"/>
      <c r="J138" s="546" t="s">
        <v>10</v>
      </c>
      <c r="K138" s="546"/>
      <c r="L138" s="546"/>
      <c r="M138" s="546" t="s">
        <v>11</v>
      </c>
      <c r="N138" s="546"/>
      <c r="O138" s="546"/>
    </row>
    <row r="139" spans="1:24">
      <c r="A139" s="22">
        <v>44855</v>
      </c>
      <c r="B139" s="106" t="s">
        <v>37</v>
      </c>
      <c r="C139" s="23" t="s">
        <v>35</v>
      </c>
      <c r="D139" s="16">
        <v>0</v>
      </c>
      <c r="E139" s="17">
        <v>0</v>
      </c>
      <c r="F139" s="18">
        <v>0</v>
      </c>
      <c r="G139" s="16">
        <v>0</v>
      </c>
      <c r="H139" s="17">
        <v>0</v>
      </c>
      <c r="I139" s="18">
        <v>0</v>
      </c>
      <c r="J139" s="16">
        <v>0</v>
      </c>
      <c r="K139" s="17">
        <v>0</v>
      </c>
      <c r="L139" s="18">
        <v>0</v>
      </c>
      <c r="M139" s="16">
        <v>0</v>
      </c>
      <c r="N139" s="17">
        <f t="shared" ref="N139:O142" si="18">ROUND((E139+H139+K139)/3,0)</f>
        <v>0</v>
      </c>
      <c r="O139" s="18">
        <f t="shared" si="18"/>
        <v>0</v>
      </c>
    </row>
    <row r="140" spans="1:24">
      <c r="A140" s="23"/>
      <c r="B140" s="23"/>
      <c r="C140" s="23" t="s">
        <v>56</v>
      </c>
      <c r="D140" s="16">
        <v>237</v>
      </c>
      <c r="E140" s="17">
        <v>32</v>
      </c>
      <c r="F140" s="18">
        <v>35</v>
      </c>
      <c r="G140" s="16">
        <v>237</v>
      </c>
      <c r="H140" s="17">
        <v>32</v>
      </c>
      <c r="I140" s="18">
        <v>35</v>
      </c>
      <c r="J140" s="16">
        <v>237</v>
      </c>
      <c r="K140" s="17">
        <v>32</v>
      </c>
      <c r="L140" s="18">
        <v>34</v>
      </c>
      <c r="M140" s="16">
        <f>ROUND((D140+G140+J140)/3,0)</f>
        <v>237</v>
      </c>
      <c r="N140" s="17">
        <f t="shared" si="18"/>
        <v>32</v>
      </c>
      <c r="O140" s="18">
        <f t="shared" si="18"/>
        <v>35</v>
      </c>
      <c r="T140" s="48">
        <f>((F140/60+E140)/60+D140)</f>
        <v>237.54305555555555</v>
      </c>
      <c r="U140" s="48">
        <f>(I140/60+H140)/60+G140</f>
        <v>237.54305555555555</v>
      </c>
      <c r="V140" s="48">
        <f>(L140/60+K140)/60+J140</f>
        <v>237.54277777777779</v>
      </c>
      <c r="W140" s="48">
        <f>AVERAGE(T140:V140)</f>
        <v>237.54296296296297</v>
      </c>
      <c r="X140" s="25">
        <f>_xlfn.STDEV.S(T140:V140)</f>
        <v>1.6037507476928043E-4</v>
      </c>
    </row>
    <row r="141" spans="1:24">
      <c r="A141" s="23"/>
      <c r="B141" s="23"/>
      <c r="C141" s="23" t="s">
        <v>31</v>
      </c>
      <c r="D141" s="16">
        <v>268</v>
      </c>
      <c r="E141" s="17">
        <v>33</v>
      </c>
      <c r="F141" s="18">
        <v>36</v>
      </c>
      <c r="G141" s="16">
        <v>268</v>
      </c>
      <c r="H141" s="17">
        <v>33</v>
      </c>
      <c r="I141" s="18">
        <v>34</v>
      </c>
      <c r="J141" s="16">
        <v>268</v>
      </c>
      <c r="K141" s="17">
        <v>33</v>
      </c>
      <c r="L141" s="18">
        <v>34</v>
      </c>
      <c r="M141" s="16">
        <f>ROUND((D141+G141+J141)/3,0)</f>
        <v>268</v>
      </c>
      <c r="N141" s="17">
        <f t="shared" si="18"/>
        <v>33</v>
      </c>
      <c r="O141" s="18">
        <f t="shared" si="18"/>
        <v>35</v>
      </c>
      <c r="T141" s="48">
        <f>((F141/60+E141)/60+D141)</f>
        <v>268.56</v>
      </c>
      <c r="U141" s="48">
        <f>(I141/60+H141)/60+G141</f>
        <v>268.55944444444447</v>
      </c>
      <c r="V141" s="48">
        <f>(L141/60+K141)/60+J141</f>
        <v>268.55944444444447</v>
      </c>
      <c r="W141" s="48">
        <f>AVERAGE(T141:V141)</f>
        <v>268.55962962962968</v>
      </c>
      <c r="X141" s="25">
        <f>_xlfn.STDEV.S(T141:V141)</f>
        <v>3.2075014953856086E-4</v>
      </c>
    </row>
    <row r="142" spans="1:24">
      <c r="A142" s="23"/>
      <c r="B142" s="23"/>
      <c r="C142" s="23" t="s">
        <v>46</v>
      </c>
      <c r="D142" s="16">
        <v>324</v>
      </c>
      <c r="E142" s="17">
        <v>15</v>
      </c>
      <c r="F142" s="18">
        <v>39</v>
      </c>
      <c r="G142" s="16">
        <v>324</v>
      </c>
      <c r="H142" s="17">
        <v>15</v>
      </c>
      <c r="I142" s="18">
        <v>36</v>
      </c>
      <c r="J142" s="16">
        <v>324</v>
      </c>
      <c r="K142" s="17">
        <v>15</v>
      </c>
      <c r="L142" s="18">
        <v>38</v>
      </c>
      <c r="M142" s="16">
        <f>ROUND((D142+G142+J142)/3,0)</f>
        <v>324</v>
      </c>
      <c r="N142" s="17">
        <f t="shared" si="18"/>
        <v>15</v>
      </c>
      <c r="O142" s="18">
        <f t="shared" si="18"/>
        <v>38</v>
      </c>
      <c r="T142" s="48">
        <f>((F142/60+E142)/60+D142)</f>
        <v>324.26083333333332</v>
      </c>
      <c r="U142" s="48">
        <f>(I142/60+H142)/60+G142</f>
        <v>324.26</v>
      </c>
      <c r="V142" s="48">
        <f>(L142/60+K142)/60+J142</f>
        <v>324.26055555555558</v>
      </c>
      <c r="W142" s="48">
        <f>AVERAGE(T142:V142)</f>
        <v>324.26046296296295</v>
      </c>
      <c r="X142" s="25">
        <f>_xlfn.STDEV.S(T142:V142)</f>
        <v>4.243125643515118E-4</v>
      </c>
    </row>
    <row r="145" spans="1:24">
      <c r="A145" s="23" t="s">
        <v>0</v>
      </c>
      <c r="B145" s="23" t="s">
        <v>1</v>
      </c>
      <c r="C145" s="23" t="s">
        <v>2</v>
      </c>
      <c r="D145" s="546" t="s">
        <v>3</v>
      </c>
      <c r="E145" s="546"/>
      <c r="F145" s="546"/>
      <c r="G145" s="546" t="s">
        <v>9</v>
      </c>
      <c r="H145" s="546"/>
      <c r="I145" s="546"/>
      <c r="J145" s="546" t="s">
        <v>10</v>
      </c>
      <c r="K145" s="546"/>
      <c r="L145" s="546"/>
      <c r="M145" s="546" t="s">
        <v>11</v>
      </c>
      <c r="N145" s="546"/>
      <c r="O145" s="546"/>
    </row>
    <row r="146" spans="1:24">
      <c r="A146" s="22">
        <v>44859</v>
      </c>
      <c r="B146" s="106" t="s">
        <v>39</v>
      </c>
      <c r="C146" s="23" t="s">
        <v>35</v>
      </c>
      <c r="D146" s="16">
        <v>0</v>
      </c>
      <c r="E146" s="17">
        <v>0</v>
      </c>
      <c r="F146" s="18">
        <v>0</v>
      </c>
      <c r="G146" s="16">
        <v>0</v>
      </c>
      <c r="H146" s="17">
        <v>0</v>
      </c>
      <c r="I146" s="18">
        <v>0</v>
      </c>
      <c r="J146" s="16">
        <v>0</v>
      </c>
      <c r="K146" s="17">
        <v>0</v>
      </c>
      <c r="L146" s="18">
        <v>0</v>
      </c>
      <c r="M146" s="16">
        <v>0</v>
      </c>
      <c r="N146" s="17">
        <f t="shared" ref="N146:O148" si="19">ROUND((E146+H146+K146)/3,0)</f>
        <v>0</v>
      </c>
      <c r="O146" s="18">
        <f t="shared" si="19"/>
        <v>0</v>
      </c>
    </row>
    <row r="147" spans="1:24">
      <c r="A147" s="23"/>
      <c r="B147" s="23"/>
      <c r="C147" s="23" t="s">
        <v>76</v>
      </c>
      <c r="D147" s="16">
        <v>74</v>
      </c>
      <c r="E147" s="17">
        <v>53</v>
      </c>
      <c r="F147" s="18">
        <v>56</v>
      </c>
      <c r="G147" s="16">
        <v>74</v>
      </c>
      <c r="H147" s="17">
        <v>53</v>
      </c>
      <c r="I147" s="18">
        <v>56</v>
      </c>
      <c r="J147" s="16">
        <v>74</v>
      </c>
      <c r="K147" s="17">
        <v>53</v>
      </c>
      <c r="L147" s="18">
        <v>56</v>
      </c>
      <c r="M147" s="16">
        <f>ROUND((D147+G147+J147)/3,0)</f>
        <v>74</v>
      </c>
      <c r="N147" s="17">
        <f t="shared" si="19"/>
        <v>53</v>
      </c>
      <c r="O147" s="18">
        <f t="shared" si="19"/>
        <v>56</v>
      </c>
      <c r="T147" s="48">
        <f>((F147/60+E147)/60+D147)</f>
        <v>74.898888888888891</v>
      </c>
      <c r="U147" s="48">
        <f>(I147/60+H147)/60+G147</f>
        <v>74.898888888888891</v>
      </c>
      <c r="V147" s="48">
        <f>(L147/60+K147)/60+J147</f>
        <v>74.898888888888891</v>
      </c>
      <c r="W147" s="48">
        <f>AVERAGE(T147:V147)</f>
        <v>74.898888888888891</v>
      </c>
      <c r="X147" s="25">
        <f>_xlfn.STDEV.S(T147:V147)</f>
        <v>0</v>
      </c>
    </row>
    <row r="148" spans="1:24">
      <c r="A148" s="23"/>
      <c r="B148" s="23"/>
      <c r="C148" s="23" t="s">
        <v>52</v>
      </c>
      <c r="D148" s="16">
        <v>200</v>
      </c>
      <c r="E148" s="17">
        <v>56</v>
      </c>
      <c r="F148" s="18">
        <v>21</v>
      </c>
      <c r="G148" s="16">
        <v>200</v>
      </c>
      <c r="H148" s="17">
        <v>56</v>
      </c>
      <c r="I148" s="18">
        <v>20</v>
      </c>
      <c r="J148" s="16">
        <v>200</v>
      </c>
      <c r="K148" s="17">
        <v>56</v>
      </c>
      <c r="L148" s="18">
        <v>21</v>
      </c>
      <c r="M148" s="16">
        <f>ROUND((D148+G148+J148)/3,0)</f>
        <v>200</v>
      </c>
      <c r="N148" s="17">
        <f t="shared" si="19"/>
        <v>56</v>
      </c>
      <c r="O148" s="18">
        <f t="shared" si="19"/>
        <v>21</v>
      </c>
      <c r="T148" s="48">
        <f>((F148/60+E148)/60+D148)</f>
        <v>200.93916666666667</v>
      </c>
      <c r="U148" s="48">
        <f>(I148/60+H148)/60+G148</f>
        <v>200.9388888888889</v>
      </c>
      <c r="V148" s="48">
        <f>(L148/60+K148)/60+J148</f>
        <v>200.93916666666667</v>
      </c>
      <c r="W148" s="48">
        <f>AVERAGE(T148:V148)</f>
        <v>200.93907407407406</v>
      </c>
      <c r="X148" s="25">
        <f>_xlfn.STDEV.S(T148:V148)</f>
        <v>1.6037507476928043E-4</v>
      </c>
    </row>
    <row r="151" spans="1:24">
      <c r="A151" s="23" t="s">
        <v>0</v>
      </c>
      <c r="B151" s="23" t="s">
        <v>1</v>
      </c>
      <c r="C151" s="23" t="s">
        <v>2</v>
      </c>
      <c r="D151" s="546" t="s">
        <v>3</v>
      </c>
      <c r="E151" s="546"/>
      <c r="F151" s="546"/>
      <c r="G151" s="546" t="s">
        <v>9</v>
      </c>
      <c r="H151" s="546"/>
      <c r="I151" s="546"/>
      <c r="J151" s="546" t="s">
        <v>10</v>
      </c>
      <c r="K151" s="546"/>
      <c r="L151" s="546"/>
      <c r="M151" s="546" t="s">
        <v>11</v>
      </c>
      <c r="N151" s="546"/>
      <c r="O151" s="546"/>
    </row>
    <row r="152" spans="1:24">
      <c r="A152" s="22">
        <v>44859</v>
      </c>
      <c r="B152" s="106" t="s">
        <v>166</v>
      </c>
      <c r="C152" s="23" t="s">
        <v>67</v>
      </c>
      <c r="D152" s="16">
        <v>0</v>
      </c>
      <c r="E152" s="17">
        <v>0</v>
      </c>
      <c r="F152" s="18">
        <v>0</v>
      </c>
      <c r="G152" s="16">
        <v>0</v>
      </c>
      <c r="H152" s="17">
        <v>0</v>
      </c>
      <c r="I152" s="18">
        <v>0</v>
      </c>
      <c r="J152" s="16">
        <v>0</v>
      </c>
      <c r="K152" s="17">
        <v>0</v>
      </c>
      <c r="L152" s="18">
        <v>0</v>
      </c>
      <c r="M152" s="16">
        <v>0</v>
      </c>
      <c r="N152" s="17">
        <f t="shared" ref="N152:O154" si="20">ROUND((E152+H152+K152)/3,0)</f>
        <v>0</v>
      </c>
      <c r="O152" s="18">
        <f t="shared" si="20"/>
        <v>0</v>
      </c>
    </row>
    <row r="153" spans="1:24">
      <c r="A153" s="23"/>
      <c r="B153" s="23"/>
      <c r="C153" s="23" t="s">
        <v>167</v>
      </c>
      <c r="D153" s="16">
        <v>266</v>
      </c>
      <c r="E153" s="17">
        <v>12</v>
      </c>
      <c r="F153" s="18">
        <v>25</v>
      </c>
      <c r="G153" s="16">
        <v>266</v>
      </c>
      <c r="H153" s="17">
        <v>12</v>
      </c>
      <c r="I153" s="18">
        <v>25</v>
      </c>
      <c r="J153" s="16">
        <v>266</v>
      </c>
      <c r="K153" s="17">
        <v>12</v>
      </c>
      <c r="L153" s="18">
        <v>24</v>
      </c>
      <c r="M153" s="16">
        <f>ROUND((D153+G153+J153)/3,0)</f>
        <v>266</v>
      </c>
      <c r="N153" s="17">
        <f t="shared" si="20"/>
        <v>12</v>
      </c>
      <c r="O153" s="18">
        <f t="shared" si="20"/>
        <v>25</v>
      </c>
      <c r="T153" s="48">
        <f>((F153/60+E153)/60+D153)</f>
        <v>266.20694444444445</v>
      </c>
      <c r="U153" s="48">
        <f>(I153/60+H153)/60+G153</f>
        <v>266.20694444444445</v>
      </c>
      <c r="V153" s="48">
        <f>(L153/60+K153)/60+J153</f>
        <v>266.20666666666665</v>
      </c>
      <c r="W153" s="48">
        <f>AVERAGE(T153:V153)</f>
        <v>266.20685185185181</v>
      </c>
      <c r="X153" s="25">
        <f>_xlfn.STDEV.S(T153:V153)</f>
        <v>1.6037507478568972E-4</v>
      </c>
    </row>
    <row r="154" spans="1:24">
      <c r="A154" s="23"/>
      <c r="B154" s="23"/>
      <c r="C154" s="23" t="s">
        <v>17</v>
      </c>
      <c r="D154" s="16">
        <v>341</v>
      </c>
      <c r="E154" s="17">
        <v>56</v>
      </c>
      <c r="F154" s="18">
        <v>57</v>
      </c>
      <c r="G154" s="16">
        <v>341</v>
      </c>
      <c r="H154" s="17">
        <v>56</v>
      </c>
      <c r="I154" s="18">
        <v>57</v>
      </c>
      <c r="J154" s="16">
        <v>341</v>
      </c>
      <c r="K154" s="17">
        <v>56</v>
      </c>
      <c r="L154" s="18">
        <v>56</v>
      </c>
      <c r="M154" s="16">
        <f>ROUND((D154+G154+J154)/3,0)</f>
        <v>341</v>
      </c>
      <c r="N154" s="17">
        <f t="shared" si="20"/>
        <v>56</v>
      </c>
      <c r="O154" s="18">
        <f t="shared" si="20"/>
        <v>57</v>
      </c>
      <c r="T154" s="48">
        <f>((F154/60+E154)/60+D154)</f>
        <v>341.94916666666666</v>
      </c>
      <c r="U154" s="48">
        <f>(I154/60+H154)/60+G154</f>
        <v>341.94916666666666</v>
      </c>
      <c r="V154" s="48">
        <f>(L154/60+K154)/60+J154</f>
        <v>341.94888888888892</v>
      </c>
      <c r="W154" s="48">
        <f>AVERAGE(T154:V154)</f>
        <v>341.94907407407408</v>
      </c>
      <c r="X154" s="25">
        <f>_xlfn.STDEV.S(T154:V154)</f>
        <v>1.6037507475287114E-4</v>
      </c>
    </row>
    <row r="157" spans="1:24">
      <c r="A157" s="23" t="s">
        <v>0</v>
      </c>
      <c r="B157" s="23" t="s">
        <v>1</v>
      </c>
      <c r="C157" s="23" t="s">
        <v>2</v>
      </c>
      <c r="D157" s="546" t="s">
        <v>3</v>
      </c>
      <c r="E157" s="546"/>
      <c r="F157" s="546"/>
      <c r="G157" s="546" t="s">
        <v>9</v>
      </c>
      <c r="H157" s="546"/>
      <c r="I157" s="546"/>
      <c r="J157" s="546" t="s">
        <v>10</v>
      </c>
      <c r="K157" s="546"/>
      <c r="L157" s="546"/>
      <c r="M157" s="546" t="s">
        <v>11</v>
      </c>
      <c r="N157" s="546"/>
      <c r="O157" s="546"/>
    </row>
    <row r="158" spans="1:24">
      <c r="A158" s="22">
        <v>44859</v>
      </c>
      <c r="B158" s="112" t="s">
        <v>17</v>
      </c>
      <c r="C158" s="23" t="s">
        <v>168</v>
      </c>
      <c r="D158" s="16">
        <v>0</v>
      </c>
      <c r="E158" s="17">
        <v>0</v>
      </c>
      <c r="F158" s="18">
        <v>0</v>
      </c>
      <c r="G158" s="16">
        <v>0</v>
      </c>
      <c r="H158" s="17">
        <v>0</v>
      </c>
      <c r="I158" s="18">
        <v>0</v>
      </c>
      <c r="J158" s="16">
        <v>0</v>
      </c>
      <c r="K158" s="17">
        <v>0</v>
      </c>
      <c r="L158" s="18">
        <v>0</v>
      </c>
      <c r="M158" s="16">
        <v>0</v>
      </c>
      <c r="N158" s="17">
        <f t="shared" ref="N158:O160" si="21">ROUND((E158+H158+K158)/3,0)</f>
        <v>0</v>
      </c>
      <c r="O158" s="18">
        <f t="shared" si="21"/>
        <v>0</v>
      </c>
    </row>
    <row r="159" spans="1:24">
      <c r="A159" s="23"/>
      <c r="B159" s="23"/>
      <c r="C159" s="23" t="s">
        <v>166</v>
      </c>
      <c r="D159" s="16">
        <v>291</v>
      </c>
      <c r="E159" s="17">
        <v>14</v>
      </c>
      <c r="F159" s="18">
        <v>28</v>
      </c>
      <c r="G159" s="16">
        <v>291</v>
      </c>
      <c r="H159" s="17">
        <v>14</v>
      </c>
      <c r="I159" s="18">
        <v>27</v>
      </c>
      <c r="J159" s="16">
        <v>291</v>
      </c>
      <c r="K159" s="17">
        <v>14</v>
      </c>
      <c r="L159" s="18">
        <v>27</v>
      </c>
      <c r="M159" s="16">
        <f>ROUND((D159+G159+J159)/3,0)</f>
        <v>291</v>
      </c>
      <c r="N159" s="17">
        <f t="shared" si="21"/>
        <v>14</v>
      </c>
      <c r="O159" s="18">
        <f t="shared" si="21"/>
        <v>27</v>
      </c>
      <c r="T159" s="48">
        <f>((F159/60+E159)/60+D159)</f>
        <v>291.24111111111114</v>
      </c>
      <c r="U159" s="48">
        <f>(I159/60+H159)/60+G159</f>
        <v>291.24083333333334</v>
      </c>
      <c r="V159" s="48">
        <f>(L159/60+K159)/60+J159</f>
        <v>291.24083333333334</v>
      </c>
      <c r="W159" s="48">
        <f>AVERAGE(T159:V159)</f>
        <v>291.24092592592592</v>
      </c>
      <c r="X159" s="25">
        <f>_xlfn.STDEV.S(T159:V159)</f>
        <v>1.6037507478568972E-4</v>
      </c>
    </row>
    <row r="160" spans="1:24">
      <c r="A160" s="23"/>
      <c r="B160" s="23"/>
      <c r="C160" s="23" t="s">
        <v>167</v>
      </c>
      <c r="D160" s="16">
        <v>325</v>
      </c>
      <c r="E160" s="17">
        <v>22</v>
      </c>
      <c r="F160" s="18">
        <v>9</v>
      </c>
      <c r="G160" s="16">
        <v>325</v>
      </c>
      <c r="H160" s="17">
        <v>22</v>
      </c>
      <c r="I160" s="18">
        <v>8</v>
      </c>
      <c r="J160" s="16">
        <v>325</v>
      </c>
      <c r="K160" s="17">
        <v>22</v>
      </c>
      <c r="L160" s="18">
        <v>8</v>
      </c>
      <c r="M160" s="16">
        <f>ROUND((D160+G160+J160)/3,0)</f>
        <v>325</v>
      </c>
      <c r="N160" s="17">
        <f t="shared" si="21"/>
        <v>22</v>
      </c>
      <c r="O160" s="18">
        <f t="shared" si="21"/>
        <v>8</v>
      </c>
      <c r="T160" s="48">
        <f>((F160/60+E160)/60+D160)</f>
        <v>325.36916666666667</v>
      </c>
      <c r="U160" s="48">
        <f>(I160/60+H160)/60+G160</f>
        <v>325.36888888888888</v>
      </c>
      <c r="V160" s="48">
        <f>(L160/60+K160)/60+J160</f>
        <v>325.36888888888888</v>
      </c>
      <c r="W160" s="48">
        <f>AVERAGE(T160:V160)</f>
        <v>325.36898148148151</v>
      </c>
      <c r="X160" s="25">
        <f>_xlfn.STDEV.S(T160:V160)</f>
        <v>1.6037507478568969E-4</v>
      </c>
    </row>
    <row r="163" spans="1:24">
      <c r="A163" s="23" t="s">
        <v>0</v>
      </c>
      <c r="B163" s="23" t="s">
        <v>1</v>
      </c>
      <c r="C163" s="23" t="s">
        <v>2</v>
      </c>
      <c r="D163" s="546" t="s">
        <v>3</v>
      </c>
      <c r="E163" s="546"/>
      <c r="F163" s="546"/>
      <c r="G163" s="546" t="s">
        <v>9</v>
      </c>
      <c r="H163" s="546"/>
      <c r="I163" s="546"/>
      <c r="J163" s="546" t="s">
        <v>10</v>
      </c>
      <c r="K163" s="546"/>
      <c r="L163" s="546"/>
      <c r="M163" s="546" t="s">
        <v>11</v>
      </c>
      <c r="N163" s="546"/>
      <c r="O163" s="546"/>
    </row>
    <row r="164" spans="1:24">
      <c r="A164" s="22">
        <v>44859</v>
      </c>
      <c r="B164" s="112" t="s">
        <v>17</v>
      </c>
      <c r="C164" s="23" t="s">
        <v>168</v>
      </c>
      <c r="D164" s="16">
        <v>0</v>
      </c>
      <c r="E164" s="17">
        <v>0</v>
      </c>
      <c r="F164" s="18">
        <v>0</v>
      </c>
      <c r="G164" s="16">
        <v>0</v>
      </c>
      <c r="H164" s="17">
        <v>0</v>
      </c>
      <c r="I164" s="18">
        <v>0</v>
      </c>
      <c r="J164" s="16">
        <v>0</v>
      </c>
      <c r="K164" s="17">
        <v>0</v>
      </c>
      <c r="L164" s="18">
        <v>0</v>
      </c>
      <c r="M164" s="16">
        <v>0</v>
      </c>
      <c r="N164" s="17">
        <f t="shared" ref="N164:O166" si="22">ROUND((E164+H164+K164)/3,0)</f>
        <v>0</v>
      </c>
      <c r="O164" s="18">
        <f t="shared" si="22"/>
        <v>0</v>
      </c>
    </row>
    <row r="165" spans="1:24">
      <c r="A165" s="23"/>
      <c r="B165" s="23"/>
      <c r="C165" s="23" t="s">
        <v>73</v>
      </c>
      <c r="D165" s="16">
        <v>73</v>
      </c>
      <c r="E165" s="17">
        <v>21</v>
      </c>
      <c r="F165" s="18">
        <v>21</v>
      </c>
      <c r="G165" s="16">
        <v>73</v>
      </c>
      <c r="H165" s="17">
        <v>21</v>
      </c>
      <c r="I165" s="18">
        <v>22</v>
      </c>
      <c r="J165" s="16">
        <v>73</v>
      </c>
      <c r="K165" s="17">
        <v>21</v>
      </c>
      <c r="L165" s="18">
        <v>21</v>
      </c>
      <c r="M165" s="16">
        <f>ROUND((D165+G165+J165)/3,0)</f>
        <v>73</v>
      </c>
      <c r="N165" s="17">
        <f t="shared" si="22"/>
        <v>21</v>
      </c>
      <c r="O165" s="18">
        <f t="shared" si="22"/>
        <v>21</v>
      </c>
      <c r="T165" s="48">
        <f>((F165/60+E165)/60+D165)</f>
        <v>73.355833333333337</v>
      </c>
      <c r="U165" s="48">
        <f>(I165/60+H165)/60+G165</f>
        <v>73.356111111111105</v>
      </c>
      <c r="V165" s="48">
        <f>(L165/60+K165)/60+J165</f>
        <v>73.355833333333337</v>
      </c>
      <c r="W165" s="48">
        <f>AVERAGE(T165:V165)</f>
        <v>73.355925925925931</v>
      </c>
      <c r="X165" s="25">
        <f>_xlfn.STDEV.S(T165:V165)</f>
        <v>1.6037507476928043E-4</v>
      </c>
    </row>
    <row r="166" spans="1:24">
      <c r="A166" s="23"/>
      <c r="B166" s="23"/>
      <c r="C166" s="23" t="s">
        <v>63</v>
      </c>
      <c r="D166" s="16">
        <v>146</v>
      </c>
      <c r="E166" s="17">
        <v>51</v>
      </c>
      <c r="F166" s="18">
        <v>19</v>
      </c>
      <c r="G166" s="16">
        <v>146</v>
      </c>
      <c r="H166" s="17">
        <v>51</v>
      </c>
      <c r="I166" s="18">
        <v>18</v>
      </c>
      <c r="J166" s="16">
        <v>146</v>
      </c>
      <c r="K166" s="17">
        <v>51</v>
      </c>
      <c r="L166" s="18">
        <v>19</v>
      </c>
      <c r="M166" s="16">
        <f>ROUND((D166+G166+J166)/3,0)</f>
        <v>146</v>
      </c>
      <c r="N166" s="17">
        <f t="shared" si="22"/>
        <v>51</v>
      </c>
      <c r="O166" s="18">
        <f t="shared" si="22"/>
        <v>19</v>
      </c>
      <c r="T166" s="48">
        <f>((F166/60+E166)/60+D166)</f>
        <v>146.85527777777779</v>
      </c>
      <c r="U166" s="48">
        <f>(I166/60+H166)/60+G166</f>
        <v>146.85499999999999</v>
      </c>
      <c r="V166" s="48">
        <f>(L166/60+K166)/60+J166</f>
        <v>146.85527777777779</v>
      </c>
      <c r="W166" s="48">
        <f>AVERAGE(T166:V166)</f>
        <v>146.85518518518518</v>
      </c>
      <c r="X166" s="25">
        <f>_xlfn.STDEV.S(T166:V166)</f>
        <v>1.6037507478568969E-4</v>
      </c>
    </row>
    <row r="169" spans="1:24">
      <c r="A169" s="23" t="s">
        <v>0</v>
      </c>
      <c r="B169" s="23" t="s">
        <v>1</v>
      </c>
      <c r="C169" s="23" t="s">
        <v>2</v>
      </c>
      <c r="D169" s="546" t="s">
        <v>3</v>
      </c>
      <c r="E169" s="546"/>
      <c r="F169" s="546"/>
      <c r="G169" s="546" t="s">
        <v>9</v>
      </c>
      <c r="H169" s="546"/>
      <c r="I169" s="546"/>
      <c r="J169" s="546" t="s">
        <v>10</v>
      </c>
      <c r="K169" s="546"/>
      <c r="L169" s="546"/>
      <c r="M169" s="546" t="s">
        <v>11</v>
      </c>
      <c r="N169" s="546"/>
      <c r="O169" s="546"/>
    </row>
    <row r="170" spans="1:24">
      <c r="A170" s="22">
        <v>44859</v>
      </c>
      <c r="B170" s="112" t="s">
        <v>67</v>
      </c>
      <c r="C170" s="23" t="s">
        <v>166</v>
      </c>
      <c r="D170" s="16">
        <v>0</v>
      </c>
      <c r="E170" s="17">
        <v>0</v>
      </c>
      <c r="F170" s="18">
        <v>0</v>
      </c>
      <c r="G170" s="16">
        <v>0</v>
      </c>
      <c r="H170" s="17">
        <v>0</v>
      </c>
      <c r="I170" s="18">
        <v>0</v>
      </c>
      <c r="J170" s="16">
        <v>0</v>
      </c>
      <c r="K170" s="17">
        <v>0</v>
      </c>
      <c r="L170" s="18">
        <v>0</v>
      </c>
      <c r="M170" s="16">
        <v>0</v>
      </c>
      <c r="N170" s="17">
        <f>ROUND((E170+H170+K170)/3,0)</f>
        <v>0</v>
      </c>
      <c r="O170" s="18">
        <f>ROUND((F170+I170+L170)/3,0)</f>
        <v>0</v>
      </c>
    </row>
    <row r="171" spans="1:24">
      <c r="A171" s="23"/>
      <c r="B171" s="23"/>
      <c r="C171" s="23" t="s">
        <v>63</v>
      </c>
      <c r="D171" s="16">
        <v>96</v>
      </c>
      <c r="E171" s="17">
        <v>58</v>
      </c>
      <c r="F171" s="18">
        <v>21</v>
      </c>
      <c r="G171" s="16">
        <v>96</v>
      </c>
      <c r="H171" s="17">
        <v>58</v>
      </c>
      <c r="I171" s="18">
        <v>23</v>
      </c>
      <c r="J171" s="16">
        <v>96</v>
      </c>
      <c r="K171" s="17">
        <v>58</v>
      </c>
      <c r="L171" s="18">
        <v>22</v>
      </c>
      <c r="M171" s="16">
        <f>ROUND((D171+G171+J171)/3,0)</f>
        <v>96</v>
      </c>
      <c r="N171" s="17">
        <f>ROUND((E171+H171+K171)/3,0)</f>
        <v>58</v>
      </c>
      <c r="O171" s="18">
        <f>ROUND((F171+I171+L171)/3,0)</f>
        <v>22</v>
      </c>
      <c r="T171" s="48">
        <f>((F171/60+E171)/60+D171)</f>
        <v>96.972499999999997</v>
      </c>
      <c r="U171" s="48">
        <f>(I171/60+H171)/60+G171</f>
        <v>96.973055555555561</v>
      </c>
      <c r="V171" s="48">
        <f>(L171/60+K171)/60+J171</f>
        <v>96.972777777777779</v>
      </c>
      <c r="W171" s="48">
        <f>AVERAGE(T171:V171)</f>
        <v>96.972777777777779</v>
      </c>
      <c r="X171" s="25">
        <f>_xlfn.STDEV.S(T171:V171)</f>
        <v>2.7777777778226209E-4</v>
      </c>
    </row>
    <row r="174" spans="1:24">
      <c r="A174" s="23" t="s">
        <v>0</v>
      </c>
      <c r="B174" s="23" t="s">
        <v>1</v>
      </c>
      <c r="C174" s="23" t="s">
        <v>2</v>
      </c>
      <c r="D174" s="546" t="s">
        <v>3</v>
      </c>
      <c r="E174" s="546"/>
      <c r="F174" s="546"/>
      <c r="G174" s="546" t="s">
        <v>9</v>
      </c>
      <c r="H174" s="546"/>
      <c r="I174" s="546"/>
      <c r="J174" s="546" t="s">
        <v>10</v>
      </c>
      <c r="K174" s="546"/>
      <c r="L174" s="546"/>
      <c r="M174" s="546" t="s">
        <v>11</v>
      </c>
      <c r="N174" s="546"/>
      <c r="O174" s="546"/>
    </row>
    <row r="175" spans="1:24">
      <c r="A175" s="22">
        <v>44859</v>
      </c>
      <c r="B175" s="106" t="s">
        <v>63</v>
      </c>
      <c r="C175" s="23" t="s">
        <v>71</v>
      </c>
      <c r="D175" s="16">
        <v>0</v>
      </c>
      <c r="E175" s="17">
        <v>0</v>
      </c>
      <c r="F175" s="18">
        <v>0</v>
      </c>
      <c r="G175" s="16">
        <v>0</v>
      </c>
      <c r="H175" s="17">
        <v>0</v>
      </c>
      <c r="I175" s="18">
        <v>0</v>
      </c>
      <c r="J175" s="16">
        <v>0</v>
      </c>
      <c r="K175" s="17">
        <v>0</v>
      </c>
      <c r="L175" s="18">
        <v>0</v>
      </c>
      <c r="M175" s="16">
        <v>0</v>
      </c>
      <c r="N175" s="17">
        <f t="shared" ref="N175:O177" si="23">ROUND((E175+H175+K175)/3,0)</f>
        <v>0</v>
      </c>
      <c r="O175" s="18">
        <f t="shared" si="23"/>
        <v>0</v>
      </c>
    </row>
    <row r="176" spans="1:24">
      <c r="A176" s="23"/>
      <c r="B176" s="23"/>
      <c r="C176" s="23" t="s">
        <v>67</v>
      </c>
      <c r="D176" s="16">
        <v>187</v>
      </c>
      <c r="E176" s="17">
        <v>20</v>
      </c>
      <c r="F176" s="18">
        <v>1</v>
      </c>
      <c r="G176" s="16">
        <v>187</v>
      </c>
      <c r="H176" s="17">
        <v>19</v>
      </c>
      <c r="I176" s="18">
        <v>58</v>
      </c>
      <c r="J176" s="16">
        <v>187</v>
      </c>
      <c r="K176" s="17">
        <v>20</v>
      </c>
      <c r="L176" s="18">
        <v>6</v>
      </c>
      <c r="M176" s="16">
        <f>ROUND((D176+G176+J176)/3,0)</f>
        <v>187</v>
      </c>
      <c r="N176" s="17">
        <f>K176</f>
        <v>20</v>
      </c>
      <c r="O176" s="18">
        <f>ROUND((F176+60+I176+L176+60)/3,0)-60</f>
        <v>2</v>
      </c>
      <c r="T176" s="48">
        <f>((F176/60+E176)/60+D176)</f>
        <v>187.33361111111111</v>
      </c>
      <c r="U176" s="48">
        <f>(I176/60+H176)/60+G176</f>
        <v>187.33277777777778</v>
      </c>
      <c r="V176" s="48">
        <f>(L176/60+K176)/60+J176</f>
        <v>187.33500000000001</v>
      </c>
      <c r="W176" s="48">
        <f>AVERAGE(T176:V176)</f>
        <v>187.3337962962963</v>
      </c>
      <c r="X176" s="25">
        <f>_xlfn.STDEV.S(T176:V176)</f>
        <v>1.1226255234283303E-3</v>
      </c>
    </row>
    <row r="177" spans="1:24">
      <c r="A177" s="23"/>
      <c r="B177" s="23"/>
      <c r="C177" s="23" t="s">
        <v>17</v>
      </c>
      <c r="D177" s="16">
        <v>287</v>
      </c>
      <c r="E177" s="17">
        <v>55</v>
      </c>
      <c r="F177" s="18">
        <v>24</v>
      </c>
      <c r="G177" s="16">
        <v>287</v>
      </c>
      <c r="H177" s="17">
        <v>55</v>
      </c>
      <c r="I177" s="18">
        <v>31</v>
      </c>
      <c r="J177" s="16">
        <v>287</v>
      </c>
      <c r="K177" s="17">
        <v>55</v>
      </c>
      <c r="L177" s="18">
        <v>27</v>
      </c>
      <c r="M177" s="16">
        <f>ROUND((D177+G177+J177)/3,0)</f>
        <v>287</v>
      </c>
      <c r="N177" s="17">
        <f t="shared" si="23"/>
        <v>55</v>
      </c>
      <c r="O177" s="18">
        <f t="shared" si="23"/>
        <v>27</v>
      </c>
      <c r="T177" s="48">
        <f>((F177/60+E177)/60+D177)</f>
        <v>287.92333333333335</v>
      </c>
      <c r="U177" s="48">
        <f>(I177/60+H177)/60+G177</f>
        <v>287.92527777777775</v>
      </c>
      <c r="V177" s="48">
        <f>(L177/60+K177)/60+J177</f>
        <v>287.92416666666668</v>
      </c>
      <c r="W177" s="48">
        <f>AVERAGE(T177:V177)</f>
        <v>287.92425925925926</v>
      </c>
      <c r="X177" s="25">
        <f>_xlfn.STDEV.S(T177:V177)</f>
        <v>9.7552349561384278E-4</v>
      </c>
    </row>
    <row r="184" spans="1:24" ht="27.75" customHeight="1">
      <c r="B184" s="547" t="s">
        <v>152</v>
      </c>
      <c r="C184" s="547"/>
      <c r="D184" s="547"/>
      <c r="E184" s="547"/>
      <c r="F184" s="547"/>
      <c r="G184" s="547"/>
      <c r="H184" s="547"/>
      <c r="I184" s="547"/>
      <c r="J184" s="547"/>
      <c r="K184" s="547"/>
      <c r="L184" s="547"/>
      <c r="M184" s="548"/>
      <c r="N184" s="548"/>
      <c r="O184" s="548"/>
    </row>
    <row r="186" spans="1:24">
      <c r="A186" s="23" t="s">
        <v>0</v>
      </c>
      <c r="B186" s="23" t="s">
        <v>1</v>
      </c>
      <c r="C186" s="23" t="s">
        <v>2</v>
      </c>
      <c r="D186" s="546" t="s">
        <v>3</v>
      </c>
      <c r="E186" s="546"/>
      <c r="F186" s="546"/>
      <c r="G186" s="546" t="s">
        <v>9</v>
      </c>
      <c r="H186" s="546"/>
      <c r="I186" s="546"/>
      <c r="J186" s="546" t="s">
        <v>10</v>
      </c>
      <c r="K186" s="546"/>
      <c r="L186" s="546"/>
      <c r="M186" s="546" t="s">
        <v>11</v>
      </c>
      <c r="N186" s="546"/>
      <c r="O186" s="546"/>
    </row>
    <row r="187" spans="1:24">
      <c r="A187" s="22">
        <v>44862</v>
      </c>
      <c r="B187" s="106" t="s">
        <v>37</v>
      </c>
      <c r="C187" s="23" t="s">
        <v>51</v>
      </c>
      <c r="D187" s="16">
        <v>0</v>
      </c>
      <c r="E187" s="17">
        <v>0</v>
      </c>
      <c r="F187" s="18">
        <v>0</v>
      </c>
      <c r="G187" s="16">
        <v>0</v>
      </c>
      <c r="H187" s="17">
        <v>0</v>
      </c>
      <c r="I187" s="18">
        <v>0</v>
      </c>
      <c r="J187" s="16">
        <v>0</v>
      </c>
      <c r="K187" s="17">
        <v>0</v>
      </c>
      <c r="L187" s="18">
        <v>0</v>
      </c>
      <c r="M187" s="16">
        <v>0</v>
      </c>
      <c r="N187" s="17">
        <f>ROUND((E187+H187+K187)/3,0)</f>
        <v>0</v>
      </c>
      <c r="O187" s="18">
        <f>ROUND((F187+I187+L187)/3,0)</f>
        <v>0</v>
      </c>
    </row>
    <row r="188" spans="1:24">
      <c r="A188" s="23"/>
      <c r="B188" s="23"/>
      <c r="C188" s="23" t="s">
        <v>39</v>
      </c>
      <c r="D188" s="16">
        <v>221</v>
      </c>
      <c r="E188" s="17">
        <v>51</v>
      </c>
      <c r="F188" s="18">
        <v>22</v>
      </c>
      <c r="G188" s="16">
        <v>221</v>
      </c>
      <c r="H188" s="17">
        <v>51</v>
      </c>
      <c r="I188" s="18">
        <v>25</v>
      </c>
      <c r="J188" s="16">
        <v>221</v>
      </c>
      <c r="K188" s="17">
        <v>51</v>
      </c>
      <c r="L188" s="18">
        <v>23</v>
      </c>
      <c r="M188" s="16">
        <f>ROUND((D188+G188+J188)/3,0)</f>
        <v>221</v>
      </c>
      <c r="N188" s="17">
        <f>ROUND((E188+H188+K188)/3,0)</f>
        <v>51</v>
      </c>
      <c r="O188" s="18">
        <f>ROUND((F188+I188+L188)/3,0)</f>
        <v>23</v>
      </c>
      <c r="T188" s="48">
        <f>((F188/60+E188)/60+D188)</f>
        <v>221.85611111111112</v>
      </c>
      <c r="U188" s="48">
        <f>(I188/60+H188)/60+G188</f>
        <v>221.85694444444445</v>
      </c>
      <c r="V188" s="48">
        <f>(L188/60+K188)/60+J188</f>
        <v>221.85638888888889</v>
      </c>
      <c r="W188" s="48">
        <f>AVERAGE(T188:V188)</f>
        <v>221.8564814814815</v>
      </c>
      <c r="X188" s="25">
        <f>_xlfn.STDEV.S(T188:V188)</f>
        <v>4.2431256434841076E-4</v>
      </c>
    </row>
    <row r="191" spans="1:24">
      <c r="A191" s="23" t="s">
        <v>0</v>
      </c>
      <c r="B191" s="23" t="s">
        <v>1</v>
      </c>
      <c r="C191" s="23" t="s">
        <v>2</v>
      </c>
      <c r="D191" s="546" t="s">
        <v>3</v>
      </c>
      <c r="E191" s="546"/>
      <c r="F191" s="546"/>
      <c r="G191" s="546" t="s">
        <v>9</v>
      </c>
      <c r="H191" s="546"/>
      <c r="I191" s="546"/>
      <c r="J191" s="546" t="s">
        <v>10</v>
      </c>
      <c r="K191" s="546"/>
      <c r="L191" s="546"/>
      <c r="M191" s="546" t="s">
        <v>11</v>
      </c>
      <c r="N191" s="546"/>
      <c r="O191" s="546"/>
    </row>
    <row r="192" spans="1:24">
      <c r="A192" s="22">
        <v>44862</v>
      </c>
      <c r="B192" s="106" t="s">
        <v>39</v>
      </c>
      <c r="C192" s="23" t="s">
        <v>35</v>
      </c>
      <c r="D192" s="16">
        <v>0</v>
      </c>
      <c r="E192" s="17">
        <v>0</v>
      </c>
      <c r="F192" s="18">
        <v>0</v>
      </c>
      <c r="G192" s="16">
        <v>0</v>
      </c>
      <c r="H192" s="17">
        <v>0</v>
      </c>
      <c r="I192" s="18">
        <v>0</v>
      </c>
      <c r="J192" s="16">
        <v>0</v>
      </c>
      <c r="K192" s="17">
        <v>0</v>
      </c>
      <c r="L192" s="18">
        <v>0</v>
      </c>
      <c r="M192" s="16">
        <v>0</v>
      </c>
      <c r="N192" s="17">
        <f>ROUND((E192+H192+K192)/3,0)</f>
        <v>0</v>
      </c>
      <c r="O192" s="18">
        <f>ROUND((F192+I192+L192)/3,0)</f>
        <v>0</v>
      </c>
    </row>
    <row r="193" spans="1:29">
      <c r="A193" s="23"/>
      <c r="B193" s="23"/>
      <c r="C193" s="23" t="s">
        <v>37</v>
      </c>
      <c r="D193" s="16">
        <v>262</v>
      </c>
      <c r="E193" s="17">
        <v>21</v>
      </c>
      <c r="F193" s="18">
        <v>49</v>
      </c>
      <c r="G193" s="16">
        <v>262</v>
      </c>
      <c r="H193" s="17">
        <v>21</v>
      </c>
      <c r="I193" s="18">
        <v>49</v>
      </c>
      <c r="J193" s="16">
        <v>262</v>
      </c>
      <c r="K193" s="17">
        <v>21</v>
      </c>
      <c r="L193" s="18">
        <v>50</v>
      </c>
      <c r="M193" s="16">
        <f>ROUND((D193+G193+J193)/3,0)</f>
        <v>262</v>
      </c>
      <c r="N193" s="17">
        <f>K193</f>
        <v>21</v>
      </c>
      <c r="O193" s="18">
        <f>ROUND((F193+I193+L193)/3,0)</f>
        <v>49</v>
      </c>
      <c r="T193" s="48">
        <f>((F193/60+E193)/60+D193)</f>
        <v>262.36361111111108</v>
      </c>
      <c r="U193" s="48">
        <f>(I193/60+H193)/60+G193</f>
        <v>262.36361111111108</v>
      </c>
      <c r="V193" s="48">
        <f>(L193/60+K193)/60+J193</f>
        <v>262.36388888888888</v>
      </c>
      <c r="W193" s="48">
        <f>AVERAGE(T193:V193)</f>
        <v>262.36370370370372</v>
      </c>
      <c r="X193" s="25">
        <f>_xlfn.STDEV.S(T193:V193)</f>
        <v>1.6037507478568972E-4</v>
      </c>
    </row>
    <row r="194" spans="1:29" s="53" customFormat="1" ht="12.75" thickBot="1">
      <c r="A194" s="50"/>
      <c r="B194" s="50"/>
      <c r="C194" s="50"/>
      <c r="D194" s="51"/>
      <c r="E194" s="51"/>
      <c r="F194" s="52"/>
      <c r="G194" s="51"/>
      <c r="H194" s="51"/>
      <c r="I194" s="52"/>
      <c r="J194" s="51"/>
      <c r="K194" s="51"/>
      <c r="L194" s="52"/>
      <c r="M194" s="51"/>
      <c r="N194" s="51"/>
      <c r="O194" s="52"/>
      <c r="T194" s="116"/>
      <c r="U194" s="116"/>
      <c r="V194" s="116"/>
      <c r="W194" s="116"/>
    </row>
    <row r="195" spans="1:29" ht="12.75" thickTop="1">
      <c r="D195" s="15"/>
      <c r="E195" s="15"/>
      <c r="F195" s="15"/>
      <c r="G195" s="15"/>
      <c r="H195" s="15"/>
      <c r="I195" s="15"/>
      <c r="J195" s="15"/>
      <c r="K195" s="15"/>
      <c r="L195" s="15"/>
      <c r="M195" s="15"/>
      <c r="N195" s="15"/>
      <c r="O195" s="15"/>
      <c r="W195" s="48" t="s">
        <v>249</v>
      </c>
    </row>
    <row r="196" spans="1:29">
      <c r="A196" s="23" t="s">
        <v>0</v>
      </c>
      <c r="B196" s="23" t="s">
        <v>1</v>
      </c>
      <c r="C196" s="23" t="s">
        <v>2</v>
      </c>
      <c r="D196" s="546" t="s">
        <v>3</v>
      </c>
      <c r="E196" s="546"/>
      <c r="F196" s="546"/>
      <c r="G196" s="546" t="s">
        <v>9</v>
      </c>
      <c r="H196" s="546"/>
      <c r="I196" s="546"/>
      <c r="J196" s="546" t="s">
        <v>10</v>
      </c>
      <c r="K196" s="546"/>
      <c r="L196" s="546"/>
      <c r="M196" s="546" t="s">
        <v>11</v>
      </c>
      <c r="N196" s="546"/>
      <c r="O196" s="546"/>
      <c r="R196" s="29" t="s">
        <v>15</v>
      </c>
      <c r="T196" s="48" t="s">
        <v>151</v>
      </c>
    </row>
    <row r="197" spans="1:29">
      <c r="A197" s="22">
        <v>44858</v>
      </c>
      <c r="B197" s="106" t="s">
        <v>31</v>
      </c>
      <c r="C197" s="23" t="s">
        <v>33</v>
      </c>
      <c r="D197" s="16">
        <v>0</v>
      </c>
      <c r="E197" s="17">
        <v>0</v>
      </c>
      <c r="F197" s="18">
        <v>0</v>
      </c>
      <c r="G197" s="16">
        <v>0</v>
      </c>
      <c r="H197" s="17">
        <v>0</v>
      </c>
      <c r="I197" s="18">
        <v>0</v>
      </c>
      <c r="J197" s="16">
        <v>0</v>
      </c>
      <c r="K197" s="17">
        <v>0</v>
      </c>
      <c r="L197" s="18">
        <v>0</v>
      </c>
      <c r="M197" s="16">
        <f>ROUNDDOWN(R197/3600,0)</f>
        <v>0</v>
      </c>
      <c r="N197" s="17">
        <f>ROUNDDOWN((R197-(ROUNDDOWN(R197/3600,0)*3600))/60,0)</f>
        <v>0</v>
      </c>
      <c r="O197" s="18">
        <f>ROUND(R197-(ROUNDDOWN(R197/3600,0)*3600+ROUNDDOWN((R197-(ROUNDDOWN(R197/3600,0)*3600))/60,0)*60),0)</f>
        <v>0</v>
      </c>
      <c r="R197" s="25">
        <f>((F197+E197*60+D197*3600)+(I197+H197*60+G197*3600)+(L197+K197*60+J197*3600))/3</f>
        <v>0</v>
      </c>
    </row>
    <row r="198" spans="1:29">
      <c r="A198" s="23"/>
      <c r="B198" s="23"/>
      <c r="C198" s="23" t="s">
        <v>23</v>
      </c>
      <c r="D198" s="16">
        <v>9</v>
      </c>
      <c r="E198" s="19">
        <v>58</v>
      </c>
      <c r="F198" s="18">
        <v>56</v>
      </c>
      <c r="G198" s="16">
        <v>9</v>
      </c>
      <c r="H198" s="19">
        <v>58</v>
      </c>
      <c r="I198" s="18">
        <v>58</v>
      </c>
      <c r="J198" s="16">
        <v>9</v>
      </c>
      <c r="K198" s="19">
        <v>58</v>
      </c>
      <c r="L198" s="18">
        <v>54</v>
      </c>
      <c r="M198" s="16">
        <f>ROUNDDOWN(R198/3600,0)</f>
        <v>9</v>
      </c>
      <c r="N198" s="17">
        <f>ROUNDDOWN((R198-(ROUNDDOWN(R198/3600,0)*3600))/60,0)</f>
        <v>58</v>
      </c>
      <c r="O198" s="18">
        <f>ROUND(R198-(ROUNDDOWN(R198/3600,0)*3600+ROUNDDOWN((R198-(ROUNDDOWN(R198/3600,0)*3600))/60,0)*60),0)</f>
        <v>56</v>
      </c>
      <c r="R198" s="25">
        <f>((F198+E198*60+D198*3600)+(I198+H198*60+G198*3600)+(L198+K198*60+J198*3600))/3</f>
        <v>35936</v>
      </c>
      <c r="T198" s="48">
        <f>((F198/60+E198)/60+D198)</f>
        <v>9.982222222222223</v>
      </c>
      <c r="U198" s="48">
        <f>(I198/60+H198)/60+G198</f>
        <v>9.9827777777777786</v>
      </c>
      <c r="V198" s="48">
        <f>(L198/60+K198)/60+J198</f>
        <v>9.9816666666666674</v>
      </c>
      <c r="W198" s="48">
        <f>AVERAGE(T198:V198)</f>
        <v>9.9822222222222248</v>
      </c>
      <c r="X198" s="25">
        <f>_xlfn.STDEV.S(T198:V198)</f>
        <v>5.555555555556424E-4</v>
      </c>
      <c r="Y198" s="48"/>
      <c r="AC198" s="25">
        <f>1/3600</f>
        <v>2.7777777777777778E-4</v>
      </c>
    </row>
    <row r="199" spans="1:29">
      <c r="A199" s="23"/>
      <c r="B199" s="23"/>
      <c r="C199" s="522" t="s">
        <v>26</v>
      </c>
      <c r="D199" s="16">
        <v>9</v>
      </c>
      <c r="E199" s="19">
        <v>58</v>
      </c>
      <c r="F199" s="18">
        <v>53</v>
      </c>
      <c r="G199" s="16">
        <v>9</v>
      </c>
      <c r="H199" s="19">
        <v>58</v>
      </c>
      <c r="I199" s="18">
        <v>55</v>
      </c>
      <c r="J199" s="16">
        <v>9</v>
      </c>
      <c r="K199" s="19">
        <v>58</v>
      </c>
      <c r="L199" s="18">
        <v>54</v>
      </c>
      <c r="M199" s="16">
        <f>ROUNDDOWN(R199/3600,0)</f>
        <v>9</v>
      </c>
      <c r="N199" s="17">
        <f>ROUNDDOWN((R199-(ROUNDDOWN(R199/3600,0)*3600))/60,0)</f>
        <v>58</v>
      </c>
      <c r="O199" s="18">
        <f>ROUND(R199-(ROUNDDOWN(R199/3600,0)*3600+ROUNDDOWN((R199-(ROUNDDOWN(R199/3600,0)*3600))/60,0)*60),0)</f>
        <v>54</v>
      </c>
      <c r="R199" s="25">
        <f>((F199+E199*60+D199*3600)+(I199+H199*60+G199*3600)+(L199+K199*60+J199*3600))/3</f>
        <v>35934</v>
      </c>
      <c r="T199" s="48">
        <f>((F199/60+E199)/60+D199)</f>
        <v>9.9813888888888886</v>
      </c>
      <c r="U199" s="48">
        <f>(I199/60+H199)/60+G199</f>
        <v>9.9819444444444443</v>
      </c>
      <c r="V199" s="48">
        <f>(L199/60+K199)/60+J199</f>
        <v>9.9816666666666674</v>
      </c>
      <c r="W199" s="526">
        <f>AVERAGE(T199:V199)</f>
        <v>9.9816666666666674</v>
      </c>
      <c r="X199" s="25">
        <f>_xlfn.STDEV.S(T199:V199)</f>
        <v>2.777777777778212E-4</v>
      </c>
      <c r="Y199" s="48"/>
    </row>
    <row r="200" spans="1:29">
      <c r="D200" s="20"/>
      <c r="E200" s="20"/>
      <c r="F200" s="21"/>
      <c r="G200" s="20"/>
      <c r="H200" s="20"/>
      <c r="I200" s="21"/>
      <c r="J200" s="20"/>
      <c r="K200" s="20"/>
      <c r="L200" s="21"/>
      <c r="M200" s="20"/>
      <c r="N200" s="21"/>
      <c r="O200" s="21"/>
    </row>
    <row r="202" spans="1:29">
      <c r="A202" s="23" t="s">
        <v>0</v>
      </c>
      <c r="B202" s="23" t="s">
        <v>1</v>
      </c>
      <c r="C202" s="23" t="s">
        <v>2</v>
      </c>
      <c r="D202" s="546" t="s">
        <v>3</v>
      </c>
      <c r="E202" s="546"/>
      <c r="F202" s="546"/>
      <c r="G202" s="546" t="s">
        <v>9</v>
      </c>
      <c r="H202" s="546"/>
      <c r="I202" s="546"/>
      <c r="J202" s="546" t="s">
        <v>10</v>
      </c>
      <c r="K202" s="546"/>
      <c r="L202" s="546"/>
      <c r="M202" s="546" t="s">
        <v>11</v>
      </c>
      <c r="N202" s="546"/>
      <c r="O202" s="546"/>
      <c r="R202" s="29" t="s">
        <v>15</v>
      </c>
    </row>
    <row r="203" spans="1:29">
      <c r="A203" s="22">
        <v>44858</v>
      </c>
      <c r="B203" s="106" t="s">
        <v>32</v>
      </c>
      <c r="C203" s="23" t="s">
        <v>30</v>
      </c>
      <c r="D203" s="16">
        <v>0</v>
      </c>
      <c r="E203" s="17">
        <v>0</v>
      </c>
      <c r="F203" s="18">
        <v>0</v>
      </c>
      <c r="G203" s="16">
        <v>0</v>
      </c>
      <c r="H203" s="17">
        <v>0</v>
      </c>
      <c r="I203" s="18">
        <v>0</v>
      </c>
      <c r="J203" s="16">
        <v>0</v>
      </c>
      <c r="K203" s="17">
        <v>0</v>
      </c>
      <c r="L203" s="18">
        <v>0</v>
      </c>
      <c r="M203" s="16">
        <f>ROUNDDOWN(R203/3600,0)</f>
        <v>0</v>
      </c>
      <c r="N203" s="17">
        <f>ROUNDDOWN((R203-(ROUNDDOWN(R203/3600,0)*3600))/60,0)</f>
        <v>0</v>
      </c>
      <c r="O203" s="18">
        <f>ROUND(R203-(ROUNDDOWN(R203/3600,0)*3600+ROUNDDOWN((R203-(ROUNDDOWN(R203/3600,0)*3600))/60,0)*60),0)</f>
        <v>0</v>
      </c>
      <c r="R203" s="25">
        <f>((F203+E203*60+D203*3600)+(I203+H203*60+G203*3600)+(L203+K203*60+J203*3600))/3</f>
        <v>0</v>
      </c>
    </row>
    <row r="204" spans="1:29">
      <c r="A204" s="23"/>
      <c r="B204" s="23"/>
      <c r="C204" s="23" t="s">
        <v>24</v>
      </c>
      <c r="D204" s="16">
        <v>354</v>
      </c>
      <c r="E204" s="19">
        <v>15</v>
      </c>
      <c r="F204" s="18">
        <v>26</v>
      </c>
      <c r="G204" s="16">
        <v>354</v>
      </c>
      <c r="H204" s="19">
        <v>15</v>
      </c>
      <c r="I204" s="18">
        <v>26</v>
      </c>
      <c r="J204" s="16">
        <v>354</v>
      </c>
      <c r="K204" s="19">
        <v>15</v>
      </c>
      <c r="L204" s="18">
        <v>28</v>
      </c>
      <c r="M204" s="16">
        <f>ROUNDDOWN(R204/3600,0)</f>
        <v>354</v>
      </c>
      <c r="N204" s="17">
        <f>ROUNDDOWN((R204-(ROUNDDOWN(R204/3600,0)*3600))/60,0)</f>
        <v>15</v>
      </c>
      <c r="O204" s="18">
        <f>ROUND(R204-(ROUNDDOWN(R204/3600,0)*3600+ROUNDDOWN((R204-(ROUNDDOWN(R204/3600,0)*3600))/60,0)*60),0)</f>
        <v>27</v>
      </c>
      <c r="R204" s="25">
        <f>((F204+E204*60+D204*3600)+(I204+H204*60+G204*3600)+(L204+K204*60+J204*3600))/3</f>
        <v>1275326.6666666667</v>
      </c>
      <c r="T204" s="48">
        <f>((F204/60+E204)/60+D204)</f>
        <v>354.2572222222222</v>
      </c>
      <c r="U204" s="48">
        <f>(I204/60+H204)/60+G204</f>
        <v>354.2572222222222</v>
      </c>
      <c r="V204" s="48">
        <f>(L204/60+K204)/60+J204</f>
        <v>354.25777777777779</v>
      </c>
      <c r="W204" s="48">
        <f>AVERAGE(T204:V204)</f>
        <v>354.25740740740736</v>
      </c>
      <c r="X204" s="25">
        <f>_xlfn.STDEV.S(T204:V204)</f>
        <v>3.2075014957137944E-4</v>
      </c>
    </row>
    <row r="205" spans="1:29">
      <c r="A205" s="23"/>
      <c r="B205" s="23"/>
      <c r="C205" s="522" t="s">
        <v>27</v>
      </c>
      <c r="D205" s="16">
        <v>354</v>
      </c>
      <c r="E205" s="19">
        <v>15</v>
      </c>
      <c r="F205" s="18">
        <v>27</v>
      </c>
      <c r="G205" s="16">
        <v>354</v>
      </c>
      <c r="H205" s="19">
        <v>15</v>
      </c>
      <c r="I205" s="18">
        <v>28</v>
      </c>
      <c r="J205" s="16">
        <v>354</v>
      </c>
      <c r="K205" s="19">
        <v>15</v>
      </c>
      <c r="L205" s="18">
        <v>29</v>
      </c>
      <c r="M205" s="16">
        <f>ROUNDDOWN(R205/3600,0)</f>
        <v>354</v>
      </c>
      <c r="N205" s="17">
        <f>ROUNDDOWN((R205-(ROUNDDOWN(R205/3600,0)*3600))/60,0)</f>
        <v>15</v>
      </c>
      <c r="O205" s="18">
        <f>ROUND(R205-(ROUNDDOWN(R205/3600,0)*3600+ROUNDDOWN((R205-(ROUNDDOWN(R205/3600,0)*3600))/60,0)*60),0)</f>
        <v>28</v>
      </c>
      <c r="R205" s="25">
        <f>((F205+E205*60+D205*3600)+(I205+H205*60+G205*3600)+(L205+K205*60+J205*3600))/3</f>
        <v>1275328</v>
      </c>
      <c r="T205" s="48">
        <f>((F205/60+E205)/60+D205)</f>
        <v>354.25749999999999</v>
      </c>
      <c r="U205" s="48">
        <f>(I205/60+H205)/60+G205</f>
        <v>354.25777777777779</v>
      </c>
      <c r="V205" s="48">
        <f>(L205/60+K205)/60+J205</f>
        <v>354.25805555555553</v>
      </c>
      <c r="W205" s="526">
        <f>AVERAGE(T205:V205)</f>
        <v>354.25777777777779</v>
      </c>
      <c r="X205" s="25">
        <f>_xlfn.STDEV.S(T205:V205)</f>
        <v>2.7777777776805124E-4</v>
      </c>
    </row>
    <row r="206" spans="1:29">
      <c r="D206" s="20"/>
      <c r="E206" s="20"/>
      <c r="F206" s="21"/>
      <c r="G206" s="20"/>
      <c r="H206" s="20"/>
      <c r="I206" s="21"/>
      <c r="J206" s="20"/>
      <c r="K206" s="20"/>
      <c r="L206" s="21"/>
      <c r="M206" s="20"/>
      <c r="N206" s="21"/>
      <c r="O206" s="21"/>
    </row>
    <row r="208" spans="1:29">
      <c r="A208" s="23" t="s">
        <v>0</v>
      </c>
      <c r="B208" s="23" t="s">
        <v>1</v>
      </c>
      <c r="C208" s="23" t="s">
        <v>2</v>
      </c>
      <c r="D208" s="546" t="s">
        <v>3</v>
      </c>
      <c r="E208" s="546"/>
      <c r="F208" s="546"/>
      <c r="G208" s="546" t="s">
        <v>9</v>
      </c>
      <c r="H208" s="546"/>
      <c r="I208" s="546"/>
      <c r="J208" s="546" t="s">
        <v>10</v>
      </c>
      <c r="K208" s="546"/>
      <c r="L208" s="546"/>
      <c r="M208" s="546" t="s">
        <v>11</v>
      </c>
      <c r="N208" s="546"/>
      <c r="O208" s="546"/>
      <c r="R208" s="29" t="s">
        <v>15</v>
      </c>
    </row>
    <row r="209" spans="1:24">
      <c r="A209" s="22">
        <v>44858</v>
      </c>
      <c r="B209" s="106" t="s">
        <v>35</v>
      </c>
      <c r="C209" s="23" t="s">
        <v>33</v>
      </c>
      <c r="D209" s="16">
        <v>0</v>
      </c>
      <c r="E209" s="17">
        <v>0</v>
      </c>
      <c r="F209" s="18">
        <v>0</v>
      </c>
      <c r="G209" s="16">
        <v>0</v>
      </c>
      <c r="H209" s="17">
        <v>0</v>
      </c>
      <c r="I209" s="18">
        <v>0</v>
      </c>
      <c r="J209" s="16">
        <v>0</v>
      </c>
      <c r="K209" s="17">
        <v>0</v>
      </c>
      <c r="L209" s="18">
        <v>0</v>
      </c>
      <c r="M209" s="16">
        <f>ROUNDDOWN(R209/3600,0)</f>
        <v>0</v>
      </c>
      <c r="N209" s="17">
        <f>ROUNDDOWN((R209-(ROUNDDOWN(R209/3600,0)*3600))/60,0)</f>
        <v>0</v>
      </c>
      <c r="O209" s="18">
        <f>ROUND(R209-(ROUNDDOWN(R209/3600,0)*3600+ROUNDDOWN((R209-(ROUNDDOWN(R209/3600,0)*3600))/60,0)*60),0)</f>
        <v>0</v>
      </c>
      <c r="R209" s="25">
        <f>((F209+E209*60+D209*3600)+(I209+H209*60+G209*3600)+(L209+K209*60+J209*3600))/3</f>
        <v>0</v>
      </c>
    </row>
    <row r="210" spans="1:24">
      <c r="A210" s="23"/>
      <c r="B210" s="23"/>
      <c r="C210" s="23" t="s">
        <v>28</v>
      </c>
      <c r="D210" s="16">
        <v>323</v>
      </c>
      <c r="E210" s="19">
        <v>49</v>
      </c>
      <c r="F210" s="18">
        <v>54</v>
      </c>
      <c r="G210" s="16">
        <v>323</v>
      </c>
      <c r="H210" s="19">
        <v>49</v>
      </c>
      <c r="I210" s="18">
        <v>54</v>
      </c>
      <c r="J210" s="16">
        <v>323</v>
      </c>
      <c r="K210" s="19">
        <v>49</v>
      </c>
      <c r="L210" s="18">
        <v>54</v>
      </c>
      <c r="M210" s="16">
        <f>ROUNDDOWN(R210/3600,0)</f>
        <v>323</v>
      </c>
      <c r="N210" s="17">
        <f>ROUNDDOWN((R210-(ROUNDDOWN(R210/3600,0)*3600))/60,0)</f>
        <v>49</v>
      </c>
      <c r="O210" s="18">
        <f>ROUND(R210-(ROUNDDOWN(R210/3600,0)*3600+ROUNDDOWN((R210-(ROUNDDOWN(R210/3600,0)*3600))/60,0)*60),0)</f>
        <v>54</v>
      </c>
      <c r="R210" s="25">
        <f>((F210+E210*60+D210*3600)+(I210+H210*60+G210*3600)+(L210+K210*60+J210*3600))/3</f>
        <v>1165794</v>
      </c>
      <c r="T210" s="48">
        <f>((F210/60+E210)/60+D210)</f>
        <v>323.83166666666665</v>
      </c>
      <c r="U210" s="48">
        <f>(I210/60+H210)/60+G210</f>
        <v>323.83166666666665</v>
      </c>
      <c r="V210" s="48">
        <f>(L210/60+K210)/60+J210</f>
        <v>323.83166666666665</v>
      </c>
      <c r="W210" s="48">
        <f>AVERAGE(T210:V210)</f>
        <v>323.83166666666665</v>
      </c>
      <c r="X210" s="25">
        <f>_xlfn.STDEV.S(T210:V210)</f>
        <v>0</v>
      </c>
    </row>
    <row r="211" spans="1:24">
      <c r="A211" s="23"/>
      <c r="B211" s="23"/>
      <c r="C211" s="522" t="s">
        <v>29</v>
      </c>
      <c r="D211" s="16">
        <v>323</v>
      </c>
      <c r="E211" s="19">
        <v>49</v>
      </c>
      <c r="F211" s="18">
        <v>56</v>
      </c>
      <c r="G211" s="16">
        <v>323</v>
      </c>
      <c r="H211" s="19">
        <v>49</v>
      </c>
      <c r="I211" s="18">
        <v>53</v>
      </c>
      <c r="J211" s="16">
        <v>323</v>
      </c>
      <c r="K211" s="19">
        <v>49</v>
      </c>
      <c r="L211" s="18">
        <v>54</v>
      </c>
      <c r="M211" s="16">
        <f>ROUNDDOWN(R211/3600,0)</f>
        <v>323</v>
      </c>
      <c r="N211" s="17">
        <f>ROUNDDOWN((R211-(ROUNDDOWN(R211/3600,0)*3600))/60,0)</f>
        <v>49</v>
      </c>
      <c r="O211" s="18">
        <f>ROUND(R211-(ROUNDDOWN(R211/3600,0)*3600+ROUNDDOWN((R211-(ROUNDDOWN(R211/3600,0)*3600))/60,0)*60),0)</f>
        <v>54</v>
      </c>
      <c r="R211" s="25">
        <f>((F211+E211*60+D211*3600)+(I211+H211*60+G211*3600)+(L211+K211*60+J211*3600))/3</f>
        <v>1165794.3333333333</v>
      </c>
      <c r="T211" s="48">
        <f>((F211/60+E211)/60+D211)</f>
        <v>323.83222222222224</v>
      </c>
      <c r="U211" s="48">
        <f>(I211/60+H211)/60+G211</f>
        <v>323.83138888888891</v>
      </c>
      <c r="V211" s="48">
        <f>(L211/60+K211)/60+J211</f>
        <v>323.83166666666665</v>
      </c>
      <c r="W211" s="526">
        <f>AVERAGE(T211:V211)</f>
        <v>323.83175925925929</v>
      </c>
      <c r="X211" s="25">
        <f>_xlfn.STDEV.S(T211:V211)</f>
        <v>4.243125643515118E-4</v>
      </c>
    </row>
    <row r="213" spans="1:24">
      <c r="D213" s="15"/>
      <c r="E213" s="15"/>
      <c r="F213" s="15"/>
      <c r="G213" s="15"/>
      <c r="H213" s="15"/>
      <c r="I213" s="15"/>
      <c r="J213" s="15"/>
      <c r="K213" s="15"/>
      <c r="L213" s="15"/>
      <c r="M213" s="15"/>
      <c r="N213" s="15"/>
      <c r="O213" s="15"/>
    </row>
    <row r="214" spans="1:24">
      <c r="A214" s="23" t="s">
        <v>0</v>
      </c>
      <c r="B214" s="23" t="s">
        <v>1</v>
      </c>
      <c r="C214" s="23" t="s">
        <v>2</v>
      </c>
      <c r="D214" s="546" t="s">
        <v>3</v>
      </c>
      <c r="E214" s="546"/>
      <c r="F214" s="546"/>
      <c r="G214" s="546" t="s">
        <v>9</v>
      </c>
      <c r="H214" s="546"/>
      <c r="I214" s="546"/>
      <c r="J214" s="546" t="s">
        <v>10</v>
      </c>
      <c r="K214" s="546"/>
      <c r="L214" s="546"/>
      <c r="M214" s="546" t="s">
        <v>11</v>
      </c>
      <c r="N214" s="546"/>
      <c r="O214" s="546"/>
    </row>
    <row r="215" spans="1:24">
      <c r="A215" s="22">
        <v>44862</v>
      </c>
      <c r="B215" s="106" t="s">
        <v>37</v>
      </c>
      <c r="C215" s="23" t="s">
        <v>39</v>
      </c>
      <c r="D215" s="16">
        <v>0</v>
      </c>
      <c r="E215" s="17">
        <v>0</v>
      </c>
      <c r="F215" s="18">
        <v>0</v>
      </c>
      <c r="G215" s="16">
        <v>0</v>
      </c>
      <c r="H215" s="17">
        <v>0</v>
      </c>
      <c r="I215" s="18">
        <v>0</v>
      </c>
      <c r="J215" s="16">
        <v>0</v>
      </c>
      <c r="K215" s="17">
        <v>0</v>
      </c>
      <c r="L215" s="18">
        <v>0</v>
      </c>
      <c r="M215" s="16">
        <f>ROUNDDOWN(R215/3600,0)</f>
        <v>0</v>
      </c>
      <c r="N215" s="17">
        <f>ROUNDDOWN((R215-(ROUNDDOWN(R215/3600,0)*3600))/60,0)</f>
        <v>0</v>
      </c>
      <c r="O215" s="18">
        <f>ROUND(R215-(ROUNDDOWN(R215/3600,0)*3600+ROUNDDOWN((R215-(ROUNDDOWN(R215/3600,0)*3600))/60,0)*60),0)</f>
        <v>0</v>
      </c>
      <c r="R215" s="25">
        <f>((F215+E215*60+D215*3600)+(I215+H215*60+G215*3600)+(L215+K215*60+J215*3600))/3</f>
        <v>0</v>
      </c>
      <c r="T215" s="48">
        <f>((F215/60+E215)/60+D215)</f>
        <v>0</v>
      </c>
      <c r="U215" s="48">
        <f>(I215/60+H215)/60+G215</f>
        <v>0</v>
      </c>
      <c r="V215" s="48">
        <f>(L215/60+K215)/60+J215</f>
        <v>0</v>
      </c>
    </row>
    <row r="216" spans="1:24">
      <c r="A216" s="23"/>
      <c r="B216" s="23"/>
      <c r="C216" s="112" t="s">
        <v>40</v>
      </c>
      <c r="D216" s="16">
        <v>343</v>
      </c>
      <c r="E216" s="19">
        <v>30</v>
      </c>
      <c r="F216" s="18">
        <v>29</v>
      </c>
      <c r="G216" s="16">
        <v>343</v>
      </c>
      <c r="H216" s="19">
        <v>30</v>
      </c>
      <c r="I216" s="18">
        <v>28</v>
      </c>
      <c r="J216" s="16">
        <v>343</v>
      </c>
      <c r="K216" s="19">
        <v>30</v>
      </c>
      <c r="L216" s="18">
        <v>29</v>
      </c>
      <c r="M216" s="16">
        <f>ROUNDDOWN(R216/3600,0)</f>
        <v>343</v>
      </c>
      <c r="N216" s="17">
        <f>ROUNDDOWN((R216-(ROUNDDOWN(R216/3600,0)*3600))/60,0)</f>
        <v>30</v>
      </c>
      <c r="O216" s="18">
        <f>ROUND(R216-(ROUNDDOWN(R216/3600,0)*3600+ROUNDDOWN((R216-(ROUNDDOWN(R216/3600,0)*3600))/60,0)*60),0)</f>
        <v>29</v>
      </c>
      <c r="R216" s="25">
        <f>((F216+E216*60+D216*3600)+(I216+H216*60+G216*3600)+(L216+K216*60+J216*3600))/3</f>
        <v>1236628.6666666667</v>
      </c>
      <c r="T216" s="48">
        <f>((F216/60+E216)/60+D216)</f>
        <v>343.50805555555553</v>
      </c>
      <c r="U216" s="48">
        <f>(I216/60+H216)/60+G216</f>
        <v>343.50777777777779</v>
      </c>
      <c r="V216" s="48">
        <f>(L216/60+K216)/60+J216</f>
        <v>343.50805555555553</v>
      </c>
      <c r="W216" s="48">
        <f>AVERAGE(T216:V216)</f>
        <v>343.50796296296295</v>
      </c>
      <c r="X216" s="25">
        <f>_xlfn.STDEV.S(T216:V216)</f>
        <v>1.6037507475287114E-4</v>
      </c>
    </row>
    <row r="217" spans="1:24">
      <c r="D217" s="20"/>
      <c r="E217" s="21"/>
      <c r="F217" s="21"/>
      <c r="G217" s="20"/>
      <c r="H217" s="21"/>
      <c r="I217" s="21"/>
      <c r="J217" s="20"/>
      <c r="K217" s="21"/>
      <c r="L217" s="21"/>
      <c r="M217" s="20"/>
      <c r="N217" s="21"/>
      <c r="O217" s="21"/>
    </row>
    <row r="219" spans="1:24">
      <c r="A219" s="23" t="s">
        <v>0</v>
      </c>
      <c r="B219" s="23" t="s">
        <v>1</v>
      </c>
      <c r="C219" s="23" t="s">
        <v>2</v>
      </c>
      <c r="D219" s="546" t="s">
        <v>3</v>
      </c>
      <c r="E219" s="546"/>
      <c r="F219" s="546"/>
      <c r="G219" s="546" t="s">
        <v>9</v>
      </c>
      <c r="H219" s="546"/>
      <c r="I219" s="546"/>
      <c r="J219" s="546" t="s">
        <v>10</v>
      </c>
      <c r="K219" s="546"/>
      <c r="L219" s="546"/>
      <c r="M219" s="546" t="s">
        <v>11</v>
      </c>
      <c r="N219" s="546"/>
      <c r="O219" s="546"/>
    </row>
    <row r="220" spans="1:24">
      <c r="A220" s="22">
        <v>44862</v>
      </c>
      <c r="B220" s="23" t="s">
        <v>39</v>
      </c>
      <c r="C220" s="23" t="s">
        <v>35</v>
      </c>
      <c r="D220" s="16">
        <v>0</v>
      </c>
      <c r="E220" s="17">
        <v>0</v>
      </c>
      <c r="F220" s="18">
        <v>0</v>
      </c>
      <c r="G220" s="16">
        <v>0</v>
      </c>
      <c r="H220" s="17">
        <v>0</v>
      </c>
      <c r="I220" s="18">
        <v>0</v>
      </c>
      <c r="J220" s="16">
        <v>0</v>
      </c>
      <c r="K220" s="17">
        <v>0</v>
      </c>
      <c r="L220" s="18">
        <v>0</v>
      </c>
      <c r="M220" s="16">
        <f>ROUNDDOWN(R220/3600,0)</f>
        <v>0</v>
      </c>
      <c r="N220" s="17">
        <f>ROUNDDOWN((R220-(ROUNDDOWN(R220/3600,0)*3600))/60,0)</f>
        <v>0</v>
      </c>
      <c r="O220" s="18">
        <f>ROUND(R220-(ROUNDDOWN(R220/3600,0)*3600+ROUNDDOWN((R220-(ROUNDDOWN(R220/3600,0)*3600))/60,0)*60),0)</f>
        <v>0</v>
      </c>
      <c r="R220" s="25">
        <f>((F220+E220*60+D220*3600)+(I220+H220*60+G220*3600)+(L220+K220*60+J220*3600))/3</f>
        <v>0</v>
      </c>
    </row>
    <row r="221" spans="1:24">
      <c r="A221" s="23"/>
      <c r="B221" s="23"/>
      <c r="C221" s="112" t="s">
        <v>42</v>
      </c>
      <c r="D221" s="16">
        <v>294</v>
      </c>
      <c r="E221" s="19">
        <v>58</v>
      </c>
      <c r="F221" s="18">
        <v>51</v>
      </c>
      <c r="G221" s="16">
        <v>294</v>
      </c>
      <c r="H221" s="19">
        <v>58</v>
      </c>
      <c r="I221" s="18">
        <v>51</v>
      </c>
      <c r="J221" s="16">
        <v>294</v>
      </c>
      <c r="K221" s="19">
        <v>58</v>
      </c>
      <c r="L221" s="18">
        <v>53</v>
      </c>
      <c r="M221" s="16">
        <f>ROUNDDOWN(R221/3600,0)</f>
        <v>294</v>
      </c>
      <c r="N221" s="17">
        <f>ROUNDDOWN((R221-(ROUNDDOWN(R221/3600,0)*3600))/60,0)</f>
        <v>58</v>
      </c>
      <c r="O221" s="18">
        <f>ROUND(R221-(ROUNDDOWN(R221/3600,0)*3600+ROUNDDOWN((R221-(ROUNDDOWN(R221/3600,0)*3600))/60,0)*60),0)</f>
        <v>52</v>
      </c>
      <c r="R221" s="25">
        <f>((F221+E221*60+D221*3600)+(I221+H221*60+G221*3600)+(L221+K221*60+J221*3600))/3</f>
        <v>1061931.6666666667</v>
      </c>
      <c r="T221" s="48">
        <f>((F221/60+E221)/60+D221)</f>
        <v>294.98083333333335</v>
      </c>
      <c r="U221" s="48">
        <f>(I221/60+H221)/60+G221</f>
        <v>294.98083333333335</v>
      </c>
      <c r="V221" s="48">
        <f>(L221/60+K221)/60+J221</f>
        <v>294.98138888888889</v>
      </c>
      <c r="W221" s="48">
        <f>AVERAGE(T221:V221)</f>
        <v>294.98101851851851</v>
      </c>
      <c r="X221" s="25">
        <f>_xlfn.STDEV.S(T221:V221)</f>
        <v>3.2075014953856086E-4</v>
      </c>
    </row>
    <row r="224" spans="1:24">
      <c r="A224" s="23" t="s">
        <v>0</v>
      </c>
      <c r="B224" s="23" t="s">
        <v>1</v>
      </c>
      <c r="C224" s="23" t="s">
        <v>2</v>
      </c>
      <c r="D224" s="546" t="s">
        <v>3</v>
      </c>
      <c r="E224" s="546"/>
      <c r="F224" s="546"/>
      <c r="G224" s="546" t="s">
        <v>9</v>
      </c>
      <c r="H224" s="546"/>
      <c r="I224" s="546"/>
      <c r="J224" s="546" t="s">
        <v>10</v>
      </c>
      <c r="K224" s="546"/>
      <c r="L224" s="546"/>
      <c r="M224" s="546" t="s">
        <v>11</v>
      </c>
      <c r="N224" s="546"/>
      <c r="O224" s="546"/>
    </row>
    <row r="225" spans="1:24">
      <c r="A225" s="22">
        <v>44862</v>
      </c>
      <c r="B225" s="23" t="s">
        <v>35</v>
      </c>
      <c r="C225" s="23" t="s">
        <v>39</v>
      </c>
      <c r="D225" s="16">
        <v>0</v>
      </c>
      <c r="E225" s="17">
        <v>0</v>
      </c>
      <c r="F225" s="18">
        <v>0</v>
      </c>
      <c r="G225" s="16">
        <v>0</v>
      </c>
      <c r="H225" s="17">
        <v>0</v>
      </c>
      <c r="I225" s="18">
        <v>0</v>
      </c>
      <c r="J225" s="16">
        <v>0</v>
      </c>
      <c r="K225" s="17">
        <v>0</v>
      </c>
      <c r="L225" s="18">
        <v>0</v>
      </c>
      <c r="M225" s="16">
        <f>ROUNDDOWN(R225/3600,0)</f>
        <v>0</v>
      </c>
      <c r="N225" s="17">
        <f>ROUNDDOWN((R225-(ROUNDDOWN(R225/3600,0)*3600))/60,0)</f>
        <v>0</v>
      </c>
      <c r="O225" s="18">
        <f>ROUND(R225-(ROUNDDOWN(R225/3600,0)*3600+ROUNDDOWN((R225-(ROUNDDOWN(R225/3600,0)*3600))/60,0)*60),0)</f>
        <v>0</v>
      </c>
      <c r="R225" s="25">
        <f>((F225+E225*60+D225*3600)+(I225+H225*60+G225*3600)+(L225+K225*60+J225*3600))/3</f>
        <v>0</v>
      </c>
    </row>
    <row r="226" spans="1:24">
      <c r="A226" s="23"/>
      <c r="B226" s="23"/>
      <c r="C226" s="112" t="s">
        <v>43</v>
      </c>
      <c r="D226" s="16">
        <v>5</v>
      </c>
      <c r="E226" s="17">
        <v>56</v>
      </c>
      <c r="F226" s="18">
        <v>50</v>
      </c>
      <c r="G226" s="16">
        <v>5</v>
      </c>
      <c r="H226" s="17">
        <v>56</v>
      </c>
      <c r="I226" s="18">
        <v>53</v>
      </c>
      <c r="J226" s="16">
        <v>5</v>
      </c>
      <c r="K226" s="17">
        <v>56</v>
      </c>
      <c r="L226" s="18">
        <v>54</v>
      </c>
      <c r="M226" s="16">
        <f>ROUNDDOWN(R226/3600,0)</f>
        <v>5</v>
      </c>
      <c r="N226" s="17">
        <f>ROUNDDOWN((R226-(ROUNDDOWN(R226/3600,0)*3600))/60,0)</f>
        <v>56</v>
      </c>
      <c r="O226" s="18">
        <f>ROUND(R226-(ROUNDDOWN(R226/3600,0)*3600+ROUNDDOWN((R226-(ROUNDDOWN(R226/3600,0)*3600))/60,0)*60),0)</f>
        <v>52</v>
      </c>
      <c r="R226" s="25">
        <f>((F226+E226*60+D226*3600)+(I226+H226*60+G226*3600)+(L226+K226*60+J226*3600))/3</f>
        <v>21412.333333333332</v>
      </c>
      <c r="T226" s="48">
        <f>((F226/60+E226)/60+D226)</f>
        <v>5.947222222222222</v>
      </c>
      <c r="U226" s="48">
        <f>(I226/60+H226)/60+G226</f>
        <v>5.9480555555555554</v>
      </c>
      <c r="V226" s="48">
        <f>(L226/60+K226)/60+J226</f>
        <v>5.9483333333333333</v>
      </c>
      <c r="W226" s="48">
        <f>AVERAGE(T226:V226)</f>
        <v>5.9478703703703708</v>
      </c>
      <c r="X226" s="25">
        <f>_xlfn.STDEV.S(T226:V226)</f>
        <v>5.782405554073495E-4</v>
      </c>
    </row>
    <row r="229" spans="1:24">
      <c r="A229" s="23" t="s">
        <v>0</v>
      </c>
      <c r="B229" s="23" t="s">
        <v>1</v>
      </c>
      <c r="C229" s="23" t="s">
        <v>2</v>
      </c>
      <c r="D229" s="546" t="s">
        <v>3</v>
      </c>
      <c r="E229" s="546"/>
      <c r="F229" s="546"/>
      <c r="G229" s="546" t="s">
        <v>9</v>
      </c>
      <c r="H229" s="546"/>
      <c r="I229" s="546"/>
      <c r="J229" s="546" t="s">
        <v>10</v>
      </c>
      <c r="K229" s="546"/>
      <c r="L229" s="546"/>
      <c r="M229" s="546" t="s">
        <v>11</v>
      </c>
      <c r="N229" s="546"/>
      <c r="O229" s="546"/>
    </row>
    <row r="230" spans="1:24">
      <c r="A230" s="22">
        <v>44862</v>
      </c>
      <c r="B230" s="23" t="s">
        <v>46</v>
      </c>
      <c r="C230" s="23" t="s">
        <v>35</v>
      </c>
      <c r="D230" s="16">
        <v>0</v>
      </c>
      <c r="E230" s="17">
        <v>0</v>
      </c>
      <c r="F230" s="18">
        <v>0</v>
      </c>
      <c r="G230" s="16">
        <v>0</v>
      </c>
      <c r="H230" s="17">
        <v>0</v>
      </c>
      <c r="I230" s="18">
        <v>0</v>
      </c>
      <c r="J230" s="16">
        <v>0</v>
      </c>
      <c r="K230" s="17">
        <v>0</v>
      </c>
      <c r="L230" s="18">
        <v>0</v>
      </c>
      <c r="M230" s="16">
        <f>ROUNDDOWN(R230/3600,0)</f>
        <v>0</v>
      </c>
      <c r="N230" s="17">
        <f>ROUNDDOWN((R230-(ROUNDDOWN(R230/3600,0)*3600))/60,0)</f>
        <v>0</v>
      </c>
      <c r="O230" s="18">
        <f>ROUND(R230-(ROUNDDOWN(R230/3600,0)*3600+ROUNDDOWN((R230-(ROUNDDOWN(R230/3600,0)*3600))/60,0)*60),0)</f>
        <v>0</v>
      </c>
      <c r="R230" s="25">
        <f>((F230+E230*60+D230*3600)+(I230+H230*60+G230*3600)+(L230+K230*60+J230*3600))/3</f>
        <v>0</v>
      </c>
    </row>
    <row r="231" spans="1:24">
      <c r="A231" s="23"/>
      <c r="B231" s="23"/>
      <c r="C231" s="112" t="s">
        <v>48</v>
      </c>
      <c r="D231" s="16">
        <v>98</v>
      </c>
      <c r="E231" s="17">
        <v>26</v>
      </c>
      <c r="F231" s="18">
        <v>58</v>
      </c>
      <c r="G231" s="16">
        <v>98</v>
      </c>
      <c r="H231" s="17">
        <v>26</v>
      </c>
      <c r="I231" s="18">
        <v>57</v>
      </c>
      <c r="J231" s="16">
        <v>98</v>
      </c>
      <c r="K231" s="17">
        <v>26</v>
      </c>
      <c r="L231" s="18">
        <v>56</v>
      </c>
      <c r="M231" s="16">
        <f>ROUNDDOWN(R231/3600,0)</f>
        <v>98</v>
      </c>
      <c r="N231" s="17">
        <f>ROUNDDOWN((R231-(ROUNDDOWN(R231/3600,0)*3600))/60,0)</f>
        <v>26</v>
      </c>
      <c r="O231" s="18">
        <f>ROUND(R231-(ROUNDDOWN(R231/3600,0)*3600+ROUNDDOWN((R231-(ROUNDDOWN(R231/3600,0)*3600))/60,0)*60),0)</f>
        <v>57</v>
      </c>
      <c r="R231" s="25">
        <f>((F231+E231*60+D231*3600)+(I231+H231*60+G231*3600)+(L231+K231*60+J231*3600))/3</f>
        <v>354417</v>
      </c>
      <c r="T231" s="48">
        <f>((F231/60+E231)/60+D231)</f>
        <v>98.449444444444438</v>
      </c>
      <c r="U231" s="48">
        <f>(I231/60+H231)/60+G231</f>
        <v>98.44916666666667</v>
      </c>
      <c r="V231" s="48">
        <f>(L231/60+K231)/60+J231</f>
        <v>98.448888888888888</v>
      </c>
      <c r="W231" s="48">
        <f>AVERAGE(T231:V231)</f>
        <v>98.449166666666656</v>
      </c>
      <c r="X231" s="25">
        <f>_xlfn.STDEV.S(T231:V231)</f>
        <v>2.7777777777515666E-4</v>
      </c>
    </row>
    <row r="234" spans="1:24">
      <c r="A234" s="23" t="s">
        <v>0</v>
      </c>
      <c r="B234" s="23" t="s">
        <v>1</v>
      </c>
      <c r="C234" s="23" t="s">
        <v>2</v>
      </c>
      <c r="D234" s="546" t="s">
        <v>3</v>
      </c>
      <c r="E234" s="546"/>
      <c r="F234" s="546"/>
      <c r="G234" s="546" t="s">
        <v>9</v>
      </c>
      <c r="H234" s="546"/>
      <c r="I234" s="546"/>
      <c r="J234" s="546" t="s">
        <v>10</v>
      </c>
      <c r="K234" s="546"/>
      <c r="L234" s="546"/>
      <c r="M234" s="546" t="s">
        <v>11</v>
      </c>
      <c r="N234" s="546"/>
      <c r="O234" s="546"/>
      <c r="R234" s="29" t="s">
        <v>15</v>
      </c>
    </row>
    <row r="235" spans="1:24">
      <c r="A235" s="22">
        <v>44861</v>
      </c>
      <c r="B235" s="23" t="s">
        <v>51</v>
      </c>
      <c r="C235" s="23" t="s">
        <v>52</v>
      </c>
      <c r="D235" s="16">
        <v>0</v>
      </c>
      <c r="E235" s="17">
        <v>0</v>
      </c>
      <c r="F235" s="18">
        <v>0</v>
      </c>
      <c r="G235" s="16">
        <v>0</v>
      </c>
      <c r="H235" s="17">
        <v>0</v>
      </c>
      <c r="I235" s="18">
        <v>0</v>
      </c>
      <c r="J235" s="16">
        <v>0</v>
      </c>
      <c r="K235" s="17">
        <v>0</v>
      </c>
      <c r="L235" s="18">
        <v>0</v>
      </c>
      <c r="M235" s="16">
        <f>ROUNDDOWN(R235/3600,0)</f>
        <v>0</v>
      </c>
      <c r="N235" s="17">
        <f>ROUNDDOWN((R235-(ROUNDDOWN(R235/3600,0)*3600))/60,0)</f>
        <v>0</v>
      </c>
      <c r="O235" s="18">
        <f>ROUND(R235-(ROUNDDOWN(R235/3600,0)*3600+ROUNDDOWN((R235-(ROUNDDOWN(R235/3600,0)*3600))/60,0)*60),0)</f>
        <v>0</v>
      </c>
      <c r="R235" s="25">
        <f>((F235+E235*60+D235*3600)+(I235+H235*60+G235*3600)+(L235+K235*60+J235*3600))/3</f>
        <v>0</v>
      </c>
    </row>
    <row r="236" spans="1:24">
      <c r="A236" s="23"/>
      <c r="B236" s="23"/>
      <c r="C236" s="112" t="s">
        <v>53</v>
      </c>
      <c r="D236" s="16">
        <v>9</v>
      </c>
      <c r="E236" s="19">
        <v>54</v>
      </c>
      <c r="F236" s="18">
        <v>29</v>
      </c>
      <c r="G236" s="16">
        <v>9</v>
      </c>
      <c r="H236" s="19">
        <v>54</v>
      </c>
      <c r="I236" s="18">
        <v>30</v>
      </c>
      <c r="J236" s="16">
        <v>9</v>
      </c>
      <c r="K236" s="19">
        <v>54</v>
      </c>
      <c r="L236" s="18">
        <v>27</v>
      </c>
      <c r="M236" s="16">
        <f>ROUNDDOWN(R236/3600,0)</f>
        <v>9</v>
      </c>
      <c r="N236" s="17">
        <f>ROUNDDOWN((R236-(ROUNDDOWN(R236/3600,0)*3600))/60,0)</f>
        <v>54</v>
      </c>
      <c r="O236" s="18">
        <f>ROUND(R236-(ROUNDDOWN(R236/3600,0)*3600+ROUNDDOWN((R236-(ROUNDDOWN(R236/3600,0)*3600))/60,0)*60),0)</f>
        <v>29</v>
      </c>
      <c r="R236" s="25">
        <f>((F236+E236*60+D236*3600)+(I236+H236*60+G236*3600)+(L236+K236*60+J236*3600))/3</f>
        <v>35668.666666666664</v>
      </c>
      <c r="T236" s="48">
        <f>((F236/60+E236)/60+D236)</f>
        <v>9.9080555555555563</v>
      </c>
      <c r="U236" s="48">
        <f>(I236/60+H236)/60+G236</f>
        <v>9.9083333333333332</v>
      </c>
      <c r="V236" s="48">
        <f>(L236/60+K236)/60+J236</f>
        <v>9.9075000000000006</v>
      </c>
      <c r="W236" s="48">
        <f>AVERAGE(T236:V236)</f>
        <v>9.9079629629629622</v>
      </c>
      <c r="X236" s="25">
        <f>_xlfn.STDEV.S(T236:V236)</f>
        <v>4.2431256434744165E-4</v>
      </c>
    </row>
    <row r="237" spans="1:24">
      <c r="D237" s="20"/>
      <c r="E237" s="20"/>
      <c r="F237" s="21"/>
      <c r="G237" s="20"/>
      <c r="H237" s="20"/>
      <c r="I237" s="21"/>
      <c r="J237" s="20"/>
      <c r="K237" s="20"/>
      <c r="L237" s="21"/>
      <c r="M237" s="20"/>
      <c r="N237" s="21"/>
      <c r="O237" s="21"/>
    </row>
    <row r="239" spans="1:24">
      <c r="A239" s="23" t="s">
        <v>0</v>
      </c>
      <c r="B239" s="23" t="s">
        <v>1</v>
      </c>
      <c r="C239" s="23" t="s">
        <v>2</v>
      </c>
      <c r="D239" s="546" t="s">
        <v>3</v>
      </c>
      <c r="E239" s="546"/>
      <c r="F239" s="546"/>
      <c r="G239" s="546" t="s">
        <v>9</v>
      </c>
      <c r="H239" s="546"/>
      <c r="I239" s="546"/>
      <c r="J239" s="546" t="s">
        <v>10</v>
      </c>
      <c r="K239" s="546"/>
      <c r="L239" s="546"/>
      <c r="M239" s="546" t="s">
        <v>11</v>
      </c>
      <c r="N239" s="546"/>
      <c r="O239" s="546"/>
      <c r="R239" s="29" t="s">
        <v>15</v>
      </c>
    </row>
    <row r="240" spans="1:24">
      <c r="A240" s="22">
        <v>44861</v>
      </c>
      <c r="B240" s="23" t="s">
        <v>52</v>
      </c>
      <c r="C240" s="23" t="s">
        <v>51</v>
      </c>
      <c r="D240" s="16">
        <v>0</v>
      </c>
      <c r="E240" s="17">
        <v>0</v>
      </c>
      <c r="F240" s="18">
        <v>0</v>
      </c>
      <c r="G240" s="16">
        <v>0</v>
      </c>
      <c r="H240" s="17">
        <v>0</v>
      </c>
      <c r="I240" s="18">
        <v>0</v>
      </c>
      <c r="J240" s="16">
        <v>0</v>
      </c>
      <c r="K240" s="17">
        <v>0</v>
      </c>
      <c r="L240" s="18">
        <v>0</v>
      </c>
      <c r="M240" s="16">
        <f>ROUNDDOWN(R240/3600,0)</f>
        <v>0</v>
      </c>
      <c r="N240" s="17">
        <f>ROUNDDOWN((R240-(ROUNDDOWN(R240/3600,0)*3600))/60,0)</f>
        <v>0</v>
      </c>
      <c r="O240" s="18">
        <f>ROUND(R240-(ROUNDDOWN(R240/3600,0)*3600+ROUNDDOWN((R240-(ROUNDDOWN(R240/3600,0)*3600))/60,0)*60),0)</f>
        <v>0</v>
      </c>
      <c r="R240" s="25">
        <f>((F240+E240*60+D240*3600)+(I240+H240*60+G240*3600)+(L240+K240*60+J240*3600))/3</f>
        <v>0</v>
      </c>
    </row>
    <row r="241" spans="1:24">
      <c r="A241" s="23"/>
      <c r="B241" s="23"/>
      <c r="C241" s="112" t="s">
        <v>54</v>
      </c>
      <c r="D241" s="16">
        <v>350</v>
      </c>
      <c r="E241" s="17">
        <v>4</v>
      </c>
      <c r="F241" s="18">
        <v>56</v>
      </c>
      <c r="G241" s="16">
        <v>350</v>
      </c>
      <c r="H241" s="17">
        <v>4</v>
      </c>
      <c r="I241" s="18">
        <v>54</v>
      </c>
      <c r="J241" s="16">
        <v>350</v>
      </c>
      <c r="K241" s="17">
        <v>4</v>
      </c>
      <c r="L241" s="18">
        <v>58</v>
      </c>
      <c r="M241" s="16">
        <f>ROUNDDOWN(R241/3600,0)</f>
        <v>350</v>
      </c>
      <c r="N241" s="17">
        <f>ROUNDDOWN((R241-(ROUNDDOWN(R241/3600,0)*3600))/60,0)</f>
        <v>4</v>
      </c>
      <c r="O241" s="18">
        <f>ROUND(R241-(ROUNDDOWN(R241/3600,0)*3600+ROUNDDOWN((R241-(ROUNDDOWN(R241/3600,0)*3600))/60,0)*60),0)</f>
        <v>56</v>
      </c>
      <c r="R241" s="25">
        <f>((F241+E241*60+D241*3600)+(I241+H241*60+G241*3600)+(L241+K241*60+J241*3600))/3</f>
        <v>1260296</v>
      </c>
      <c r="T241" s="48">
        <f>((F241/60+E241)/60+D241)</f>
        <v>350.08222222222224</v>
      </c>
      <c r="U241" s="48">
        <f>(I241/60+H241)/60+G241</f>
        <v>350.08166666666665</v>
      </c>
      <c r="V241" s="48">
        <f>(L241/60+K241)/60+J241</f>
        <v>350.08277777777778</v>
      </c>
      <c r="W241" s="48">
        <f>AVERAGE(T241:V241)</f>
        <v>350.08222222222224</v>
      </c>
      <c r="X241" s="25">
        <f>_xlfn.STDEV.S(T241:V241)</f>
        <v>5.5555555556452418E-4</v>
      </c>
    </row>
    <row r="242" spans="1:24">
      <c r="D242" s="20"/>
      <c r="E242" s="20"/>
      <c r="F242" s="21"/>
      <c r="G242" s="20"/>
      <c r="H242" s="20"/>
      <c r="I242" s="21"/>
      <c r="J242" s="20"/>
      <c r="K242" s="20"/>
      <c r="L242" s="21"/>
      <c r="M242" s="20"/>
      <c r="N242" s="21"/>
      <c r="O242" s="21"/>
    </row>
    <row r="244" spans="1:24">
      <c r="A244" s="23" t="s">
        <v>0</v>
      </c>
      <c r="B244" s="23" t="s">
        <v>1</v>
      </c>
      <c r="C244" s="23" t="s">
        <v>2</v>
      </c>
      <c r="D244" s="546" t="s">
        <v>3</v>
      </c>
      <c r="E244" s="546"/>
      <c r="F244" s="546"/>
      <c r="G244" s="546" t="s">
        <v>9</v>
      </c>
      <c r="H244" s="546"/>
      <c r="I244" s="546"/>
      <c r="J244" s="546" t="s">
        <v>10</v>
      </c>
      <c r="K244" s="546"/>
      <c r="L244" s="546"/>
      <c r="M244" s="546" t="s">
        <v>11</v>
      </c>
      <c r="N244" s="546"/>
      <c r="O244" s="546"/>
      <c r="R244" s="29" t="s">
        <v>15</v>
      </c>
    </row>
    <row r="245" spans="1:24">
      <c r="A245" s="22">
        <v>44861</v>
      </c>
      <c r="B245" s="23" t="s">
        <v>37</v>
      </c>
      <c r="C245" s="23" t="s">
        <v>51</v>
      </c>
      <c r="D245" s="16">
        <v>0</v>
      </c>
      <c r="E245" s="17">
        <v>0</v>
      </c>
      <c r="F245" s="18">
        <v>0</v>
      </c>
      <c r="G245" s="16">
        <v>0</v>
      </c>
      <c r="H245" s="17">
        <v>0</v>
      </c>
      <c r="I245" s="18">
        <v>0</v>
      </c>
      <c r="J245" s="16">
        <v>0</v>
      </c>
      <c r="K245" s="17">
        <v>0</v>
      </c>
      <c r="L245" s="18">
        <v>0</v>
      </c>
      <c r="M245" s="16">
        <f>ROUNDDOWN(R245/3600,0)</f>
        <v>0</v>
      </c>
      <c r="N245" s="17">
        <f>ROUNDDOWN((R245-(ROUNDDOWN(R245/3600,0)*3600))/60,0)</f>
        <v>0</v>
      </c>
      <c r="O245" s="18">
        <f>ROUND(R245-(ROUNDDOWN(R245/3600,0)*3600+ROUNDDOWN((R245-(ROUNDDOWN(R245/3600,0)*3600))/60,0)*60),0)</f>
        <v>0</v>
      </c>
      <c r="R245" s="25">
        <f>((F245+E245*60+D245*3600)+(I245+H245*60+G245*3600)+(L245+K245*60+J245*3600))/3</f>
        <v>0</v>
      </c>
    </row>
    <row r="246" spans="1:24">
      <c r="A246" s="23"/>
      <c r="B246" s="23"/>
      <c r="C246" s="112" t="s">
        <v>55</v>
      </c>
      <c r="D246" s="16">
        <v>337</v>
      </c>
      <c r="E246" s="17">
        <v>4</v>
      </c>
      <c r="F246" s="18">
        <v>17</v>
      </c>
      <c r="G246" s="16">
        <v>337</v>
      </c>
      <c r="H246" s="17">
        <v>4</v>
      </c>
      <c r="I246" s="18">
        <v>17</v>
      </c>
      <c r="J246" s="16">
        <v>337</v>
      </c>
      <c r="K246" s="17">
        <v>4</v>
      </c>
      <c r="L246" s="18">
        <v>17</v>
      </c>
      <c r="M246" s="16">
        <f>ROUNDDOWN(R246/3600,0)</f>
        <v>337</v>
      </c>
      <c r="N246" s="17">
        <f>ROUNDDOWN((R246-(ROUNDDOWN(R246/3600,0)*3600))/60,0)</f>
        <v>4</v>
      </c>
      <c r="O246" s="18">
        <f>ROUND(R246-(ROUNDDOWN(R246/3600,0)*3600+ROUNDDOWN((R246-(ROUNDDOWN(R246/3600,0)*3600))/60,0)*60),0)</f>
        <v>17</v>
      </c>
      <c r="R246" s="25">
        <f>((F246+E246*60+D246*3600)+(I246+H246*60+G246*3600)+(L246+K246*60+J246*3600))/3</f>
        <v>1213457</v>
      </c>
      <c r="T246" s="48">
        <f>((F246/60+E246)/60+D246)</f>
        <v>337.07138888888886</v>
      </c>
      <c r="U246" s="48">
        <f>(I246/60+H246)/60+G246</f>
        <v>337.07138888888886</v>
      </c>
      <c r="V246" s="48">
        <f>(L246/60+K246)/60+J246</f>
        <v>337.07138888888886</v>
      </c>
      <c r="W246" s="48">
        <f>AVERAGE(T246:V246)</f>
        <v>337.07138888888886</v>
      </c>
      <c r="X246" s="25">
        <f>_xlfn.STDEV.S(T246:V246)</f>
        <v>0</v>
      </c>
    </row>
    <row r="249" spans="1:24">
      <c r="A249" s="23" t="s">
        <v>0</v>
      </c>
      <c r="B249" s="23" t="s">
        <v>1</v>
      </c>
      <c r="C249" s="23" t="s">
        <v>2</v>
      </c>
      <c r="D249" s="546" t="s">
        <v>3</v>
      </c>
      <c r="E249" s="546"/>
      <c r="F249" s="546"/>
      <c r="G249" s="546" t="s">
        <v>9</v>
      </c>
      <c r="H249" s="546"/>
      <c r="I249" s="546"/>
      <c r="J249" s="546" t="s">
        <v>10</v>
      </c>
      <c r="K249" s="546"/>
      <c r="L249" s="546"/>
      <c r="M249" s="546" t="s">
        <v>11</v>
      </c>
      <c r="N249" s="546"/>
      <c r="O249" s="546"/>
      <c r="R249" s="29" t="s">
        <v>15</v>
      </c>
    </row>
    <row r="250" spans="1:24">
      <c r="A250" s="22">
        <v>44861</v>
      </c>
      <c r="B250" s="23" t="s">
        <v>56</v>
      </c>
      <c r="C250" s="23" t="s">
        <v>37</v>
      </c>
      <c r="D250" s="16">
        <v>0</v>
      </c>
      <c r="E250" s="17">
        <v>0</v>
      </c>
      <c r="F250" s="18">
        <v>0</v>
      </c>
      <c r="G250" s="16">
        <v>0</v>
      </c>
      <c r="H250" s="17">
        <v>0</v>
      </c>
      <c r="I250" s="18">
        <v>0</v>
      </c>
      <c r="J250" s="16">
        <v>0</v>
      </c>
      <c r="K250" s="17">
        <v>0</v>
      </c>
      <c r="L250" s="18">
        <v>0</v>
      </c>
      <c r="M250" s="16">
        <f>ROUNDDOWN(R250/3600,0)</f>
        <v>0</v>
      </c>
      <c r="N250" s="17">
        <f>ROUNDDOWN((R250-(ROUNDDOWN(R250/3600,0)*3600))/60,0)</f>
        <v>0</v>
      </c>
      <c r="O250" s="18">
        <f>ROUND(R250-(ROUNDDOWN(R250/3600,0)*3600+ROUNDDOWN((R250-(ROUNDDOWN(R250/3600,0)*3600))/60,0)*60),0)</f>
        <v>0</v>
      </c>
      <c r="R250" s="25">
        <f>((F250+E250*60+D250*3600)+(I250+H250*60+G250*3600)+(L250+K250*60+J250*3600))/3</f>
        <v>0</v>
      </c>
    </row>
    <row r="251" spans="1:24">
      <c r="A251" s="23"/>
      <c r="B251" s="23"/>
      <c r="C251" s="112" t="s">
        <v>57</v>
      </c>
      <c r="D251" s="16">
        <v>59</v>
      </c>
      <c r="E251" s="17">
        <v>33</v>
      </c>
      <c r="F251" s="18">
        <v>54</v>
      </c>
      <c r="G251" s="16">
        <v>59</v>
      </c>
      <c r="H251" s="17">
        <v>33</v>
      </c>
      <c r="I251" s="18">
        <v>54</v>
      </c>
      <c r="J251" s="16">
        <v>59</v>
      </c>
      <c r="K251" s="17">
        <v>33</v>
      </c>
      <c r="L251" s="18">
        <v>53</v>
      </c>
      <c r="M251" s="16">
        <f>ROUNDDOWN(R251/3600,0)</f>
        <v>59</v>
      </c>
      <c r="N251" s="17">
        <f>ROUNDDOWN((R251-(ROUNDDOWN(R251/3600,0)*3600))/60,0)</f>
        <v>33</v>
      </c>
      <c r="O251" s="18">
        <f>ROUND(R251-(ROUNDDOWN(R251/3600,0)*3600+ROUNDDOWN((R251-(ROUNDDOWN(R251/3600,0)*3600))/60,0)*60),0)</f>
        <v>54</v>
      </c>
      <c r="R251" s="25">
        <f>((F251+E251*60+D251*3600)+(I251+H251*60+G251*3600)+(L251+K251*60+J251*3600))/3</f>
        <v>214433.66666666666</v>
      </c>
      <c r="T251" s="48">
        <f>((F251/60+E251)/60+D251)</f>
        <v>59.564999999999998</v>
      </c>
      <c r="U251" s="48">
        <f>(I251/60+H251)/60+G251</f>
        <v>59.564999999999998</v>
      </c>
      <c r="V251" s="48">
        <f>(L251/60+K251)/60+J251</f>
        <v>59.564722222222223</v>
      </c>
      <c r="W251" s="48">
        <f>AVERAGE(T251:V251)</f>
        <v>59.564907407407411</v>
      </c>
      <c r="X251" s="25">
        <f>_xlfn.STDEV.S(T251:V251)</f>
        <v>1.6037507477338275E-4</v>
      </c>
    </row>
    <row r="254" spans="1:24">
      <c r="A254" s="23" t="s">
        <v>0</v>
      </c>
      <c r="B254" s="23" t="s">
        <v>1</v>
      </c>
      <c r="C254" s="23" t="s">
        <v>2</v>
      </c>
      <c r="D254" s="546" t="s">
        <v>3</v>
      </c>
      <c r="E254" s="546"/>
      <c r="F254" s="546"/>
      <c r="G254" s="546" t="s">
        <v>9</v>
      </c>
      <c r="H254" s="546"/>
      <c r="I254" s="546"/>
      <c r="J254" s="546" t="s">
        <v>10</v>
      </c>
      <c r="K254" s="546"/>
      <c r="L254" s="546"/>
      <c r="M254" s="546" t="s">
        <v>11</v>
      </c>
      <c r="N254" s="546"/>
      <c r="O254" s="546"/>
      <c r="R254" s="29" t="s">
        <v>15</v>
      </c>
    </row>
    <row r="255" spans="1:24">
      <c r="A255" s="22">
        <v>44862</v>
      </c>
      <c r="B255" s="23" t="s">
        <v>46</v>
      </c>
      <c r="C255" s="23" t="s">
        <v>35</v>
      </c>
      <c r="D255" s="16">
        <v>0</v>
      </c>
      <c r="E255" s="17">
        <v>0</v>
      </c>
      <c r="F255" s="18">
        <v>0</v>
      </c>
      <c r="G255" s="16">
        <v>0</v>
      </c>
      <c r="H255" s="17">
        <v>0</v>
      </c>
      <c r="I255" s="18">
        <v>0</v>
      </c>
      <c r="J255" s="16">
        <v>0</v>
      </c>
      <c r="K255" s="17">
        <v>0</v>
      </c>
      <c r="L255" s="18">
        <v>0</v>
      </c>
      <c r="M255" s="16">
        <f>ROUNDDOWN(R255/3600,0)</f>
        <v>0</v>
      </c>
      <c r="N255" s="17">
        <f>ROUNDDOWN((R255-(ROUNDDOWN(R255/3600,0)*3600))/60,0)</f>
        <v>0</v>
      </c>
      <c r="O255" s="18">
        <f>ROUND(R255-(ROUNDDOWN(R255/3600,0)*3600+ROUNDDOWN((R255-(ROUNDDOWN(R255/3600,0)*3600))/60,0)*60),0)</f>
        <v>0</v>
      </c>
      <c r="R255" s="25">
        <f>((F255+E255*60+D255*3600)+(I255+H255*60+G255*3600)+(L255+K255*60+J255*3600))/3</f>
        <v>0</v>
      </c>
    </row>
    <row r="256" spans="1:24">
      <c r="A256" s="23"/>
      <c r="B256" s="23"/>
      <c r="C256" s="23" t="s">
        <v>49</v>
      </c>
      <c r="D256" s="16">
        <v>193</v>
      </c>
      <c r="E256" s="19">
        <v>13</v>
      </c>
      <c r="F256" s="18">
        <v>20</v>
      </c>
      <c r="G256" s="16">
        <v>193</v>
      </c>
      <c r="H256" s="19">
        <v>13</v>
      </c>
      <c r="I256" s="18">
        <v>21</v>
      </c>
      <c r="J256" s="16">
        <v>193</v>
      </c>
      <c r="K256" s="19">
        <v>13</v>
      </c>
      <c r="L256" s="18">
        <v>17</v>
      </c>
      <c r="M256" s="16">
        <f>ROUNDDOWN(R256/3600,0)</f>
        <v>193</v>
      </c>
      <c r="N256" s="17">
        <f>ROUNDDOWN((R256-(ROUNDDOWN(R256/3600,0)*3600))/60,0)</f>
        <v>13</v>
      </c>
      <c r="O256" s="18">
        <f>ROUND(R256-(ROUNDDOWN(R256/3600,0)*3600+ROUNDDOWN((R256-(ROUNDDOWN(R256/3600,0)*3600))/60,0)*60),0)</f>
        <v>19</v>
      </c>
      <c r="R256" s="25">
        <f>((F256+E256*60+D256*3600)+(I256+H256*60+G256*3600)+(L256+K256*60+J256*3600))/3</f>
        <v>695599.33333333337</v>
      </c>
      <c r="T256" s="48">
        <f>((F256/60+E256)/60+D256)</f>
        <v>193.22222222222223</v>
      </c>
      <c r="U256" s="48">
        <f>(I256/60+H256)/60+G256</f>
        <v>193.2225</v>
      </c>
      <c r="V256" s="48">
        <f>(L256/60+K256)/60+J256</f>
        <v>193.2213888888889</v>
      </c>
      <c r="W256" s="48">
        <f>AVERAGE(T256:V256)</f>
        <v>193.22203703703704</v>
      </c>
      <c r="X256" s="25">
        <f>_xlfn.STDEV.S(T256:V256)</f>
        <v>5.7824055540294059E-4</v>
      </c>
    </row>
    <row r="257" spans="1:24">
      <c r="A257" s="23"/>
      <c r="B257" s="23"/>
      <c r="C257" s="112" t="s">
        <v>50</v>
      </c>
      <c r="D257" s="16">
        <v>231</v>
      </c>
      <c r="E257" s="17">
        <v>7</v>
      </c>
      <c r="F257" s="18">
        <v>43</v>
      </c>
      <c r="G257" s="16">
        <v>231</v>
      </c>
      <c r="H257" s="17">
        <v>7</v>
      </c>
      <c r="I257" s="18">
        <v>45</v>
      </c>
      <c r="J257" s="16">
        <v>231</v>
      </c>
      <c r="K257" s="17">
        <v>7</v>
      </c>
      <c r="L257" s="18">
        <v>42</v>
      </c>
      <c r="M257" s="16">
        <f>ROUNDDOWN(R257/3600,0)</f>
        <v>231</v>
      </c>
      <c r="N257" s="17">
        <f>ROUNDDOWN((R257-(ROUNDDOWN(R257/3600,0)*3600))/60,0)</f>
        <v>7</v>
      </c>
      <c r="O257" s="18">
        <f>ROUND(R257-(ROUNDDOWN(R257/3600,0)*3600+ROUNDDOWN((R257-(ROUNDDOWN(R257/3600,0)*3600))/60,0)*60),0)</f>
        <v>43</v>
      </c>
      <c r="R257" s="25">
        <f>((F257+E257*60+D257*3600)+(I257+H257*60+G257*3600)+(L257+K257*60+J257*3600))/3</f>
        <v>832063.33333333337</v>
      </c>
      <c r="T257" s="48">
        <f>((F257/60+E257)/60+D257)</f>
        <v>231.1286111111111</v>
      </c>
      <c r="U257" s="48">
        <f>(I257/60+H257)/60+G257</f>
        <v>231.12916666666666</v>
      </c>
      <c r="V257" s="48">
        <f>(L257/60+K257)/60+J257</f>
        <v>231.12833333333333</v>
      </c>
      <c r="W257" s="526">
        <f>AVERAGE(T257:V257)</f>
        <v>231.12870370370368</v>
      </c>
      <c r="X257" s="25">
        <f>_xlfn.STDEV.S(T257:V257)</f>
        <v>4.2431256434841076E-4</v>
      </c>
    </row>
    <row r="258" spans="1:24">
      <c r="D258" s="20"/>
      <c r="E258" s="20"/>
      <c r="F258" s="21"/>
      <c r="G258" s="20"/>
      <c r="H258" s="20"/>
      <c r="I258" s="21"/>
      <c r="J258" s="20"/>
      <c r="K258" s="20"/>
      <c r="L258" s="21"/>
      <c r="M258" s="20"/>
      <c r="N258" s="21"/>
      <c r="O258" s="21"/>
    </row>
    <row r="260" spans="1:24">
      <c r="A260" s="23" t="s">
        <v>0</v>
      </c>
      <c r="B260" s="23" t="s">
        <v>1</v>
      </c>
      <c r="C260" s="23" t="s">
        <v>2</v>
      </c>
      <c r="D260" s="546" t="s">
        <v>3</v>
      </c>
      <c r="E260" s="546"/>
      <c r="F260" s="546"/>
      <c r="G260" s="546" t="s">
        <v>9</v>
      </c>
      <c r="H260" s="546"/>
      <c r="I260" s="546"/>
      <c r="J260" s="546" t="s">
        <v>10</v>
      </c>
      <c r="K260" s="546"/>
      <c r="L260" s="546"/>
      <c r="M260" s="546" t="s">
        <v>11</v>
      </c>
      <c r="N260" s="546"/>
      <c r="O260" s="546"/>
      <c r="R260" s="29" t="s">
        <v>15</v>
      </c>
    </row>
    <row r="261" spans="1:24">
      <c r="A261" s="22">
        <v>44862</v>
      </c>
      <c r="B261" s="23" t="s">
        <v>37</v>
      </c>
      <c r="C261" s="23" t="s">
        <v>35</v>
      </c>
      <c r="D261" s="16">
        <v>0</v>
      </c>
      <c r="E261" s="17">
        <v>0</v>
      </c>
      <c r="F261" s="18">
        <v>0</v>
      </c>
      <c r="G261" s="16">
        <v>0</v>
      </c>
      <c r="H261" s="17">
        <v>0</v>
      </c>
      <c r="I261" s="18">
        <v>0</v>
      </c>
      <c r="J261" s="16">
        <v>0</v>
      </c>
      <c r="K261" s="17">
        <v>0</v>
      </c>
      <c r="L261" s="18">
        <v>0</v>
      </c>
      <c r="M261" s="16">
        <f>ROUNDDOWN(R261/3600,0)</f>
        <v>0</v>
      </c>
      <c r="N261" s="17">
        <f>ROUNDDOWN((R261-(ROUNDDOWN(R261/3600,0)*3600))/60,0)</f>
        <v>0</v>
      </c>
      <c r="O261" s="18">
        <f>ROUND(R261-(ROUNDDOWN(R261/3600,0)*3600+ROUNDDOWN((R261-(ROUNDDOWN(R261/3600,0)*3600))/60,0)*60),0)</f>
        <v>0</v>
      </c>
      <c r="R261" s="25">
        <f>((F261+E261*60+D261*3600)+(I261+H261*60+G261*3600)+(L261+K261*60+J261*3600))/3</f>
        <v>0</v>
      </c>
    </row>
    <row r="262" spans="1:24">
      <c r="A262" s="23"/>
      <c r="B262" s="23"/>
      <c r="C262" s="23" t="s">
        <v>93</v>
      </c>
      <c r="D262" s="16">
        <v>270</v>
      </c>
      <c r="E262" s="19">
        <v>33</v>
      </c>
      <c r="F262" s="18">
        <v>2</v>
      </c>
      <c r="G262" s="16">
        <v>270</v>
      </c>
      <c r="H262" s="19">
        <v>32</v>
      </c>
      <c r="I262" s="18">
        <v>53</v>
      </c>
      <c r="J262" s="16">
        <v>270</v>
      </c>
      <c r="K262" s="19">
        <v>32</v>
      </c>
      <c r="L262" s="18">
        <v>53</v>
      </c>
      <c r="M262" s="16">
        <f>ROUNDDOWN(R262/3600,0)</f>
        <v>270</v>
      </c>
      <c r="N262" s="17">
        <f>ROUNDDOWN((R262-(ROUNDDOWN(R262/3600,0)*3600))/60,0)</f>
        <v>32</v>
      </c>
      <c r="O262" s="18">
        <f>ROUND(R262-(ROUNDDOWN(R262/3600,0)*3600+ROUNDDOWN((R262-(ROUNDDOWN(R262/3600,0)*3600))/60,0)*60),0)</f>
        <v>56</v>
      </c>
      <c r="R262" s="25">
        <f>((F262+E262*60+D262*3600)+(I262+H262*60+G262*3600)+(L262+K262*60+J262*3600))/3</f>
        <v>973976</v>
      </c>
      <c r="T262" s="48">
        <f>((F262/60+E262)/60+D262)</f>
        <v>270.55055555555555</v>
      </c>
      <c r="U262" s="48">
        <f>(I262/60+H262)/60+G262</f>
        <v>270.54805555555555</v>
      </c>
      <c r="V262" s="48">
        <f>(L262/60+K262)/60+J262</f>
        <v>270.54805555555555</v>
      </c>
      <c r="W262" s="48">
        <f>AVERAGE(T262:V262)</f>
        <v>270.54888888888883</v>
      </c>
      <c r="X262" s="25">
        <f>_xlfn.STDEV.S(T262:V262)</f>
        <v>1.4433756729727517E-3</v>
      </c>
    </row>
    <row r="263" spans="1:24">
      <c r="A263" s="23"/>
      <c r="B263" s="23"/>
      <c r="C263" s="112" t="s">
        <v>94</v>
      </c>
      <c r="D263" s="16">
        <v>290</v>
      </c>
      <c r="E263" s="17">
        <v>7</v>
      </c>
      <c r="F263" s="18">
        <v>15</v>
      </c>
      <c r="G263" s="16">
        <v>290</v>
      </c>
      <c r="H263" s="17">
        <v>7</v>
      </c>
      <c r="I263" s="18">
        <v>10</v>
      </c>
      <c r="J263" s="16">
        <v>290</v>
      </c>
      <c r="K263" s="17">
        <v>7</v>
      </c>
      <c r="L263" s="18">
        <v>11</v>
      </c>
      <c r="M263" s="16">
        <f>ROUNDDOWN(R263/3600,0)</f>
        <v>290</v>
      </c>
      <c r="N263" s="17">
        <f>ROUNDDOWN((R263-(ROUNDDOWN(R263/3600,0)*3600))/60,0)</f>
        <v>7</v>
      </c>
      <c r="O263" s="18">
        <f>ROUND(R263-(ROUNDDOWN(R263/3600,0)*3600+ROUNDDOWN((R263-(ROUNDDOWN(R263/3600,0)*3600))/60,0)*60),0)</f>
        <v>12</v>
      </c>
      <c r="R263" s="25">
        <f>((F263+E263*60+D263*3600)+(I263+H263*60+G263*3600)+(L263+K263*60+J263*3600))/3</f>
        <v>1044432</v>
      </c>
      <c r="T263" s="48">
        <f>((F263/60+E263)/60+D263)</f>
        <v>290.12083333333334</v>
      </c>
      <c r="U263" s="48">
        <f>(I263/60+H263)/60+G263</f>
        <v>290.11944444444447</v>
      </c>
      <c r="V263" s="48">
        <f>(L263/60+K263)/60+J263</f>
        <v>290.11972222222221</v>
      </c>
      <c r="W263" s="526">
        <f>AVERAGE(T263:V263)</f>
        <v>290.12</v>
      </c>
      <c r="X263" s="25">
        <f>_xlfn.STDEV.S(T263:V263)</f>
        <v>7.3493091973591477E-4</v>
      </c>
    </row>
    <row r="264" spans="1:24">
      <c r="D264" s="20"/>
      <c r="E264" s="20"/>
      <c r="F264" s="21"/>
      <c r="G264" s="20"/>
      <c r="H264" s="20"/>
      <c r="I264" s="21"/>
      <c r="J264" s="20"/>
      <c r="K264" s="20"/>
      <c r="L264" s="21"/>
      <c r="M264" s="20"/>
      <c r="N264" s="21"/>
      <c r="O264" s="21"/>
    </row>
    <row r="266" spans="1:24">
      <c r="A266" s="23" t="s">
        <v>0</v>
      </c>
      <c r="B266" s="23" t="s">
        <v>1</v>
      </c>
      <c r="C266" s="23" t="s">
        <v>2</v>
      </c>
      <c r="D266" s="546" t="s">
        <v>3</v>
      </c>
      <c r="E266" s="546"/>
      <c r="F266" s="546"/>
      <c r="G266" s="546" t="s">
        <v>9</v>
      </c>
      <c r="H266" s="546"/>
      <c r="I266" s="546"/>
      <c r="J266" s="546" t="s">
        <v>10</v>
      </c>
      <c r="K266" s="546"/>
      <c r="L266" s="546"/>
      <c r="M266" s="546" t="s">
        <v>11</v>
      </c>
      <c r="N266" s="546"/>
      <c r="O266" s="546"/>
      <c r="R266" s="29" t="s">
        <v>15</v>
      </c>
    </row>
    <row r="267" spans="1:24">
      <c r="A267" s="22">
        <v>44862</v>
      </c>
      <c r="B267" s="23" t="s">
        <v>31</v>
      </c>
      <c r="C267" s="23" t="s">
        <v>37</v>
      </c>
      <c r="D267" s="16">
        <v>0</v>
      </c>
      <c r="E267" s="17">
        <v>0</v>
      </c>
      <c r="F267" s="18">
        <v>0</v>
      </c>
      <c r="G267" s="16">
        <v>0</v>
      </c>
      <c r="H267" s="17">
        <v>0</v>
      </c>
      <c r="I267" s="18">
        <v>0</v>
      </c>
      <c r="J267" s="16">
        <v>0</v>
      </c>
      <c r="K267" s="17">
        <v>0</v>
      </c>
      <c r="L267" s="18">
        <v>0</v>
      </c>
      <c r="M267" s="16">
        <f>ROUNDDOWN(R267/3600,0)</f>
        <v>0</v>
      </c>
      <c r="N267" s="17">
        <f>ROUNDDOWN((R267-(ROUNDDOWN(R267/3600,0)*3600))/60,0)</f>
        <v>0</v>
      </c>
      <c r="O267" s="18">
        <f>ROUND(R267-(ROUNDDOWN(R267/3600,0)*3600+ROUNDDOWN((R267-(ROUNDDOWN(R267/3600,0)*3600))/60,0)*60),0)</f>
        <v>0</v>
      </c>
      <c r="R267" s="25">
        <f>((F267+E267*60+D267*3600)+(I267+H267*60+G267*3600)+(L267+K267*60+J267*3600))/3</f>
        <v>0</v>
      </c>
    </row>
    <row r="268" spans="1:24">
      <c r="A268" s="23"/>
      <c r="B268" s="23"/>
      <c r="C268" s="112" t="s">
        <v>98</v>
      </c>
      <c r="D268" s="16">
        <v>322</v>
      </c>
      <c r="E268" s="19">
        <v>13</v>
      </c>
      <c r="F268" s="18">
        <v>21</v>
      </c>
      <c r="G268" s="16">
        <v>322</v>
      </c>
      <c r="H268" s="19">
        <v>13</v>
      </c>
      <c r="I268" s="18">
        <v>22</v>
      </c>
      <c r="J268" s="16">
        <v>322</v>
      </c>
      <c r="K268" s="19">
        <v>13</v>
      </c>
      <c r="L268" s="18">
        <v>22</v>
      </c>
      <c r="M268" s="16">
        <f>ROUNDDOWN(R268/3600,0)</f>
        <v>322</v>
      </c>
      <c r="N268" s="17">
        <f>ROUNDDOWN((R268-(ROUNDDOWN(R268/3600,0)*3600))/60,0)</f>
        <v>13</v>
      </c>
      <c r="O268" s="18">
        <f>ROUND(R268-(ROUNDDOWN(R268/3600,0)*3600+ROUNDDOWN((R268-(ROUNDDOWN(R268/3600,0)*3600))/60,0)*60),0)</f>
        <v>22</v>
      </c>
      <c r="R268" s="25">
        <f>((F268+E268*60+D268*3600)+(I268+H268*60+G268*3600)+(L268+K268*60+J268*3600))/3</f>
        <v>1160001.6666666667</v>
      </c>
      <c r="T268" s="48">
        <f>((F268/60+E268)/60+D268)</f>
        <v>322.22250000000003</v>
      </c>
      <c r="U268" s="48">
        <f>(I268/60+H268)/60+G268</f>
        <v>322.22277777777776</v>
      </c>
      <c r="V268" s="48">
        <f>(L268/60+K268)/60+J268</f>
        <v>322.22277777777776</v>
      </c>
      <c r="W268" s="526">
        <f>AVERAGE(T268:V268)</f>
        <v>322.22268518518518</v>
      </c>
      <c r="X268" s="25">
        <f>_xlfn.STDEV.S(T268:V268)</f>
        <v>1.6037507475287114E-4</v>
      </c>
    </row>
    <row r="269" spans="1:24">
      <c r="A269" s="23"/>
      <c r="B269" s="23"/>
      <c r="C269" s="23" t="s">
        <v>97</v>
      </c>
      <c r="D269" s="16">
        <v>357</v>
      </c>
      <c r="E269" s="17">
        <v>54</v>
      </c>
      <c r="F269" s="18">
        <v>10</v>
      </c>
      <c r="G269" s="16">
        <v>357</v>
      </c>
      <c r="H269" s="17">
        <v>54</v>
      </c>
      <c r="I269" s="18">
        <v>7</v>
      </c>
      <c r="J269" s="16">
        <v>357</v>
      </c>
      <c r="K269" s="17">
        <v>54</v>
      </c>
      <c r="L269" s="18">
        <v>9</v>
      </c>
      <c r="M269" s="16">
        <f>ROUNDDOWN(R269/3600,0)</f>
        <v>357</v>
      </c>
      <c r="N269" s="17">
        <f>ROUNDDOWN((R269-(ROUNDDOWN(R269/3600,0)*3600))/60,0)</f>
        <v>54</v>
      </c>
      <c r="O269" s="18">
        <f>ROUND(R269-(ROUNDDOWN(R269/3600,0)*3600+ROUNDDOWN((R269-(ROUNDDOWN(R269/3600,0)*3600))/60,0)*60),0)</f>
        <v>9</v>
      </c>
      <c r="R269" s="25">
        <f>((F269+E269*60+D269*3600)+(I269+H269*60+G269*3600)+(L269+K269*60+J269*3600))/3</f>
        <v>1288448.6666666667</v>
      </c>
      <c r="T269" s="48">
        <f>((F269/60+E269)/60+D269)</f>
        <v>357.90277777777777</v>
      </c>
      <c r="U269" s="48">
        <f>(I269/60+H269)/60+G269</f>
        <v>357.90194444444444</v>
      </c>
      <c r="V269" s="48">
        <f>(L269/60+K269)/60+J269</f>
        <v>357.90249999999997</v>
      </c>
      <c r="W269" s="48">
        <f>AVERAGE(T269:V269)</f>
        <v>357.90240740740734</v>
      </c>
      <c r="X269" s="25">
        <f>_xlfn.STDEV.S(T269:V269)</f>
        <v>4.2431256434530967E-4</v>
      </c>
    </row>
    <row r="271" spans="1:24">
      <c r="A271" s="23" t="s">
        <v>0</v>
      </c>
      <c r="B271" s="23" t="s">
        <v>1</v>
      </c>
      <c r="C271" s="23" t="s">
        <v>2</v>
      </c>
      <c r="D271" s="546" t="s">
        <v>3</v>
      </c>
      <c r="E271" s="546"/>
      <c r="F271" s="546"/>
      <c r="G271" s="546" t="s">
        <v>9</v>
      </c>
      <c r="H271" s="546"/>
      <c r="I271" s="546"/>
      <c r="J271" s="546" t="s">
        <v>10</v>
      </c>
      <c r="K271" s="546"/>
      <c r="L271" s="546"/>
      <c r="M271" s="546" t="s">
        <v>11</v>
      </c>
      <c r="N271" s="546"/>
      <c r="O271" s="546"/>
      <c r="R271" s="29" t="s">
        <v>15</v>
      </c>
    </row>
    <row r="272" spans="1:24">
      <c r="A272" s="22">
        <v>44865</v>
      </c>
      <c r="B272" s="23" t="s">
        <v>31</v>
      </c>
      <c r="C272" s="23" t="s">
        <v>37</v>
      </c>
      <c r="D272" s="16">
        <v>0</v>
      </c>
      <c r="E272" s="17">
        <v>0</v>
      </c>
      <c r="F272" s="18">
        <v>0</v>
      </c>
      <c r="G272" s="16">
        <v>0</v>
      </c>
      <c r="H272" s="17">
        <v>0</v>
      </c>
      <c r="I272" s="18">
        <v>0</v>
      </c>
      <c r="J272" s="16">
        <v>0</v>
      </c>
      <c r="K272" s="17">
        <v>0</v>
      </c>
      <c r="L272" s="18">
        <v>0</v>
      </c>
      <c r="M272" s="16">
        <f>ROUNDDOWN(R272/3600,0)</f>
        <v>0</v>
      </c>
      <c r="N272" s="17">
        <f>ROUNDDOWN((R272-(ROUNDDOWN(R272/3600,0)*3600))/60,0)</f>
        <v>0</v>
      </c>
      <c r="O272" s="18">
        <f>ROUND(R272-(ROUNDDOWN(R272/3600,0)*3600+ROUNDDOWN((R272-(ROUNDDOWN(R272/3600,0)*3600))/60,0)*60),0)</f>
        <v>0</v>
      </c>
      <c r="R272" s="25">
        <f>((F272+E272*60+D272*3600)+(I272+H272*60+G272*3600)+(L272+K272*60+J272*3600))/3</f>
        <v>0</v>
      </c>
    </row>
    <row r="273" spans="1:24">
      <c r="A273" s="23"/>
      <c r="B273" s="23"/>
      <c r="C273" s="23" t="s">
        <v>58</v>
      </c>
      <c r="D273" s="16">
        <v>357</v>
      </c>
      <c r="E273" s="19">
        <v>53</v>
      </c>
      <c r="F273" s="18">
        <v>33</v>
      </c>
      <c r="G273" s="16">
        <v>357</v>
      </c>
      <c r="H273" s="19">
        <v>53</v>
      </c>
      <c r="I273" s="18">
        <v>30</v>
      </c>
      <c r="J273" s="16">
        <v>357</v>
      </c>
      <c r="K273" s="19">
        <v>53</v>
      </c>
      <c r="L273" s="18">
        <v>29</v>
      </c>
      <c r="M273" s="16">
        <f>ROUNDDOWN(R273/3600,0)</f>
        <v>357</v>
      </c>
      <c r="N273" s="17">
        <f>ROUNDDOWN((R273-(ROUNDDOWN(R273/3600,0)*3600))/60,0)</f>
        <v>53</v>
      </c>
      <c r="O273" s="18">
        <f>ROUND(R273-(ROUNDDOWN(R273/3600,0)*3600+ROUNDDOWN((R273-(ROUNDDOWN(R273/3600,0)*3600))/60,0)*60),0)</f>
        <v>31</v>
      </c>
      <c r="R273" s="25">
        <f>((F273+E273*60+D273*3600)+(I273+H273*60+G273*3600)+(L273+K273*60+J273*3600))/3</f>
        <v>1288410.6666666667</v>
      </c>
      <c r="T273" s="48">
        <f>((F273/60+E273)/60+D273)</f>
        <v>357.89249999999998</v>
      </c>
      <c r="U273" s="48">
        <f>(I273/60+H273)/60+G273</f>
        <v>357.89166666666665</v>
      </c>
      <c r="V273" s="48">
        <f>(L273/60+K273)/60+J273</f>
        <v>357.89138888888891</v>
      </c>
      <c r="W273" s="48">
        <f>AVERAGE(T273:V273)</f>
        <v>357.89185185185187</v>
      </c>
      <c r="X273" s="25">
        <f>_xlfn.STDEV.S(T273:V273)</f>
        <v>5.7824055539156287E-4</v>
      </c>
    </row>
    <row r="275" spans="1:24">
      <c r="D275" s="15"/>
      <c r="E275" s="15"/>
      <c r="F275" s="15"/>
      <c r="G275" s="15"/>
      <c r="H275" s="15"/>
      <c r="I275" s="15"/>
      <c r="J275" s="15"/>
      <c r="K275" s="15"/>
      <c r="L275" s="15"/>
      <c r="M275" s="15"/>
      <c r="N275" s="15"/>
      <c r="O275" s="15"/>
    </row>
    <row r="276" spans="1:24">
      <c r="A276" s="23" t="s">
        <v>0</v>
      </c>
      <c r="B276" s="23" t="s">
        <v>1</v>
      </c>
      <c r="C276" s="23" t="s">
        <v>2</v>
      </c>
      <c r="D276" s="546" t="s">
        <v>3</v>
      </c>
      <c r="E276" s="546"/>
      <c r="F276" s="546"/>
      <c r="G276" s="546" t="s">
        <v>9</v>
      </c>
      <c r="H276" s="546"/>
      <c r="I276" s="546"/>
      <c r="J276" s="546" t="s">
        <v>10</v>
      </c>
      <c r="K276" s="546"/>
      <c r="L276" s="546"/>
      <c r="M276" s="546" t="s">
        <v>11</v>
      </c>
      <c r="N276" s="546"/>
      <c r="O276" s="546"/>
    </row>
    <row r="277" spans="1:24">
      <c r="A277" s="22">
        <v>44865</v>
      </c>
      <c r="B277" s="23" t="s">
        <v>56</v>
      </c>
      <c r="C277" s="23" t="s">
        <v>37</v>
      </c>
      <c r="D277" s="16">
        <v>0</v>
      </c>
      <c r="E277" s="17">
        <v>0</v>
      </c>
      <c r="F277" s="18">
        <v>0</v>
      </c>
      <c r="G277" s="16">
        <v>0</v>
      </c>
      <c r="H277" s="17">
        <v>0</v>
      </c>
      <c r="I277" s="18">
        <v>0</v>
      </c>
      <c r="J277" s="16">
        <v>0</v>
      </c>
      <c r="K277" s="17">
        <v>0</v>
      </c>
      <c r="L277" s="18">
        <v>0</v>
      </c>
      <c r="M277" s="16">
        <f>ROUNDDOWN(R277/3600,0)</f>
        <v>0</v>
      </c>
      <c r="N277" s="17">
        <f>ROUNDDOWN((R277-(ROUNDDOWN(R277/3600,0)*3600))/60,0)</f>
        <v>0</v>
      </c>
      <c r="O277" s="18">
        <f>ROUND(R277-(ROUNDDOWN(R277/3600,0)*3600+ROUNDDOWN((R277-(ROUNDDOWN(R277/3600,0)*3600))/60,0)*60),0)</f>
        <v>0</v>
      </c>
      <c r="R277" s="25">
        <f>((F277+E277*60+D277*3600)+(I277+H277*60+G277*3600)+(L277+K277*60+J277*3600))/3</f>
        <v>0</v>
      </c>
    </row>
    <row r="278" spans="1:24">
      <c r="A278" s="23"/>
      <c r="B278" s="23"/>
      <c r="C278" s="23" t="s">
        <v>60</v>
      </c>
      <c r="D278" s="16">
        <v>325</v>
      </c>
      <c r="E278" s="19">
        <v>44</v>
      </c>
      <c r="F278" s="18">
        <v>0</v>
      </c>
      <c r="G278" s="16">
        <v>325</v>
      </c>
      <c r="H278" s="19">
        <v>44</v>
      </c>
      <c r="I278" s="18">
        <v>1</v>
      </c>
      <c r="J278" s="16">
        <v>325</v>
      </c>
      <c r="K278" s="19">
        <v>43</v>
      </c>
      <c r="L278" s="18">
        <v>59</v>
      </c>
      <c r="M278" s="16">
        <f>ROUNDDOWN(R278/3600,0)</f>
        <v>325</v>
      </c>
      <c r="N278" s="17">
        <f>ROUNDDOWN((R278-(ROUNDDOWN(R278/3600,0)*3600))/60,0)</f>
        <v>44</v>
      </c>
      <c r="O278" s="18">
        <f>ROUND(R278-(ROUNDDOWN(R278/3600,0)*3600+ROUNDDOWN((R278-(ROUNDDOWN(R278/3600,0)*3600))/60,0)*60),0)</f>
        <v>0</v>
      </c>
      <c r="R278" s="25">
        <f>((F278+E278*60+D278*3600)+(I278+H278*60+G278*3600)+(L278+K278*60+J278*3600))/3</f>
        <v>1172640</v>
      </c>
      <c r="T278" s="48">
        <f>((F278/60+E278)/60+D278)</f>
        <v>325.73333333333335</v>
      </c>
      <c r="U278" s="48">
        <f>(I278/60+H278)/60+G278</f>
        <v>325.73361111111109</v>
      </c>
      <c r="V278" s="48">
        <f>(L278/60+K278)/60+J278</f>
        <v>325.73305555555555</v>
      </c>
      <c r="W278" s="48">
        <f>AVERAGE(T278:V278)</f>
        <v>325.73333333333329</v>
      </c>
      <c r="X278" s="25">
        <f>_xlfn.STDEV.S(T278:V278)</f>
        <v>2.7777777776805124E-4</v>
      </c>
    </row>
    <row r="279" spans="1:24">
      <c r="D279" s="20"/>
      <c r="E279" s="21"/>
      <c r="F279" s="21"/>
      <c r="G279" s="20"/>
      <c r="H279" s="21"/>
      <c r="I279" s="21"/>
      <c r="J279" s="20"/>
      <c r="K279" s="21"/>
      <c r="L279" s="21"/>
      <c r="M279" s="20"/>
      <c r="N279" s="21"/>
      <c r="O279" s="21"/>
    </row>
    <row r="281" spans="1:24">
      <c r="A281" s="23" t="s">
        <v>0</v>
      </c>
      <c r="B281" s="23" t="s">
        <v>1</v>
      </c>
      <c r="C281" s="23" t="s">
        <v>2</v>
      </c>
      <c r="D281" s="546" t="s">
        <v>3</v>
      </c>
      <c r="E281" s="546"/>
      <c r="F281" s="546"/>
      <c r="G281" s="546" t="s">
        <v>9</v>
      </c>
      <c r="H281" s="546"/>
      <c r="I281" s="546"/>
      <c r="J281" s="546" t="s">
        <v>10</v>
      </c>
      <c r="K281" s="546"/>
      <c r="L281" s="546"/>
      <c r="M281" s="546" t="s">
        <v>11</v>
      </c>
      <c r="N281" s="546"/>
      <c r="O281" s="546"/>
    </row>
    <row r="282" spans="1:24">
      <c r="A282" s="22">
        <v>44865</v>
      </c>
      <c r="B282" s="23" t="s">
        <v>37</v>
      </c>
      <c r="C282" s="23" t="s">
        <v>35</v>
      </c>
      <c r="D282" s="16">
        <v>0</v>
      </c>
      <c r="E282" s="17">
        <v>0</v>
      </c>
      <c r="F282" s="18">
        <v>0</v>
      </c>
      <c r="G282" s="16">
        <v>0</v>
      </c>
      <c r="H282" s="17">
        <v>0</v>
      </c>
      <c r="I282" s="18">
        <v>0</v>
      </c>
      <c r="J282" s="16">
        <v>0</v>
      </c>
      <c r="K282" s="17">
        <v>0</v>
      </c>
      <c r="L282" s="18">
        <v>0</v>
      </c>
      <c r="M282" s="16">
        <f>ROUNDDOWN(R282/3600,0)</f>
        <v>0</v>
      </c>
      <c r="N282" s="17">
        <f>ROUNDDOWN((R282-(ROUNDDOWN(R282/3600,0)*3600))/60,0)</f>
        <v>0</v>
      </c>
      <c r="O282" s="18">
        <f>ROUND(R282-(ROUNDDOWN(R282/3600,0)*3600+ROUNDDOWN((R282-(ROUNDDOWN(R282/3600,0)*3600))/60,0)*60),0)</f>
        <v>0</v>
      </c>
      <c r="R282" s="25">
        <f>((F282+E282*60+D282*3600)+(I282+H282*60+G282*3600)+(L282+K282*60+J282*3600))/3</f>
        <v>0</v>
      </c>
    </row>
    <row r="283" spans="1:24">
      <c r="A283" s="23"/>
      <c r="B283" s="23"/>
      <c r="C283" s="23" t="s">
        <v>61</v>
      </c>
      <c r="D283" s="16">
        <v>270</v>
      </c>
      <c r="E283" s="19">
        <v>33</v>
      </c>
      <c r="F283" s="18">
        <v>35</v>
      </c>
      <c r="G283" s="16">
        <v>270</v>
      </c>
      <c r="H283" s="19">
        <v>33</v>
      </c>
      <c r="I283" s="18">
        <v>35</v>
      </c>
      <c r="J283" s="16">
        <v>270</v>
      </c>
      <c r="K283" s="19">
        <v>33</v>
      </c>
      <c r="L283" s="18">
        <v>35</v>
      </c>
      <c r="M283" s="16">
        <f>ROUNDDOWN(R283/3600,0)</f>
        <v>270</v>
      </c>
      <c r="N283" s="17">
        <f>ROUNDDOWN((R283-(ROUNDDOWN(R283/3600,0)*3600))/60,0)</f>
        <v>33</v>
      </c>
      <c r="O283" s="18">
        <f>ROUND(R283-(ROUNDDOWN(R283/3600,0)*3600+ROUNDDOWN((R283-(ROUNDDOWN(R283/3600,0)*3600))/60,0)*60),0)</f>
        <v>35</v>
      </c>
      <c r="R283" s="25">
        <f>((F283+E283*60+D283*3600)+(I283+H283*60+G283*3600)+(L283+K283*60+J283*3600))/3</f>
        <v>974015</v>
      </c>
      <c r="T283" s="48">
        <f>((F283/60+E283)/60+D283)</f>
        <v>270.55972222222221</v>
      </c>
      <c r="U283" s="48">
        <f>(I283/60+H283)/60+G283</f>
        <v>270.55972222222221</v>
      </c>
      <c r="V283" s="48">
        <f>(L283/60+K283)/60+J283</f>
        <v>270.55972222222221</v>
      </c>
      <c r="W283" s="48">
        <f>AVERAGE(T283:V283)</f>
        <v>270.55972222222221</v>
      </c>
      <c r="X283" s="25">
        <f>_xlfn.STDEV.S(T283:V283)</f>
        <v>0</v>
      </c>
    </row>
    <row r="286" spans="1:24">
      <c r="A286" s="23" t="s">
        <v>0</v>
      </c>
      <c r="B286" s="23" t="s">
        <v>1</v>
      </c>
      <c r="C286" s="23" t="s">
        <v>2</v>
      </c>
      <c r="D286" s="546" t="s">
        <v>3</v>
      </c>
      <c r="E286" s="546"/>
      <c r="F286" s="546"/>
      <c r="G286" s="546" t="s">
        <v>9</v>
      </c>
      <c r="H286" s="546"/>
      <c r="I286" s="546"/>
      <c r="J286" s="546" t="s">
        <v>10</v>
      </c>
      <c r="K286" s="546"/>
      <c r="L286" s="546"/>
      <c r="M286" s="546" t="s">
        <v>11</v>
      </c>
      <c r="N286" s="546"/>
      <c r="O286" s="546"/>
    </row>
    <row r="287" spans="1:24">
      <c r="A287" s="22">
        <v>44865</v>
      </c>
      <c r="B287" s="23" t="s">
        <v>46</v>
      </c>
      <c r="C287" s="23" t="s">
        <v>35</v>
      </c>
      <c r="D287" s="16">
        <v>0</v>
      </c>
      <c r="E287" s="17">
        <v>0</v>
      </c>
      <c r="F287" s="18">
        <v>0</v>
      </c>
      <c r="G287" s="16">
        <v>0</v>
      </c>
      <c r="H287" s="17">
        <v>0</v>
      </c>
      <c r="I287" s="18">
        <v>0</v>
      </c>
      <c r="J287" s="16">
        <v>0</v>
      </c>
      <c r="K287" s="17">
        <v>0</v>
      </c>
      <c r="L287" s="18">
        <v>0</v>
      </c>
      <c r="M287" s="16">
        <f>ROUNDDOWN(R287/3600,0)</f>
        <v>0</v>
      </c>
      <c r="N287" s="17">
        <f>ROUNDDOWN((R287-(ROUNDDOWN(R287/3600,0)*3600))/60,0)</f>
        <v>0</v>
      </c>
      <c r="O287" s="18">
        <f>ROUND(R287-(ROUNDDOWN(R287/3600,0)*3600+ROUNDDOWN((R287-(ROUNDDOWN(R287/3600,0)*3600))/60,0)*60),0)</f>
        <v>0</v>
      </c>
      <c r="R287" s="25">
        <f>((F287+E287*60+D287*3600)+(I287+H287*60+G287*3600)+(L287+K287*60+J287*3600))/3</f>
        <v>0</v>
      </c>
    </row>
    <row r="288" spans="1:24">
      <c r="A288" s="23"/>
      <c r="B288" s="23"/>
      <c r="C288" s="23" t="s">
        <v>62</v>
      </c>
      <c r="D288" s="16">
        <v>193</v>
      </c>
      <c r="E288" s="17">
        <v>13</v>
      </c>
      <c r="F288" s="18">
        <v>2</v>
      </c>
      <c r="G288" s="16">
        <v>193</v>
      </c>
      <c r="H288" s="17">
        <v>13</v>
      </c>
      <c r="I288" s="18">
        <v>4</v>
      </c>
      <c r="J288" s="16">
        <v>193</v>
      </c>
      <c r="K288" s="17">
        <v>13</v>
      </c>
      <c r="L288" s="18">
        <v>4</v>
      </c>
      <c r="M288" s="16">
        <f>ROUNDDOWN(R288/3600,0)</f>
        <v>193</v>
      </c>
      <c r="N288" s="17">
        <f>ROUNDDOWN((R288-(ROUNDDOWN(R288/3600,0)*3600))/60,0)</f>
        <v>13</v>
      </c>
      <c r="O288" s="18">
        <f>ROUND(R288-(ROUNDDOWN(R288/3600,0)*3600+ROUNDDOWN((R288-(ROUNDDOWN(R288/3600,0)*3600))/60,0)*60),0)</f>
        <v>3</v>
      </c>
      <c r="R288" s="25">
        <f>((F288+E288*60+D288*3600)+(I288+H288*60+G288*3600)+(L288+K288*60+J288*3600))/3</f>
        <v>695583.33333333337</v>
      </c>
      <c r="T288" s="48">
        <f>((F288/60+E288)/60+D288)</f>
        <v>193.21722222222223</v>
      </c>
      <c r="U288" s="48">
        <f>(I288/60+H288)/60+G288</f>
        <v>193.21777777777777</v>
      </c>
      <c r="V288" s="48">
        <f>(L288/60+K288)/60+J288</f>
        <v>193.21777777777777</v>
      </c>
      <c r="W288" s="48">
        <f>AVERAGE(T288:V288)</f>
        <v>193.21759259259261</v>
      </c>
      <c r="X288" s="25">
        <f>_xlfn.STDEV.S(T288:V288)</f>
        <v>3.2075014953856086E-4</v>
      </c>
    </row>
    <row r="291" spans="1:24">
      <c r="A291" s="23" t="s">
        <v>0</v>
      </c>
      <c r="B291" s="23" t="s">
        <v>1</v>
      </c>
      <c r="C291" s="23" t="s">
        <v>2</v>
      </c>
      <c r="D291" s="546" t="s">
        <v>3</v>
      </c>
      <c r="E291" s="546"/>
      <c r="F291" s="546"/>
      <c r="G291" s="546" t="s">
        <v>9</v>
      </c>
      <c r="H291" s="546"/>
      <c r="I291" s="546"/>
      <c r="J291" s="546" t="s">
        <v>10</v>
      </c>
      <c r="K291" s="546"/>
      <c r="L291" s="546"/>
      <c r="M291" s="546" t="s">
        <v>11</v>
      </c>
      <c r="N291" s="546"/>
      <c r="O291" s="546"/>
    </row>
    <row r="292" spans="1:24">
      <c r="A292" s="22">
        <v>44865</v>
      </c>
      <c r="B292" s="23" t="s">
        <v>46</v>
      </c>
      <c r="C292" s="23" t="s">
        <v>35</v>
      </c>
      <c r="D292" s="16">
        <v>0</v>
      </c>
      <c r="E292" s="17">
        <v>0</v>
      </c>
      <c r="F292" s="18">
        <v>0</v>
      </c>
      <c r="G292" s="16">
        <v>0</v>
      </c>
      <c r="H292" s="17">
        <v>0</v>
      </c>
      <c r="I292" s="18">
        <v>0</v>
      </c>
      <c r="J292" s="16">
        <v>0</v>
      </c>
      <c r="K292" s="17">
        <v>0</v>
      </c>
      <c r="L292" s="18">
        <v>0</v>
      </c>
      <c r="M292" s="16">
        <f>ROUNDDOWN(R292/3600,0)</f>
        <v>0</v>
      </c>
      <c r="N292" s="17">
        <f>ROUNDDOWN((R292-(ROUNDDOWN(R292/3600,0)*3600))/60,0)</f>
        <v>0</v>
      </c>
      <c r="O292" s="18">
        <f>ROUND(R292-(ROUNDDOWN(R292/3600,0)*3600+ROUNDDOWN((R292-(ROUNDDOWN(R292/3600,0)*3600))/60,0)*60),0)</f>
        <v>0</v>
      </c>
      <c r="R292" s="25">
        <f>((F292+E292*60+D292*3600)+(I292+H292*60+G292*3600)+(L292+K292*60+J292*3600))/3</f>
        <v>0</v>
      </c>
    </row>
    <row r="293" spans="1:24">
      <c r="A293" s="23"/>
      <c r="B293" s="23"/>
      <c r="C293" s="112" t="s">
        <v>18</v>
      </c>
      <c r="D293" s="16">
        <v>98</v>
      </c>
      <c r="E293" s="17">
        <v>20</v>
      </c>
      <c r="F293" s="18">
        <v>42</v>
      </c>
      <c r="G293" s="16">
        <v>98</v>
      </c>
      <c r="H293" s="17">
        <v>20</v>
      </c>
      <c r="I293" s="18">
        <v>43</v>
      </c>
      <c r="J293" s="16">
        <v>98</v>
      </c>
      <c r="K293" s="17">
        <v>20</v>
      </c>
      <c r="L293" s="18">
        <v>42</v>
      </c>
      <c r="M293" s="16">
        <f>ROUNDDOWN(R293/3600,0)</f>
        <v>98</v>
      </c>
      <c r="N293" s="17">
        <f>ROUNDDOWN((R293-(ROUNDDOWN(R293/3600,0)*3600))/60,0)</f>
        <v>20</v>
      </c>
      <c r="O293" s="18">
        <f>ROUND(R293-(ROUNDDOWN(R293/3600,0)*3600+ROUNDDOWN((R293-(ROUNDDOWN(R293/3600,0)*3600))/60,0)*60),0)</f>
        <v>42</v>
      </c>
      <c r="R293" s="25">
        <f>((F293+E293*60+D293*3600)+(I293+H293*60+G293*3600)+(L293+K293*60+J293*3600))/3</f>
        <v>354042.33333333331</v>
      </c>
      <c r="T293" s="48">
        <f>((F293/60+E293)/60+D293)</f>
        <v>98.344999999999999</v>
      </c>
      <c r="U293" s="48">
        <f>(I293/60+H293)/60+G293</f>
        <v>98.345277777777781</v>
      </c>
      <c r="V293" s="48">
        <f>(L293/60+K293)/60+J293</f>
        <v>98.344999999999999</v>
      </c>
      <c r="W293" s="48">
        <f>AVERAGE(T293:V293)</f>
        <v>98.345092592592593</v>
      </c>
      <c r="X293" s="25">
        <f>_xlfn.STDEV.S(T293:V293)</f>
        <v>1.6037507477748508E-4</v>
      </c>
    </row>
    <row r="296" spans="1:24">
      <c r="A296" s="23" t="s">
        <v>0</v>
      </c>
      <c r="B296" s="23" t="s">
        <v>1</v>
      </c>
      <c r="C296" s="23" t="s">
        <v>2</v>
      </c>
      <c r="D296" s="546" t="s">
        <v>3</v>
      </c>
      <c r="E296" s="546"/>
      <c r="F296" s="546"/>
      <c r="G296" s="546" t="s">
        <v>9</v>
      </c>
      <c r="H296" s="546"/>
      <c r="I296" s="546"/>
      <c r="J296" s="546" t="s">
        <v>10</v>
      </c>
      <c r="K296" s="546"/>
      <c r="L296" s="546"/>
      <c r="M296" s="546" t="s">
        <v>11</v>
      </c>
      <c r="N296" s="546"/>
      <c r="O296" s="546"/>
    </row>
    <row r="297" spans="1:24">
      <c r="A297" s="22">
        <v>44865</v>
      </c>
      <c r="B297" s="23" t="s">
        <v>37</v>
      </c>
      <c r="C297" s="23" t="s">
        <v>35</v>
      </c>
      <c r="D297" s="16">
        <v>0</v>
      </c>
      <c r="E297" s="17">
        <v>0</v>
      </c>
      <c r="F297" s="18">
        <v>0</v>
      </c>
      <c r="G297" s="16">
        <v>0</v>
      </c>
      <c r="H297" s="17">
        <v>0</v>
      </c>
      <c r="I297" s="18">
        <v>0</v>
      </c>
      <c r="J297" s="16">
        <v>0</v>
      </c>
      <c r="K297" s="17">
        <v>0</v>
      </c>
      <c r="L297" s="18">
        <v>0</v>
      </c>
      <c r="M297" s="16">
        <f>ROUNDDOWN(R297/3600,0)</f>
        <v>0</v>
      </c>
      <c r="N297" s="17">
        <f>ROUNDDOWN((R297-(ROUNDDOWN(R297/3600,0)*3600))/60,0)</f>
        <v>0</v>
      </c>
      <c r="O297" s="18">
        <f>ROUND(R297-(ROUNDDOWN(R297/3600,0)*3600+ROUNDDOWN((R297-(ROUNDDOWN(R297/3600,0)*3600))/60,0)*60),0)</f>
        <v>0</v>
      </c>
      <c r="R297" s="25">
        <f>((F297+E297*60+D297*3600)+(I297+H297*60+G297*3600)+(L297+K297*60+J297*3600))/3</f>
        <v>0</v>
      </c>
    </row>
    <row r="298" spans="1:24">
      <c r="A298" s="23"/>
      <c r="B298" s="23"/>
      <c r="C298" s="112" t="s">
        <v>19</v>
      </c>
      <c r="D298" s="16">
        <v>50</v>
      </c>
      <c r="E298" s="17">
        <v>24</v>
      </c>
      <c r="F298" s="18">
        <v>46</v>
      </c>
      <c r="G298" s="16">
        <v>50</v>
      </c>
      <c r="H298" s="17">
        <v>24</v>
      </c>
      <c r="I298" s="18">
        <v>44</v>
      </c>
      <c r="J298" s="16">
        <v>50</v>
      </c>
      <c r="K298" s="17">
        <v>24</v>
      </c>
      <c r="L298" s="18">
        <v>44</v>
      </c>
      <c r="M298" s="16">
        <f>ROUNDDOWN(R298/3600,0)</f>
        <v>50</v>
      </c>
      <c r="N298" s="17">
        <f>ROUNDDOWN((R298-(ROUNDDOWN(R298/3600,0)*3600))/60,0)</f>
        <v>24</v>
      </c>
      <c r="O298" s="18">
        <f>ROUND(R298-(ROUNDDOWN(R298/3600,0)*3600+ROUNDDOWN((R298-(ROUNDDOWN(R298/3600,0)*3600))/60,0)*60),0)</f>
        <v>45</v>
      </c>
      <c r="R298" s="25">
        <f>((F298+E298*60+D298*3600)+(I298+H298*60+G298*3600)+(L298+K298*60+J298*3600))/3</f>
        <v>181484.66666666666</v>
      </c>
      <c r="T298" s="48">
        <f>((F298/60+E298)/60+D298)</f>
        <v>50.412777777777777</v>
      </c>
      <c r="U298" s="48">
        <f>(I298/60+H298)/60+G298</f>
        <v>50.412222222222219</v>
      </c>
      <c r="V298" s="48">
        <f>(L298/60+K298)/60+J298</f>
        <v>50.412222222222219</v>
      </c>
      <c r="W298" s="48">
        <f>AVERAGE(T298:V298)</f>
        <v>50.412407407407407</v>
      </c>
      <c r="X298" s="25">
        <f>_xlfn.STDEV.S(T298:V298)</f>
        <v>3.207501495508678E-4</v>
      </c>
    </row>
    <row r="301" spans="1:24">
      <c r="A301" s="23" t="s">
        <v>0</v>
      </c>
      <c r="B301" s="23" t="s">
        <v>1</v>
      </c>
      <c r="C301" s="23" t="s">
        <v>2</v>
      </c>
      <c r="D301" s="546" t="s">
        <v>3</v>
      </c>
      <c r="E301" s="546"/>
      <c r="F301" s="546"/>
      <c r="G301" s="546" t="s">
        <v>9</v>
      </c>
      <c r="H301" s="546"/>
      <c r="I301" s="546"/>
      <c r="J301" s="546" t="s">
        <v>10</v>
      </c>
      <c r="K301" s="546"/>
      <c r="L301" s="546"/>
      <c r="M301" s="546" t="s">
        <v>11</v>
      </c>
      <c r="N301" s="546"/>
      <c r="O301" s="546"/>
    </row>
    <row r="302" spans="1:24">
      <c r="A302" s="22">
        <v>44865</v>
      </c>
      <c r="B302" s="23" t="s">
        <v>39</v>
      </c>
      <c r="C302" s="23" t="s">
        <v>35</v>
      </c>
      <c r="D302" s="16">
        <v>0</v>
      </c>
      <c r="E302" s="17">
        <v>0</v>
      </c>
      <c r="F302" s="18">
        <v>0</v>
      </c>
      <c r="G302" s="16">
        <v>0</v>
      </c>
      <c r="H302" s="17">
        <v>0</v>
      </c>
      <c r="I302" s="18">
        <v>0</v>
      </c>
      <c r="J302" s="16">
        <v>0</v>
      </c>
      <c r="K302" s="17">
        <v>0</v>
      </c>
      <c r="L302" s="18">
        <v>0</v>
      </c>
      <c r="M302" s="16">
        <f>ROUNDDOWN(R302/3600,0)</f>
        <v>0</v>
      </c>
      <c r="N302" s="17">
        <f>ROUNDDOWN((R302-(ROUNDDOWN(R302/3600,0)*3600))/60,0)</f>
        <v>0</v>
      </c>
      <c r="O302" s="18">
        <f>ROUND(R302-(ROUNDDOWN(R302/3600,0)*3600+ROUNDDOWN((R302-(ROUNDDOWN(R302/3600,0)*3600))/60,0)*60),0)</f>
        <v>0</v>
      </c>
      <c r="R302" s="25">
        <f>((F302+E302*60+D302*3600)+(I302+H302*60+G302*3600)+(L302+K302*60+J302*3600))/3</f>
        <v>0</v>
      </c>
    </row>
    <row r="303" spans="1:24">
      <c r="A303" s="23"/>
      <c r="B303" s="23"/>
      <c r="C303" s="112" t="s">
        <v>20</v>
      </c>
      <c r="D303" s="16">
        <v>294</v>
      </c>
      <c r="E303" s="17">
        <v>39</v>
      </c>
      <c r="F303" s="18">
        <v>15</v>
      </c>
      <c r="G303" s="16">
        <v>294</v>
      </c>
      <c r="H303" s="17">
        <v>39</v>
      </c>
      <c r="I303" s="18">
        <v>10</v>
      </c>
      <c r="J303" s="16">
        <v>294</v>
      </c>
      <c r="K303" s="17">
        <v>39</v>
      </c>
      <c r="L303" s="18">
        <v>10</v>
      </c>
      <c r="M303" s="16">
        <f>ROUNDDOWN(R303/3600,0)</f>
        <v>294</v>
      </c>
      <c r="N303" s="17">
        <f>ROUNDDOWN((R303-(ROUNDDOWN(R303/3600,0)*3600))/60,0)</f>
        <v>39</v>
      </c>
      <c r="O303" s="18">
        <f>ROUND(R303-(ROUNDDOWN(R303/3600,0)*3600+ROUNDDOWN((R303-(ROUNDDOWN(R303/3600,0)*3600))/60,0)*60),0)</f>
        <v>12</v>
      </c>
      <c r="R303" s="25">
        <f>((F303+E303*60+D303*3600)+(I303+H303*60+G303*3600)+(L303+K303*60+J303*3600))/3</f>
        <v>1060751.6666666667</v>
      </c>
      <c r="T303" s="48">
        <f>((F303/60+E303)/60+D303)</f>
        <v>294.65416666666664</v>
      </c>
      <c r="U303" s="48">
        <f>(I303/60+H303)/60+G303</f>
        <v>294.65277777777777</v>
      </c>
      <c r="V303" s="48">
        <f>(L303/60+K303)/60+J303</f>
        <v>294.65277777777777</v>
      </c>
      <c r="W303" s="48">
        <f>AVERAGE(T303:V303)</f>
        <v>294.65324074074073</v>
      </c>
      <c r="X303" s="25">
        <f>_xlfn.STDEV.S(T303:V303)</f>
        <v>8.0187537386281144E-4</v>
      </c>
    </row>
    <row r="306" spans="1:24">
      <c r="A306" s="23" t="s">
        <v>0</v>
      </c>
      <c r="B306" s="23" t="s">
        <v>1</v>
      </c>
      <c r="C306" s="23" t="s">
        <v>2</v>
      </c>
      <c r="D306" s="546" t="s">
        <v>3</v>
      </c>
      <c r="E306" s="546"/>
      <c r="F306" s="546"/>
      <c r="G306" s="546" t="s">
        <v>9</v>
      </c>
      <c r="H306" s="546"/>
      <c r="I306" s="546"/>
      <c r="J306" s="546" t="s">
        <v>10</v>
      </c>
      <c r="K306" s="546"/>
      <c r="L306" s="546"/>
      <c r="M306" s="546" t="s">
        <v>11</v>
      </c>
      <c r="N306" s="546"/>
      <c r="O306" s="546"/>
    </row>
    <row r="307" spans="1:24">
      <c r="A307" s="22">
        <v>44865</v>
      </c>
      <c r="B307" s="23" t="s">
        <v>35</v>
      </c>
      <c r="C307" s="23" t="s">
        <v>39</v>
      </c>
      <c r="D307" s="16">
        <v>0</v>
      </c>
      <c r="E307" s="17">
        <v>0</v>
      </c>
      <c r="F307" s="18">
        <v>0</v>
      </c>
      <c r="G307" s="16">
        <v>0</v>
      </c>
      <c r="H307" s="17">
        <v>0</v>
      </c>
      <c r="I307" s="18">
        <v>0</v>
      </c>
      <c r="J307" s="16">
        <v>0</v>
      </c>
      <c r="K307" s="17">
        <v>0</v>
      </c>
      <c r="L307" s="18">
        <v>0</v>
      </c>
      <c r="M307" s="16">
        <f>ROUNDDOWN(R307/3600,0)</f>
        <v>0</v>
      </c>
      <c r="N307" s="17">
        <f>ROUNDDOWN((R307-(ROUNDDOWN(R307/3600,0)*3600))/60,0)</f>
        <v>0</v>
      </c>
      <c r="O307" s="18">
        <f>ROUND(R307-(ROUNDDOWN(R307/3600,0)*3600+ROUNDDOWN((R307-(ROUNDDOWN(R307/3600,0)*3600))/60,0)*60),0)</f>
        <v>0</v>
      </c>
      <c r="R307" s="25">
        <f>((F307+E307*60+D307*3600)+(I307+H307*60+G307*3600)+(L307+K307*60+J307*3600))/3</f>
        <v>0</v>
      </c>
    </row>
    <row r="308" spans="1:24">
      <c r="A308" s="23"/>
      <c r="B308" s="23"/>
      <c r="C308" s="112" t="s">
        <v>21</v>
      </c>
      <c r="D308" s="16">
        <v>5</v>
      </c>
      <c r="E308" s="17">
        <v>57</v>
      </c>
      <c r="F308" s="18">
        <v>18</v>
      </c>
      <c r="G308" s="16">
        <v>5</v>
      </c>
      <c r="H308" s="17">
        <v>57</v>
      </c>
      <c r="I308" s="18">
        <v>19</v>
      </c>
      <c r="J308" s="16">
        <v>5</v>
      </c>
      <c r="K308" s="17">
        <v>57</v>
      </c>
      <c r="L308" s="18">
        <v>18</v>
      </c>
      <c r="M308" s="16">
        <f>ROUNDDOWN(R308/3600,0)</f>
        <v>5</v>
      </c>
      <c r="N308" s="17">
        <f>ROUNDDOWN((R308-(ROUNDDOWN(R308/3600,0)*3600))/60,0)</f>
        <v>57</v>
      </c>
      <c r="O308" s="18">
        <f>ROUND(R308-(ROUNDDOWN(R308/3600,0)*3600+ROUNDDOWN((R308-(ROUNDDOWN(R308/3600,0)*3600))/60,0)*60),0)</f>
        <v>18</v>
      </c>
      <c r="R308" s="25">
        <f>((F308+E308*60+D308*3600)+(I308+H308*60+G308*3600)+(L308+K308*60+J308*3600))/3</f>
        <v>21438.333333333332</v>
      </c>
      <c r="T308" s="48">
        <f>((F308/60+E308)/60+D308)</f>
        <v>5.9550000000000001</v>
      </c>
      <c r="U308" s="48">
        <f>(I308/60+H308)/60+G308</f>
        <v>5.9552777777777779</v>
      </c>
      <c r="V308" s="48">
        <f>(L308/60+K308)/60+J308</f>
        <v>5.9550000000000001</v>
      </c>
      <c r="W308" s="48">
        <f>AVERAGE(T308:V308)</f>
        <v>5.9550925925925924</v>
      </c>
      <c r="X308" s="25">
        <f>_xlfn.STDEV.S(T308:V308)</f>
        <v>1.6037507477492113E-4</v>
      </c>
    </row>
    <row r="313" spans="1:24">
      <c r="A313" s="23" t="s">
        <v>0</v>
      </c>
      <c r="B313" s="23" t="s">
        <v>1</v>
      </c>
      <c r="C313" s="23" t="s">
        <v>2</v>
      </c>
      <c r="D313" s="546" t="s">
        <v>3</v>
      </c>
      <c r="E313" s="546"/>
      <c r="F313" s="546"/>
      <c r="G313" s="546" t="s">
        <v>9</v>
      </c>
      <c r="H313" s="546"/>
      <c r="I313" s="546"/>
      <c r="J313" s="546" t="s">
        <v>10</v>
      </c>
      <c r="K313" s="546"/>
      <c r="L313" s="546"/>
      <c r="M313" s="546" t="s">
        <v>11</v>
      </c>
      <c r="N313" s="546"/>
      <c r="O313" s="546"/>
    </row>
    <row r="314" spans="1:24">
      <c r="A314" s="22">
        <v>44866</v>
      </c>
      <c r="B314" s="23" t="s">
        <v>63</v>
      </c>
      <c r="C314" s="23" t="s">
        <v>16</v>
      </c>
      <c r="D314" s="16">
        <v>0</v>
      </c>
      <c r="E314" s="17">
        <v>0</v>
      </c>
      <c r="F314" s="18">
        <v>0</v>
      </c>
      <c r="G314" s="16">
        <v>0</v>
      </c>
      <c r="H314" s="17">
        <v>0</v>
      </c>
      <c r="I314" s="18">
        <v>0</v>
      </c>
      <c r="J314" s="16">
        <v>0</v>
      </c>
      <c r="K314" s="17">
        <v>0</v>
      </c>
      <c r="L314" s="18">
        <v>0</v>
      </c>
      <c r="M314" s="16">
        <f>ROUNDDOWN(R314/3600,0)</f>
        <v>0</v>
      </c>
      <c r="N314" s="17">
        <f>ROUNDDOWN((R314-(ROUNDDOWN(R314/3600,0)*3600))/60,0)</f>
        <v>0</v>
      </c>
      <c r="O314" s="18">
        <f>ROUND(R314-(ROUNDDOWN(R314/3600,0)*3600+ROUNDDOWN((R314-(ROUNDDOWN(R314/3600,0)*3600))/60,0)*60),0)</f>
        <v>0</v>
      </c>
      <c r="R314" s="25">
        <f>((F314+E314*60+D314*3600)+(I314+H314*60+G314*3600)+(L314+K314*60+J314*3600))/3</f>
        <v>0</v>
      </c>
    </row>
    <row r="315" spans="1:24">
      <c r="A315" s="23"/>
      <c r="B315" s="23"/>
      <c r="C315" s="112" t="s">
        <v>65</v>
      </c>
      <c r="D315" s="16">
        <v>337</v>
      </c>
      <c r="E315" s="17">
        <v>20</v>
      </c>
      <c r="F315" s="18">
        <v>16</v>
      </c>
      <c r="G315" s="16">
        <v>337</v>
      </c>
      <c r="H315" s="17">
        <v>20</v>
      </c>
      <c r="I315" s="18">
        <v>14</v>
      </c>
      <c r="J315" s="16">
        <v>337</v>
      </c>
      <c r="K315" s="17">
        <v>20</v>
      </c>
      <c r="L315" s="18">
        <v>14</v>
      </c>
      <c r="M315" s="16">
        <f>ROUNDDOWN(R315/3600,0)</f>
        <v>337</v>
      </c>
      <c r="N315" s="17">
        <f>ROUNDDOWN((R315-(ROUNDDOWN(R315/3600,0)*3600))/60,0)</f>
        <v>20</v>
      </c>
      <c r="O315" s="18">
        <f>ROUND(R315-(ROUNDDOWN(R315/3600,0)*3600+ROUNDDOWN((R315-(ROUNDDOWN(R315/3600,0)*3600))/60,0)*60),0)</f>
        <v>15</v>
      </c>
      <c r="R315" s="25">
        <f>((F315+E315*60+D315*3600)+(I315+H315*60+G315*3600)+(L315+K315*60+J315*3600))/3</f>
        <v>1214414.6666666667</v>
      </c>
      <c r="T315" s="48">
        <f>((F315/60+E315)/60+D315)</f>
        <v>337.33777777777777</v>
      </c>
      <c r="U315" s="48">
        <f>(I315/60+H315)/60+G315</f>
        <v>337.33722222222224</v>
      </c>
      <c r="V315" s="48">
        <f>(L315/60+K315)/60+J315</f>
        <v>337.33722222222224</v>
      </c>
      <c r="W315" s="48">
        <f>AVERAGE(T315:V315)</f>
        <v>337.3374074074074</v>
      </c>
      <c r="X315" s="25">
        <f>_xlfn.STDEV.S(T315:V315)</f>
        <v>3.2075014953856086E-4</v>
      </c>
    </row>
    <row r="316" spans="1:24" ht="11.25" customHeight="1"/>
    <row r="317" spans="1:24" ht="11.25" customHeight="1"/>
    <row r="318" spans="1:24">
      <c r="A318" s="23" t="s">
        <v>0</v>
      </c>
      <c r="B318" s="23" t="s">
        <v>1</v>
      </c>
      <c r="C318" s="23" t="s">
        <v>2</v>
      </c>
      <c r="D318" s="546" t="s">
        <v>3</v>
      </c>
      <c r="E318" s="546"/>
      <c r="F318" s="546"/>
      <c r="G318" s="546" t="s">
        <v>9</v>
      </c>
      <c r="H318" s="546"/>
      <c r="I318" s="546"/>
      <c r="J318" s="546" t="s">
        <v>10</v>
      </c>
      <c r="K318" s="546"/>
      <c r="L318" s="546"/>
      <c r="M318" s="546" t="s">
        <v>11</v>
      </c>
      <c r="N318" s="546"/>
      <c r="O318" s="546"/>
    </row>
    <row r="319" spans="1:24">
      <c r="A319" s="22">
        <v>44866</v>
      </c>
      <c r="B319" s="23" t="s">
        <v>17</v>
      </c>
      <c r="C319" s="23" t="s">
        <v>63</v>
      </c>
      <c r="D319" s="16">
        <v>0</v>
      </c>
      <c r="E319" s="17">
        <v>0</v>
      </c>
      <c r="F319" s="18">
        <v>0</v>
      </c>
      <c r="G319" s="16">
        <v>0</v>
      </c>
      <c r="H319" s="17">
        <v>0</v>
      </c>
      <c r="I319" s="18">
        <v>0</v>
      </c>
      <c r="J319" s="16">
        <v>0</v>
      </c>
      <c r="K319" s="17">
        <v>0</v>
      </c>
      <c r="L319" s="18">
        <v>0</v>
      </c>
      <c r="M319" s="16">
        <f>ROUNDDOWN(R319/3600,0)</f>
        <v>0</v>
      </c>
      <c r="N319" s="17">
        <f>ROUNDDOWN((R319-(ROUNDDOWN(R319/3600,0)*3600))/60,0)</f>
        <v>0</v>
      </c>
      <c r="O319" s="18">
        <f>ROUND(R319-(ROUNDDOWN(R319/3600,0)*3600+ROUNDDOWN((R319-(ROUNDDOWN(R319/3600,0)*3600))/60,0)*60),0)</f>
        <v>0</v>
      </c>
      <c r="R319" s="25">
        <f>((F319+E319*60+D319*3600)+(I319+H319*60+G319*3600)+(L319+K319*60+J319*3600))/3</f>
        <v>0</v>
      </c>
    </row>
    <row r="320" spans="1:24">
      <c r="A320" s="23"/>
      <c r="B320" s="23"/>
      <c r="C320" s="112" t="s">
        <v>66</v>
      </c>
      <c r="D320" s="16">
        <v>20</v>
      </c>
      <c r="E320" s="17">
        <v>35</v>
      </c>
      <c r="F320" s="18">
        <v>59</v>
      </c>
      <c r="G320" s="16">
        <v>20</v>
      </c>
      <c r="H320" s="17">
        <v>35</v>
      </c>
      <c r="I320" s="18">
        <v>59</v>
      </c>
      <c r="J320" s="16">
        <v>20</v>
      </c>
      <c r="K320" s="17">
        <v>36</v>
      </c>
      <c r="L320" s="18">
        <v>0</v>
      </c>
      <c r="M320" s="16">
        <f>ROUNDDOWN(R320/3600,0)</f>
        <v>20</v>
      </c>
      <c r="N320" s="17">
        <f>ROUNDDOWN((R320-(ROUNDDOWN(R320/3600,0)*3600))/60,0)</f>
        <v>35</v>
      </c>
      <c r="O320" s="18">
        <f>ROUND(R320-(ROUNDDOWN(R320/3600,0)*3600+ROUNDDOWN((R320-(ROUNDDOWN(R320/3600,0)*3600))/60,0)*60),0)</f>
        <v>59</v>
      </c>
      <c r="R320" s="25">
        <f>((F320+E320*60+D320*3600)+(I320+H320*60+G320*3600)+(L320+K320*60+J320*3600))/3</f>
        <v>74159.333333333328</v>
      </c>
      <c r="T320" s="48">
        <f>((F320/60+E320)/60+D320)</f>
        <v>20.599722222222223</v>
      </c>
      <c r="U320" s="48">
        <f>(I320/60+H320)/60+G320</f>
        <v>20.599722222222223</v>
      </c>
      <c r="V320" s="48">
        <f>(L320/60+K320)/60+J320</f>
        <v>20.6</v>
      </c>
      <c r="W320" s="48">
        <f>AVERAGE(T320:V320)</f>
        <v>20.599814814814817</v>
      </c>
      <c r="X320" s="25">
        <f>_xlfn.STDEV.S(T320:V320)</f>
        <v>1.603750747754339E-4</v>
      </c>
    </row>
    <row r="321" spans="1:24" ht="11.25" customHeight="1"/>
    <row r="322" spans="1:24" ht="11.25" customHeight="1"/>
    <row r="323" spans="1:24">
      <c r="A323" s="23" t="s">
        <v>0</v>
      </c>
      <c r="B323" s="23" t="s">
        <v>1</v>
      </c>
      <c r="C323" s="23" t="s">
        <v>2</v>
      </c>
      <c r="D323" s="546" t="s">
        <v>3</v>
      </c>
      <c r="E323" s="546"/>
      <c r="F323" s="546"/>
      <c r="G323" s="546" t="s">
        <v>9</v>
      </c>
      <c r="H323" s="546"/>
      <c r="I323" s="546"/>
      <c r="J323" s="546" t="s">
        <v>10</v>
      </c>
      <c r="K323" s="546"/>
      <c r="L323" s="546"/>
      <c r="M323" s="546" t="s">
        <v>11</v>
      </c>
      <c r="N323" s="546"/>
      <c r="O323" s="546"/>
    </row>
    <row r="324" spans="1:24">
      <c r="A324" s="22">
        <v>44866</v>
      </c>
      <c r="B324" s="23" t="s">
        <v>67</v>
      </c>
      <c r="C324" s="23" t="s">
        <v>63</v>
      </c>
      <c r="D324" s="16">
        <v>0</v>
      </c>
      <c r="E324" s="17">
        <v>0</v>
      </c>
      <c r="F324" s="18">
        <v>0</v>
      </c>
      <c r="G324" s="16">
        <v>0</v>
      </c>
      <c r="H324" s="17">
        <v>0</v>
      </c>
      <c r="I324" s="18">
        <v>0</v>
      </c>
      <c r="J324" s="16">
        <v>0</v>
      </c>
      <c r="K324" s="17">
        <v>0</v>
      </c>
      <c r="L324" s="18">
        <v>0</v>
      </c>
      <c r="M324" s="16">
        <f>ROUNDDOWN(R324/3600,0)</f>
        <v>0</v>
      </c>
      <c r="N324" s="17">
        <f>ROUNDDOWN((R324-(ROUNDDOWN(R324/3600,0)*3600))/60,0)</f>
        <v>0</v>
      </c>
      <c r="O324" s="18">
        <f>ROUND(R324-(ROUNDDOWN(R324/3600,0)*3600+ROUNDDOWN((R324-(ROUNDDOWN(R324/3600,0)*3600))/60,0)*60),0)</f>
        <v>0</v>
      </c>
      <c r="R324" s="25">
        <f>((F324+E324*60+D324*3600)+(I324+H324*60+G324*3600)+(L324+K324*60+J324*3600))/3</f>
        <v>0</v>
      </c>
    </row>
    <row r="325" spans="1:24">
      <c r="A325" s="23"/>
      <c r="B325" s="23"/>
      <c r="C325" s="112" t="s">
        <v>68</v>
      </c>
      <c r="D325" s="16">
        <v>291</v>
      </c>
      <c r="E325" s="17">
        <v>27</v>
      </c>
      <c r="F325" s="18">
        <v>2</v>
      </c>
      <c r="G325" s="16">
        <v>291</v>
      </c>
      <c r="H325" s="17">
        <v>27</v>
      </c>
      <c r="I325" s="18">
        <v>1</v>
      </c>
      <c r="J325" s="16">
        <v>291</v>
      </c>
      <c r="K325" s="17">
        <v>27</v>
      </c>
      <c r="L325" s="18">
        <v>3</v>
      </c>
      <c r="M325" s="16">
        <f>ROUNDDOWN(R325/3600,0)</f>
        <v>291</v>
      </c>
      <c r="N325" s="17">
        <f>ROUNDDOWN((R325-(ROUNDDOWN(R325/3600,0)*3600))/60,0)</f>
        <v>27</v>
      </c>
      <c r="O325" s="18">
        <f>ROUND(R325-(ROUNDDOWN(R325/3600,0)*3600+ROUNDDOWN((R325-(ROUNDDOWN(R325/3600,0)*3600))/60,0)*60),0)</f>
        <v>2</v>
      </c>
      <c r="R325" s="25">
        <f>((F325+E325*60+D325*3600)+(I325+H325*60+G325*3600)+(L325+K325*60+J325*3600))/3</f>
        <v>1049222</v>
      </c>
      <c r="T325" s="48">
        <f>((F325/60+E325)/60+D325)</f>
        <v>291.45055555555558</v>
      </c>
      <c r="U325" s="48">
        <f>(I325/60+H325)/60+G325</f>
        <v>291.45027777777779</v>
      </c>
      <c r="V325" s="48">
        <f>(L325/60+K325)/60+J325</f>
        <v>291.45083333333332</v>
      </c>
      <c r="W325" s="48">
        <f>AVERAGE(T325:V325)</f>
        <v>291.45055555555558</v>
      </c>
      <c r="X325" s="25">
        <f>_xlfn.STDEV.S(T325:V325)</f>
        <v>2.7777777776805124E-4</v>
      </c>
    </row>
    <row r="326" spans="1:24" ht="11.25" customHeight="1"/>
    <row r="327" spans="1:24" ht="11.25" customHeight="1"/>
    <row r="328" spans="1:24">
      <c r="A328" s="23" t="s">
        <v>0</v>
      </c>
      <c r="B328" s="23" t="s">
        <v>1</v>
      </c>
      <c r="C328" s="23" t="s">
        <v>2</v>
      </c>
      <c r="D328" s="546" t="s">
        <v>3</v>
      </c>
      <c r="E328" s="546"/>
      <c r="F328" s="546"/>
      <c r="G328" s="546" t="s">
        <v>9</v>
      </c>
      <c r="H328" s="546"/>
      <c r="I328" s="546"/>
      <c r="J328" s="546" t="s">
        <v>10</v>
      </c>
      <c r="K328" s="546"/>
      <c r="L328" s="546"/>
      <c r="M328" s="546" t="s">
        <v>11</v>
      </c>
      <c r="N328" s="546"/>
      <c r="O328" s="546"/>
    </row>
    <row r="329" spans="1:24">
      <c r="A329" s="22">
        <v>44866</v>
      </c>
      <c r="B329" s="23" t="s">
        <v>63</v>
      </c>
      <c r="C329" s="23" t="s">
        <v>17</v>
      </c>
      <c r="D329" s="16">
        <v>0</v>
      </c>
      <c r="E329" s="17">
        <v>0</v>
      </c>
      <c r="F329" s="18">
        <v>0</v>
      </c>
      <c r="G329" s="16">
        <v>0</v>
      </c>
      <c r="H329" s="17">
        <v>0</v>
      </c>
      <c r="I329" s="18">
        <v>0</v>
      </c>
      <c r="J329" s="16">
        <v>0</v>
      </c>
      <c r="K329" s="17">
        <v>0</v>
      </c>
      <c r="L329" s="18">
        <v>0</v>
      </c>
      <c r="M329" s="16">
        <f>ROUNDDOWN(R329/3600,0)</f>
        <v>0</v>
      </c>
      <c r="N329" s="17">
        <f>ROUNDDOWN((R329-(ROUNDDOWN(R329/3600,0)*3600))/60,0)</f>
        <v>0</v>
      </c>
      <c r="O329" s="18">
        <f>ROUND(R329-(ROUNDDOWN(R329/3600,0)*3600+ROUNDDOWN((R329-(ROUNDDOWN(R329/3600,0)*3600))/60,0)*60),0)</f>
        <v>0</v>
      </c>
      <c r="R329" s="25">
        <f>((F329+E329*60+D329*3600)+(I329+H329*60+G329*3600)+(L329+K329*60+J329*3600))/3</f>
        <v>0</v>
      </c>
    </row>
    <row r="330" spans="1:24">
      <c r="A330" s="23"/>
      <c r="B330" s="23"/>
      <c r="C330" s="112" t="s">
        <v>69</v>
      </c>
      <c r="D330" s="16">
        <v>56</v>
      </c>
      <c r="E330" s="17">
        <v>53</v>
      </c>
      <c r="F330" s="18">
        <v>41</v>
      </c>
      <c r="G330" s="16">
        <v>56</v>
      </c>
      <c r="H330" s="17">
        <v>53</v>
      </c>
      <c r="I330" s="18">
        <v>42</v>
      </c>
      <c r="J330" s="16">
        <v>56</v>
      </c>
      <c r="K330" s="17">
        <v>53</v>
      </c>
      <c r="L330" s="18">
        <v>42</v>
      </c>
      <c r="M330" s="16">
        <f>ROUNDDOWN(R330/3600,0)</f>
        <v>56</v>
      </c>
      <c r="N330" s="17">
        <f>ROUNDDOWN((R330-(ROUNDDOWN(R330/3600,0)*3600))/60,0)</f>
        <v>53</v>
      </c>
      <c r="O330" s="18">
        <f>ROUND(R330-(ROUNDDOWN(R330/3600,0)*3600+ROUNDDOWN((R330-(ROUNDDOWN(R330/3600,0)*3600))/60,0)*60),0)</f>
        <v>42</v>
      </c>
      <c r="R330" s="25">
        <f>((F330+E330*60+D330*3600)+(I330+H330*60+G330*3600)+(L330+K330*60+J330*3600))/3</f>
        <v>204821.66666666666</v>
      </c>
      <c r="T330" s="48">
        <f>((F330/60+E330)/60+D330)</f>
        <v>56.894722222222221</v>
      </c>
      <c r="U330" s="48">
        <f>(I330/60+H330)/60+G330</f>
        <v>56.895000000000003</v>
      </c>
      <c r="V330" s="48">
        <f>(L330/60+K330)/60+J330</f>
        <v>56.895000000000003</v>
      </c>
      <c r="W330" s="48">
        <f>AVERAGE(T330:V330)</f>
        <v>56.894907407407409</v>
      </c>
      <c r="X330" s="25">
        <f>_xlfn.STDEV.S(T330:V330)</f>
        <v>1.6037507477748508E-4</v>
      </c>
    </row>
    <row r="331" spans="1:24" ht="11.25" customHeight="1"/>
    <row r="332" spans="1:24" ht="11.25" customHeight="1"/>
    <row r="333" spans="1:24">
      <c r="A333" s="23" t="s">
        <v>0</v>
      </c>
      <c r="B333" s="23" t="s">
        <v>1</v>
      </c>
      <c r="C333" s="23" t="s">
        <v>2</v>
      </c>
      <c r="D333" s="546" t="s">
        <v>3</v>
      </c>
      <c r="E333" s="546"/>
      <c r="F333" s="546"/>
      <c r="G333" s="546" t="s">
        <v>9</v>
      </c>
      <c r="H333" s="546"/>
      <c r="I333" s="546"/>
      <c r="J333" s="546" t="s">
        <v>10</v>
      </c>
      <c r="K333" s="546"/>
      <c r="L333" s="546"/>
      <c r="M333" s="546" t="s">
        <v>11</v>
      </c>
      <c r="N333" s="546"/>
      <c r="O333" s="546"/>
    </row>
    <row r="334" spans="1:24">
      <c r="A334" s="22">
        <v>44867</v>
      </c>
      <c r="B334" s="23" t="s">
        <v>71</v>
      </c>
      <c r="C334" s="23" t="s">
        <v>72</v>
      </c>
      <c r="D334" s="16">
        <v>0</v>
      </c>
      <c r="E334" s="17">
        <v>0</v>
      </c>
      <c r="F334" s="18">
        <v>0</v>
      </c>
      <c r="G334" s="16">
        <v>0</v>
      </c>
      <c r="H334" s="17">
        <v>0</v>
      </c>
      <c r="I334" s="18">
        <v>0</v>
      </c>
      <c r="J334" s="16">
        <v>0</v>
      </c>
      <c r="K334" s="17">
        <v>0</v>
      </c>
      <c r="L334" s="18">
        <v>0</v>
      </c>
      <c r="M334" s="16">
        <f>ROUNDDOWN(R334/3600,0)</f>
        <v>0</v>
      </c>
      <c r="N334" s="17">
        <f>ROUNDDOWN((R334-(ROUNDDOWN(R334/3600,0)*3600))/60,0)</f>
        <v>0</v>
      </c>
      <c r="O334" s="18">
        <f>ROUND(R334-(ROUNDDOWN(R334/3600,0)*3600+ROUNDDOWN((R334-(ROUNDDOWN(R334/3600,0)*3600))/60,0)*60),0)</f>
        <v>0</v>
      </c>
      <c r="R334" s="25">
        <f>((F334+E334*60+D334*3600)+(I334+H334*60+G334*3600)+(L334+K334*60+J334*3600))/3</f>
        <v>0</v>
      </c>
    </row>
    <row r="335" spans="1:24">
      <c r="A335" s="23"/>
      <c r="B335" s="23"/>
      <c r="C335" s="112" t="s">
        <v>70</v>
      </c>
      <c r="D335" s="16">
        <v>253</v>
      </c>
      <c r="E335" s="17">
        <v>59</v>
      </c>
      <c r="F335" s="18">
        <v>50</v>
      </c>
      <c r="G335" s="16">
        <v>253</v>
      </c>
      <c r="H335" s="17">
        <v>59</v>
      </c>
      <c r="I335" s="18">
        <v>46</v>
      </c>
      <c r="J335" s="16">
        <v>253</v>
      </c>
      <c r="K335" s="17">
        <v>59</v>
      </c>
      <c r="L335" s="18">
        <v>49</v>
      </c>
      <c r="M335" s="16">
        <f>ROUNDDOWN(R335/3600,0)</f>
        <v>253</v>
      </c>
      <c r="N335" s="17">
        <f>ROUNDDOWN((R335-(ROUNDDOWN(R335/3600,0)*3600))/60,0)</f>
        <v>59</v>
      </c>
      <c r="O335" s="18">
        <f>ROUND(R335-(ROUNDDOWN(R335/3600,0)*3600+ROUNDDOWN((R335-(ROUNDDOWN(R335/3600,0)*3600))/60,0)*60),0)</f>
        <v>48</v>
      </c>
      <c r="R335" s="25">
        <f>((F335+E335*60+D335*3600)+(I335+H335*60+G335*3600)+(L335+K335*60+J335*3600))/3</f>
        <v>914388.33333333337</v>
      </c>
      <c r="T335" s="48">
        <f>((F335/60+E335)/60+D335)</f>
        <v>253.99722222222223</v>
      </c>
      <c r="U335" s="48">
        <f>(I335/60+H335)/60+G335</f>
        <v>253.99611111111111</v>
      </c>
      <c r="V335" s="48">
        <f>(L335/60+K335)/60+J335</f>
        <v>253.99694444444444</v>
      </c>
      <c r="W335" s="48">
        <f>AVERAGE(T335:V335)</f>
        <v>253.99675925925928</v>
      </c>
      <c r="X335" s="25">
        <f>_xlfn.STDEV.S(T335:V335)</f>
        <v>5.7824055541431843E-4</v>
      </c>
    </row>
    <row r="336" spans="1:24" ht="11.25" customHeight="1"/>
    <row r="337" spans="1:24" ht="11.25" customHeight="1"/>
    <row r="338" spans="1:24">
      <c r="A338" s="23" t="s">
        <v>0</v>
      </c>
      <c r="B338" s="23" t="s">
        <v>1</v>
      </c>
      <c r="C338" s="23" t="s">
        <v>2</v>
      </c>
      <c r="D338" s="546" t="s">
        <v>3</v>
      </c>
      <c r="E338" s="546"/>
      <c r="F338" s="546"/>
      <c r="G338" s="546" t="s">
        <v>9</v>
      </c>
      <c r="H338" s="546"/>
      <c r="I338" s="546"/>
      <c r="J338" s="546" t="s">
        <v>10</v>
      </c>
      <c r="K338" s="546"/>
      <c r="L338" s="546"/>
      <c r="M338" s="546" t="s">
        <v>11</v>
      </c>
      <c r="N338" s="546"/>
      <c r="O338" s="546"/>
    </row>
    <row r="339" spans="1:24">
      <c r="A339" s="22">
        <v>44867</v>
      </c>
      <c r="B339" s="23" t="s">
        <v>73</v>
      </c>
      <c r="C339" s="23" t="s">
        <v>72</v>
      </c>
      <c r="D339" s="16">
        <v>0</v>
      </c>
      <c r="E339" s="17">
        <v>0</v>
      </c>
      <c r="F339" s="18">
        <v>0</v>
      </c>
      <c r="G339" s="16">
        <v>0</v>
      </c>
      <c r="H339" s="17">
        <v>0</v>
      </c>
      <c r="I339" s="18">
        <v>0</v>
      </c>
      <c r="J339" s="16">
        <v>0</v>
      </c>
      <c r="K339" s="17">
        <v>0</v>
      </c>
      <c r="L339" s="18">
        <v>0</v>
      </c>
      <c r="M339" s="16">
        <f>ROUNDDOWN(R339/3600,0)</f>
        <v>0</v>
      </c>
      <c r="N339" s="17">
        <f>ROUNDDOWN((R339-(ROUNDDOWN(R339/3600,0)*3600))/60,0)</f>
        <v>0</v>
      </c>
      <c r="O339" s="18">
        <f>ROUND(R339-(ROUNDDOWN(R339/3600,0)*3600+ROUNDDOWN((R339-(ROUNDDOWN(R339/3600,0)*3600))/60,0)*60),0)</f>
        <v>0</v>
      </c>
      <c r="R339" s="25">
        <f>((F339+E339*60+D339*3600)+(I339+H339*60+G339*3600)+(L339+K339*60+J339*3600))/3</f>
        <v>0</v>
      </c>
    </row>
    <row r="340" spans="1:24">
      <c r="A340" s="23"/>
      <c r="B340" s="23"/>
      <c r="C340" s="112" t="s">
        <v>118</v>
      </c>
      <c r="D340" s="16">
        <v>136</v>
      </c>
      <c r="E340" s="17">
        <v>11</v>
      </c>
      <c r="F340" s="18">
        <v>13</v>
      </c>
      <c r="G340" s="16">
        <v>136</v>
      </c>
      <c r="H340" s="17">
        <v>11</v>
      </c>
      <c r="I340" s="18">
        <v>16</v>
      </c>
      <c r="J340" s="16">
        <v>136</v>
      </c>
      <c r="K340" s="17">
        <v>11</v>
      </c>
      <c r="L340" s="18">
        <v>17</v>
      </c>
      <c r="M340" s="16">
        <f>ROUNDDOWN(R340/3600,0)</f>
        <v>136</v>
      </c>
      <c r="N340" s="17">
        <f>ROUNDDOWN((R340-(ROUNDDOWN(R340/3600,0)*3600))/60,0)</f>
        <v>11</v>
      </c>
      <c r="O340" s="18">
        <f>ROUND(R340-(ROUNDDOWN(R340/3600,0)*3600+ROUNDDOWN((R340-(ROUNDDOWN(R340/3600,0)*3600))/60,0)*60),0)</f>
        <v>15</v>
      </c>
      <c r="R340" s="25">
        <f>((F340+E340*60+D340*3600)+(I340+H340*60+G340*3600)+(L340+K340*60+J340*3600))/3</f>
        <v>490275.33333333331</v>
      </c>
      <c r="T340" s="48">
        <f>((F340/60+E340)/60+D340)</f>
        <v>136.18694444444444</v>
      </c>
      <c r="U340" s="48">
        <f>(I340/60+H340)/60+G340</f>
        <v>136.18777777777777</v>
      </c>
      <c r="V340" s="48">
        <f>(L340/60+K340)/60+J340</f>
        <v>136.18805555555556</v>
      </c>
      <c r="W340" s="48">
        <f>AVERAGE(T340:V340)</f>
        <v>136.18759259259261</v>
      </c>
      <c r="X340" s="25">
        <f>_xlfn.STDEV.S(T340:V340)</f>
        <v>5.7824055541431843E-4</v>
      </c>
    </row>
    <row r="341" spans="1:24" ht="11.25" customHeight="1"/>
    <row r="342" spans="1:24" ht="11.25" customHeight="1"/>
    <row r="343" spans="1:24">
      <c r="A343" s="23" t="s">
        <v>0</v>
      </c>
      <c r="B343" s="23" t="s">
        <v>1</v>
      </c>
      <c r="C343" s="23" t="s">
        <v>2</v>
      </c>
      <c r="D343" s="546" t="s">
        <v>3</v>
      </c>
      <c r="E343" s="546"/>
      <c r="F343" s="546"/>
      <c r="G343" s="546" t="s">
        <v>9</v>
      </c>
      <c r="H343" s="546"/>
      <c r="I343" s="546"/>
      <c r="J343" s="546" t="s">
        <v>10</v>
      </c>
      <c r="K343" s="546"/>
      <c r="L343" s="546"/>
      <c r="M343" s="546" t="s">
        <v>11</v>
      </c>
      <c r="N343" s="546"/>
      <c r="O343" s="546"/>
    </row>
    <row r="344" spans="1:24">
      <c r="A344" s="22">
        <v>44872</v>
      </c>
      <c r="B344" s="23" t="s">
        <v>51</v>
      </c>
      <c r="C344" s="23" t="s">
        <v>52</v>
      </c>
      <c r="D344" s="16">
        <v>0</v>
      </c>
      <c r="E344" s="17">
        <v>0</v>
      </c>
      <c r="F344" s="18">
        <v>0</v>
      </c>
      <c r="G344" s="16">
        <v>0</v>
      </c>
      <c r="H344" s="17">
        <v>0</v>
      </c>
      <c r="I344" s="18">
        <v>0</v>
      </c>
      <c r="J344" s="16">
        <v>0</v>
      </c>
      <c r="K344" s="17">
        <v>0</v>
      </c>
      <c r="L344" s="18">
        <v>0</v>
      </c>
      <c r="M344" s="16">
        <f>ROUNDDOWN(R344/3600,0)</f>
        <v>0</v>
      </c>
      <c r="N344" s="17">
        <f>ROUNDDOWN((R344-(ROUNDDOWN(R344/3600,0)*3600))/60,0)</f>
        <v>0</v>
      </c>
      <c r="O344" s="18">
        <f>ROUND(R344-(ROUNDDOWN(R344/3600,0)*3600+ROUNDDOWN((R344-(ROUNDDOWN(R344/3600,0)*3600))/60,0)*60),0)</f>
        <v>0</v>
      </c>
      <c r="R344" s="25">
        <f>((F344+E344*60+D344*3600)+(I344+H344*60+G344*3600)+(L344+K344*60+J344*3600))/3</f>
        <v>0</v>
      </c>
    </row>
    <row r="345" spans="1:24">
      <c r="A345" s="23"/>
      <c r="B345" s="23"/>
      <c r="C345" s="23" t="s">
        <v>74</v>
      </c>
      <c r="D345" s="16">
        <v>313</v>
      </c>
      <c r="E345" s="17">
        <v>41</v>
      </c>
      <c r="F345" s="18">
        <v>9</v>
      </c>
      <c r="G345" s="16">
        <v>313</v>
      </c>
      <c r="H345" s="17">
        <v>41</v>
      </c>
      <c r="I345" s="18">
        <v>9</v>
      </c>
      <c r="J345" s="16">
        <v>313</v>
      </c>
      <c r="K345" s="17">
        <v>41</v>
      </c>
      <c r="L345" s="18">
        <v>7</v>
      </c>
      <c r="M345" s="16">
        <f>ROUNDDOWN(R345/3600,0)</f>
        <v>313</v>
      </c>
      <c r="N345" s="17">
        <f>ROUNDDOWN((R345-(ROUNDDOWN(R345/3600,0)*3600))/60,0)</f>
        <v>41</v>
      </c>
      <c r="O345" s="18">
        <f>ROUND(R345-(ROUNDDOWN(R345/3600,0)*3600+ROUNDDOWN((R345-(ROUNDDOWN(R345/3600,0)*3600))/60,0)*60),0)</f>
        <v>8</v>
      </c>
      <c r="R345" s="25">
        <f>((F345+E345*60+D345*3600)+(I345+H345*60+G345*3600)+(L345+K345*60+J345*3600))/3</f>
        <v>1129268.3333333333</v>
      </c>
      <c r="T345" s="48">
        <f>((F345/60+E345)/60+D345)</f>
        <v>313.68583333333333</v>
      </c>
      <c r="U345" s="48">
        <f>(I345/60+H345)/60+G345</f>
        <v>313.68583333333333</v>
      </c>
      <c r="V345" s="48">
        <f>(L345/60+K345)/60+J345</f>
        <v>313.6852777777778</v>
      </c>
      <c r="W345" s="48">
        <f>AVERAGE(T345:V345)</f>
        <v>313.68564814814818</v>
      </c>
      <c r="X345" s="25">
        <f>_xlfn.STDEV.S(T345:V345)</f>
        <v>3.2075014953856086E-4</v>
      </c>
    </row>
    <row r="346" spans="1:24" ht="11.25" customHeight="1"/>
    <row r="347" spans="1:24" ht="11.25" customHeight="1"/>
    <row r="348" spans="1:24">
      <c r="A348" s="23" t="s">
        <v>0</v>
      </c>
      <c r="B348" s="23" t="s">
        <v>1</v>
      </c>
      <c r="C348" s="23" t="s">
        <v>2</v>
      </c>
      <c r="D348" s="546" t="s">
        <v>3</v>
      </c>
      <c r="E348" s="546"/>
      <c r="F348" s="546"/>
      <c r="G348" s="546" t="s">
        <v>9</v>
      </c>
      <c r="H348" s="546"/>
      <c r="I348" s="546"/>
      <c r="J348" s="546" t="s">
        <v>10</v>
      </c>
      <c r="K348" s="546"/>
      <c r="L348" s="546"/>
      <c r="M348" s="546" t="s">
        <v>11</v>
      </c>
      <c r="N348" s="546"/>
      <c r="O348" s="546"/>
    </row>
    <row r="349" spans="1:24">
      <c r="A349" s="22">
        <v>44872</v>
      </c>
      <c r="B349" s="23" t="s">
        <v>52</v>
      </c>
      <c r="C349" s="23" t="s">
        <v>51</v>
      </c>
      <c r="D349" s="16">
        <v>0</v>
      </c>
      <c r="E349" s="17">
        <v>0</v>
      </c>
      <c r="F349" s="18">
        <v>0</v>
      </c>
      <c r="G349" s="16">
        <v>0</v>
      </c>
      <c r="H349" s="17">
        <v>0</v>
      </c>
      <c r="I349" s="18">
        <v>0</v>
      </c>
      <c r="J349" s="16">
        <v>0</v>
      </c>
      <c r="K349" s="17">
        <v>0</v>
      </c>
      <c r="L349" s="18">
        <v>0</v>
      </c>
      <c r="M349" s="16">
        <f>ROUNDDOWN(R349/3600,0)</f>
        <v>0</v>
      </c>
      <c r="N349" s="17">
        <f>ROUNDDOWN((R349-(ROUNDDOWN(R349/3600,0)*3600))/60,0)</f>
        <v>0</v>
      </c>
      <c r="O349" s="18">
        <f>ROUND(R349-(ROUNDDOWN(R349/3600,0)*3600+ROUNDDOWN((R349-(ROUNDDOWN(R349/3600,0)*3600))/60,0)*60),0)</f>
        <v>0</v>
      </c>
      <c r="R349" s="25">
        <f>((F349+E349*60+D349*3600)+(I349+H349*60+G349*3600)+(L349+K349*60+J349*3600))/3</f>
        <v>0</v>
      </c>
    </row>
    <row r="350" spans="1:24">
      <c r="A350" s="23"/>
      <c r="B350" s="23"/>
      <c r="C350" s="23" t="s">
        <v>75</v>
      </c>
      <c r="D350" s="16">
        <v>12</v>
      </c>
      <c r="E350" s="17">
        <v>29</v>
      </c>
      <c r="F350" s="18">
        <v>33</v>
      </c>
      <c r="G350" s="16">
        <v>12</v>
      </c>
      <c r="H350" s="17">
        <v>29</v>
      </c>
      <c r="I350" s="18">
        <v>35</v>
      </c>
      <c r="J350" s="16">
        <v>12</v>
      </c>
      <c r="K350" s="17">
        <v>29</v>
      </c>
      <c r="L350" s="18">
        <v>32</v>
      </c>
      <c r="M350" s="16">
        <f>ROUNDDOWN(R350/3600,0)</f>
        <v>12</v>
      </c>
      <c r="N350" s="17">
        <f>ROUNDDOWN((R350-(ROUNDDOWN(R350/3600,0)*3600))/60,0)</f>
        <v>29</v>
      </c>
      <c r="O350" s="18">
        <f>ROUND(R350-(ROUNDDOWN(R350/3600,0)*3600+ROUNDDOWN((R350-(ROUNDDOWN(R350/3600,0)*3600))/60,0)*60),0)</f>
        <v>33</v>
      </c>
      <c r="R350" s="25">
        <f>((F350+E350*60+D350*3600)+(I350+H350*60+G350*3600)+(L350+K350*60+J350*3600))/3</f>
        <v>44973.333333333336</v>
      </c>
      <c r="T350" s="48">
        <f>((F350/60+E350)/60+D350)</f>
        <v>12.4925</v>
      </c>
      <c r="U350" s="48">
        <f>(I350/60+H350)/60+G350</f>
        <v>12.493055555555555</v>
      </c>
      <c r="V350" s="48">
        <f>(L350/60+K350)/60+J350</f>
        <v>12.492222222222223</v>
      </c>
      <c r="W350" s="48">
        <f>AVERAGE(T350:V350)</f>
        <v>12.492592592592594</v>
      </c>
      <c r="X350" s="25">
        <f>_xlfn.STDEV.S(T350:V350)</f>
        <v>4.2431256434744165E-4</v>
      </c>
    </row>
    <row r="351" spans="1:24" ht="11.25" customHeight="1"/>
    <row r="352" spans="1:24" ht="11.25" customHeight="1"/>
    <row r="353" spans="1:24">
      <c r="A353" s="23" t="s">
        <v>0</v>
      </c>
      <c r="B353" s="23" t="s">
        <v>1</v>
      </c>
      <c r="C353" s="23" t="s">
        <v>2</v>
      </c>
      <c r="D353" s="546" t="s">
        <v>3</v>
      </c>
      <c r="E353" s="546"/>
      <c r="F353" s="546"/>
      <c r="G353" s="546" t="s">
        <v>9</v>
      </c>
      <c r="H353" s="546"/>
      <c r="I353" s="546"/>
      <c r="J353" s="546" t="s">
        <v>10</v>
      </c>
      <c r="K353" s="546"/>
      <c r="L353" s="546"/>
      <c r="M353" s="546" t="s">
        <v>11</v>
      </c>
      <c r="N353" s="546"/>
      <c r="O353" s="546"/>
    </row>
    <row r="354" spans="1:24">
      <c r="A354" s="22">
        <v>44872</v>
      </c>
      <c r="B354" s="23" t="s">
        <v>76</v>
      </c>
      <c r="C354" s="23" t="s">
        <v>35</v>
      </c>
      <c r="D354" s="16">
        <v>0</v>
      </c>
      <c r="E354" s="17">
        <v>0</v>
      </c>
      <c r="F354" s="18">
        <v>0</v>
      </c>
      <c r="G354" s="16">
        <v>0</v>
      </c>
      <c r="H354" s="17">
        <v>0</v>
      </c>
      <c r="I354" s="18">
        <v>0</v>
      </c>
      <c r="J354" s="16">
        <v>0</v>
      </c>
      <c r="K354" s="17">
        <v>0</v>
      </c>
      <c r="L354" s="18">
        <v>0</v>
      </c>
      <c r="M354" s="16">
        <f>ROUNDDOWN(R354/3600,0)</f>
        <v>0</v>
      </c>
      <c r="N354" s="17">
        <f>ROUNDDOWN((R354-(ROUNDDOWN(R354/3600,0)*3600))/60,0)</f>
        <v>0</v>
      </c>
      <c r="O354" s="18">
        <f>ROUND(R354-(ROUNDDOWN(R354/3600,0)*3600+ROUNDDOWN((R354-(ROUNDDOWN(R354/3600,0)*3600))/60,0)*60),0)</f>
        <v>0</v>
      </c>
      <c r="R354" s="25">
        <f>((F354+E354*60+D354*3600)+(I354+H354*60+G354*3600)+(L354+K354*60+J354*3600))/3</f>
        <v>0</v>
      </c>
    </row>
    <row r="355" spans="1:24">
      <c r="A355" s="23"/>
      <c r="B355" s="23"/>
      <c r="C355" s="23" t="s">
        <v>77</v>
      </c>
      <c r="D355" s="16">
        <v>278</v>
      </c>
      <c r="E355" s="17">
        <v>4</v>
      </c>
      <c r="F355" s="18">
        <v>12</v>
      </c>
      <c r="G355" s="16">
        <v>278</v>
      </c>
      <c r="H355" s="17">
        <v>4</v>
      </c>
      <c r="I355" s="18">
        <v>17</v>
      </c>
      <c r="J355" s="16">
        <v>278</v>
      </c>
      <c r="K355" s="17">
        <v>4</v>
      </c>
      <c r="L355" s="18">
        <v>11</v>
      </c>
      <c r="M355" s="16">
        <f>ROUNDDOWN(R355/3600,0)</f>
        <v>278</v>
      </c>
      <c r="N355" s="17">
        <f>ROUNDDOWN((R355-(ROUNDDOWN(R355/3600,0)*3600))/60,0)</f>
        <v>4</v>
      </c>
      <c r="O355" s="18">
        <f>ROUND(R355-(ROUNDDOWN(R355/3600,0)*3600+ROUNDDOWN((R355-(ROUNDDOWN(R355/3600,0)*3600))/60,0)*60),0)</f>
        <v>13</v>
      </c>
      <c r="R355" s="25">
        <f>((F355+E355*60+D355*3600)+(I355+H355*60+G355*3600)+(L355+K355*60+J355*3600))/3</f>
        <v>1001053.3333333334</v>
      </c>
      <c r="T355" s="48">
        <f>((F355/60+E355)/60+D355)</f>
        <v>278.07</v>
      </c>
      <c r="U355" s="48">
        <f>(I355/60+H355)/60+G355</f>
        <v>278.07138888888886</v>
      </c>
      <c r="V355" s="48">
        <f>(L355/60+K355)/60+J355</f>
        <v>278.0697222222222</v>
      </c>
      <c r="W355" s="48">
        <f>AVERAGE(T355:V355)</f>
        <v>278.07037037037031</v>
      </c>
      <c r="X355" s="25">
        <f>_xlfn.STDEV.S(T355:V355)</f>
        <v>8.9293062601312448E-4</v>
      </c>
    </row>
    <row r="356" spans="1:24" ht="11.25" customHeight="1"/>
    <row r="357" spans="1:24" ht="11.25" customHeight="1"/>
    <row r="358" spans="1:24">
      <c r="A358" s="23" t="s">
        <v>0</v>
      </c>
      <c r="B358" s="23" t="s">
        <v>1</v>
      </c>
      <c r="C358" s="23" t="s">
        <v>2</v>
      </c>
      <c r="D358" s="546" t="s">
        <v>3</v>
      </c>
      <c r="E358" s="546"/>
      <c r="F358" s="546"/>
      <c r="G358" s="546" t="s">
        <v>9</v>
      </c>
      <c r="H358" s="546"/>
      <c r="I358" s="546"/>
      <c r="J358" s="546" t="s">
        <v>10</v>
      </c>
      <c r="K358" s="546"/>
      <c r="L358" s="546"/>
      <c r="M358" s="546" t="s">
        <v>11</v>
      </c>
      <c r="N358" s="546"/>
      <c r="O358" s="546"/>
    </row>
    <row r="359" spans="1:24">
      <c r="A359" s="22">
        <v>44872</v>
      </c>
      <c r="B359" s="23" t="s">
        <v>39</v>
      </c>
      <c r="C359" s="23" t="s">
        <v>37</v>
      </c>
      <c r="D359" s="16">
        <v>0</v>
      </c>
      <c r="E359" s="17">
        <v>0</v>
      </c>
      <c r="F359" s="18">
        <v>0</v>
      </c>
      <c r="G359" s="16">
        <v>0</v>
      </c>
      <c r="H359" s="17">
        <v>0</v>
      </c>
      <c r="I359" s="18">
        <v>0</v>
      </c>
      <c r="J359" s="16">
        <v>0</v>
      </c>
      <c r="K359" s="17">
        <v>0</v>
      </c>
      <c r="L359" s="18">
        <v>0</v>
      </c>
      <c r="M359" s="16">
        <f>ROUNDDOWN(R359/3600,0)</f>
        <v>0</v>
      </c>
      <c r="N359" s="17">
        <f>ROUNDDOWN((R359-(ROUNDDOWN(R359/3600,0)*3600))/60,0)</f>
        <v>0</v>
      </c>
      <c r="O359" s="18">
        <f>ROUND(R359-(ROUNDDOWN(R359/3600,0)*3600+ROUNDDOWN((R359-(ROUNDDOWN(R359/3600,0)*3600))/60,0)*60),0)</f>
        <v>0</v>
      </c>
      <c r="R359" s="25">
        <f>((F359+E359*60+D359*3600)+(I359+H359*60+G359*3600)+(L359+K359*60+J359*3600))/3</f>
        <v>0</v>
      </c>
    </row>
    <row r="360" spans="1:24">
      <c r="A360" s="23"/>
      <c r="B360" s="23"/>
      <c r="C360" s="112" t="s">
        <v>78</v>
      </c>
      <c r="D360" s="16">
        <v>21</v>
      </c>
      <c r="E360" s="17">
        <v>32</v>
      </c>
      <c r="F360" s="18">
        <v>23</v>
      </c>
      <c r="G360" s="16">
        <v>21</v>
      </c>
      <c r="H360" s="17">
        <v>32</v>
      </c>
      <c r="I360" s="18">
        <v>19</v>
      </c>
      <c r="J360" s="16">
        <v>21</v>
      </c>
      <c r="K360" s="17">
        <v>33</v>
      </c>
      <c r="L360" s="18">
        <v>29</v>
      </c>
      <c r="M360" s="16">
        <f>ROUNDDOWN(R360/3600,0)</f>
        <v>21</v>
      </c>
      <c r="N360" s="17">
        <f>ROUNDDOWN((R360-(ROUNDDOWN(R360/3600,0)*3600))/60,0)</f>
        <v>32</v>
      </c>
      <c r="O360" s="18">
        <f>ROUND(R360-(ROUNDDOWN(R360/3600,0)*3600+ROUNDDOWN((R360-(ROUNDDOWN(R360/3600,0)*3600))/60,0)*60),0)</f>
        <v>44</v>
      </c>
      <c r="R360" s="25">
        <f>((F360+E360*60+D360*3600)+(I360+H360*60+G360*3600)+(L360+K360*60+J360*3600))/3</f>
        <v>77563.666666666672</v>
      </c>
      <c r="T360" s="48">
        <f>((F360/60+E360)/60+D360)</f>
        <v>21.539722222222224</v>
      </c>
      <c r="U360" s="48">
        <f>(I360/60+H360)/60+G360</f>
        <v>21.538611111111113</v>
      </c>
      <c r="V360" s="48">
        <f>(L360/60+K360)/60+J360</f>
        <v>21.558055555555555</v>
      </c>
      <c r="W360" s="48">
        <f>AVERAGE(T360:V360)</f>
        <v>21.545462962962961</v>
      </c>
      <c r="X360" s="25">
        <f>_xlfn.STDEV.S(T360:V360)</f>
        <v>1.0919646657632388E-2</v>
      </c>
    </row>
    <row r="361" spans="1:24">
      <c r="A361" s="23"/>
      <c r="B361" s="23"/>
      <c r="C361" s="112" t="s">
        <v>79</v>
      </c>
      <c r="D361" s="16">
        <v>31</v>
      </c>
      <c r="E361" s="17">
        <v>12</v>
      </c>
      <c r="F361" s="18">
        <v>47</v>
      </c>
      <c r="G361" s="16">
        <v>31</v>
      </c>
      <c r="H361" s="17">
        <v>12</v>
      </c>
      <c r="I361" s="18">
        <v>39</v>
      </c>
      <c r="J361" s="16">
        <v>31</v>
      </c>
      <c r="K361" s="17">
        <v>12</v>
      </c>
      <c r="L361" s="18">
        <v>47</v>
      </c>
      <c r="M361" s="16">
        <f>ROUNDDOWN(R361/3600,0)</f>
        <v>31</v>
      </c>
      <c r="N361" s="17">
        <f>ROUNDDOWN((R361-(ROUNDDOWN(R361/3600,0)*3600))/60,0)</f>
        <v>12</v>
      </c>
      <c r="O361" s="18">
        <f>ROUND(R361-(ROUNDDOWN(R361/3600,0)*3600+ROUNDDOWN((R361-(ROUNDDOWN(R361/3600,0)*3600))/60,0)*60),0)</f>
        <v>44</v>
      </c>
      <c r="R361" s="25">
        <f>((F361+E361*60+D361*3600)+(I361+H361*60+G361*3600)+(L361+K361*60+J361*3600))/3</f>
        <v>112364.33333333333</v>
      </c>
      <c r="T361" s="48">
        <f>((F361/60+E361)/60+D361)</f>
        <v>31.213055555555556</v>
      </c>
      <c r="U361" s="48">
        <f>(I361/60+H361)/60+G361</f>
        <v>31.210833333333333</v>
      </c>
      <c r="V361" s="48">
        <f>(L361/60+K361)/60+J361</f>
        <v>31.213055555555556</v>
      </c>
      <c r="W361" s="48">
        <f>AVERAGE(T361:V361)</f>
        <v>31.212314814814818</v>
      </c>
      <c r="X361" s="25">
        <f>_xlfn.STDEV.S(T361:V361)</f>
        <v>1.283000598199369E-3</v>
      </c>
    </row>
    <row r="364" spans="1:24">
      <c r="A364" s="23" t="s">
        <v>0</v>
      </c>
      <c r="B364" s="23" t="s">
        <v>1</v>
      </c>
      <c r="C364" s="23" t="s">
        <v>2</v>
      </c>
      <c r="D364" s="546" t="s">
        <v>3</v>
      </c>
      <c r="E364" s="546"/>
      <c r="F364" s="546"/>
      <c r="G364" s="546" t="s">
        <v>9</v>
      </c>
      <c r="H364" s="546"/>
      <c r="I364" s="546"/>
      <c r="J364" s="546" t="s">
        <v>10</v>
      </c>
      <c r="K364" s="546"/>
      <c r="L364" s="546"/>
      <c r="M364" s="546" t="s">
        <v>11</v>
      </c>
      <c r="N364" s="546"/>
      <c r="O364" s="546"/>
    </row>
    <row r="365" spans="1:24">
      <c r="A365" s="22">
        <v>44872</v>
      </c>
      <c r="B365" s="23" t="s">
        <v>39</v>
      </c>
      <c r="C365" s="23" t="s">
        <v>37</v>
      </c>
      <c r="D365" s="16">
        <v>0</v>
      </c>
      <c r="E365" s="17">
        <v>0</v>
      </c>
      <c r="F365" s="18">
        <v>0</v>
      </c>
      <c r="G365" s="16">
        <v>0</v>
      </c>
      <c r="H365" s="17">
        <v>0</v>
      </c>
      <c r="I365" s="18">
        <v>0</v>
      </c>
      <c r="J365" s="16">
        <v>0</v>
      </c>
      <c r="K365" s="17">
        <v>0</v>
      </c>
      <c r="L365" s="18">
        <v>0</v>
      </c>
      <c r="M365" s="16">
        <f>ROUNDDOWN(R365/3600,0)</f>
        <v>0</v>
      </c>
      <c r="N365" s="17">
        <f>ROUNDDOWN((R365-(ROUNDDOWN(R365/3600,0)*3600))/60,0)</f>
        <v>0</v>
      </c>
      <c r="O365" s="18">
        <f>ROUND(R365-(ROUNDDOWN(R365/3600,0)*3600+ROUNDDOWN((R365-(ROUNDDOWN(R365/3600,0)*3600))/60,0)*60),0)</f>
        <v>0</v>
      </c>
      <c r="R365" s="25">
        <f>((F365+E365*60+D365*3600)+(I365+H365*60+G365*3600)+(L365+K365*60+J365*3600))/3</f>
        <v>0</v>
      </c>
    </row>
    <row r="366" spans="1:24">
      <c r="A366" s="23"/>
      <c r="B366" s="23"/>
      <c r="C366" s="112" t="s">
        <v>80</v>
      </c>
      <c r="D366" s="16">
        <v>42</v>
      </c>
      <c r="E366" s="17">
        <v>4</v>
      </c>
      <c r="F366" s="18">
        <v>14</v>
      </c>
      <c r="G366" s="16">
        <v>42</v>
      </c>
      <c r="H366" s="17">
        <v>3</v>
      </c>
      <c r="I366" s="18">
        <v>43</v>
      </c>
      <c r="J366" s="16">
        <v>42</v>
      </c>
      <c r="K366" s="17">
        <v>3</v>
      </c>
      <c r="L366" s="18">
        <v>42</v>
      </c>
      <c r="M366" s="16">
        <f>ROUNDDOWN(R366/3600,0)</f>
        <v>42</v>
      </c>
      <c r="N366" s="17">
        <f>ROUNDDOWN((R366-(ROUNDDOWN(R366/3600,0)*3600))/60,0)</f>
        <v>3</v>
      </c>
      <c r="O366" s="18">
        <f>ROUND(R366-(ROUNDDOWN(R366/3600,0)*3600+ROUNDDOWN((R366-(ROUNDDOWN(R366/3600,0)*3600))/60,0)*60),0)</f>
        <v>53</v>
      </c>
      <c r="R366" s="25">
        <f>((F366+E366*60+D366*3600)+(I366+H366*60+G366*3600)+(L366+K366*60+J366*3600))/3</f>
        <v>151433</v>
      </c>
      <c r="T366" s="48">
        <f>((F366/60+E366)/60+D366)</f>
        <v>42.070555555555558</v>
      </c>
      <c r="U366" s="48">
        <f>(I366/60+H366)/60+G366</f>
        <v>42.061944444444443</v>
      </c>
      <c r="V366" s="48">
        <f>(L366/60+K366)/60+J366</f>
        <v>42.061666666666667</v>
      </c>
      <c r="W366" s="48">
        <f>AVERAGE(T366:V366)</f>
        <v>42.064722222222223</v>
      </c>
      <c r="X366" s="25">
        <f>_xlfn.STDEV.S(T366:V366)</f>
        <v>5.0537237218515928E-3</v>
      </c>
    </row>
    <row r="369" spans="1:24">
      <c r="A369" s="23" t="s">
        <v>0</v>
      </c>
      <c r="B369" s="23" t="s">
        <v>1</v>
      </c>
      <c r="C369" s="23" t="s">
        <v>2</v>
      </c>
      <c r="D369" s="546" t="s">
        <v>3</v>
      </c>
      <c r="E369" s="546"/>
      <c r="F369" s="546"/>
      <c r="G369" s="546" t="s">
        <v>9</v>
      </c>
      <c r="H369" s="546"/>
      <c r="I369" s="546"/>
      <c r="J369" s="546" t="s">
        <v>10</v>
      </c>
      <c r="K369" s="546"/>
      <c r="L369" s="546"/>
      <c r="M369" s="546" t="s">
        <v>11</v>
      </c>
      <c r="N369" s="546"/>
      <c r="O369" s="546"/>
    </row>
    <row r="370" spans="1:24">
      <c r="A370" s="22">
        <v>44873</v>
      </c>
      <c r="B370" s="23" t="s">
        <v>37</v>
      </c>
      <c r="C370" s="23" t="s">
        <v>46</v>
      </c>
      <c r="D370" s="16">
        <v>0</v>
      </c>
      <c r="E370" s="17">
        <v>0</v>
      </c>
      <c r="F370" s="18">
        <v>0</v>
      </c>
      <c r="G370" s="16">
        <v>0</v>
      </c>
      <c r="H370" s="17">
        <v>0</v>
      </c>
      <c r="I370" s="18">
        <v>0</v>
      </c>
      <c r="J370" s="16">
        <v>0</v>
      </c>
      <c r="K370" s="17">
        <v>0</v>
      </c>
      <c r="L370" s="18">
        <v>0</v>
      </c>
      <c r="M370" s="16">
        <f>ROUNDDOWN(R370/3600,0)</f>
        <v>0</v>
      </c>
      <c r="N370" s="17">
        <f>ROUNDDOWN((R370-(ROUNDDOWN(R370/3600,0)*3600))/60,0)</f>
        <v>0</v>
      </c>
      <c r="O370" s="18">
        <f>ROUND(R370-(ROUNDDOWN(R370/3600,0)*3600+ROUNDDOWN((R370-(ROUNDDOWN(R370/3600,0)*3600))/60,0)*60),0)</f>
        <v>0</v>
      </c>
      <c r="R370" s="25">
        <f>((F370+E370*60+D370*3600)+(I370+H370*60+G370*3600)+(L370+K370*60+J370*3600))/3</f>
        <v>0</v>
      </c>
    </row>
    <row r="371" spans="1:24">
      <c r="A371" s="23"/>
      <c r="B371" s="23"/>
      <c r="C371" s="112" t="s">
        <v>81</v>
      </c>
      <c r="D371" s="16">
        <v>85</v>
      </c>
      <c r="E371" s="17">
        <v>27</v>
      </c>
      <c r="F371" s="18">
        <v>52</v>
      </c>
      <c r="G371" s="16">
        <v>85</v>
      </c>
      <c r="H371" s="17">
        <v>27</v>
      </c>
      <c r="I371" s="18">
        <v>50</v>
      </c>
      <c r="J371" s="16">
        <v>85</v>
      </c>
      <c r="K371" s="17">
        <v>27</v>
      </c>
      <c r="L371" s="18">
        <v>43</v>
      </c>
      <c r="M371" s="16">
        <f>ROUNDDOWN(R371/3600,0)</f>
        <v>85</v>
      </c>
      <c r="N371" s="17">
        <f>ROUNDDOWN((R371-(ROUNDDOWN(R371/3600,0)*3600))/60,0)</f>
        <v>27</v>
      </c>
      <c r="O371" s="18">
        <f>ROUND(R371-(ROUNDDOWN(R371/3600,0)*3600+ROUNDDOWN((R371-(ROUNDDOWN(R371/3600,0)*3600))/60,0)*60),0)</f>
        <v>48</v>
      </c>
      <c r="R371" s="25">
        <f>((F371+E371*60+D371*3600)+(I371+H371*60+G371*3600)+(L371+K371*60+J371*3600))/3</f>
        <v>307668.33333333331</v>
      </c>
      <c r="T371" s="48">
        <f>((F371/60+E371)/60+D371)</f>
        <v>85.464444444444439</v>
      </c>
      <c r="U371" s="48">
        <f>(I371/60+H371)/60+G371</f>
        <v>85.463888888888889</v>
      </c>
      <c r="V371" s="48">
        <f>(L371/60+K371)/60+J371</f>
        <v>85.461944444444441</v>
      </c>
      <c r="W371" s="48">
        <f>AVERAGE(T371:V371)</f>
        <v>85.463425925925932</v>
      </c>
      <c r="X371" s="25">
        <f>_xlfn.STDEV.S(T371:V371)</f>
        <v>1.3127265628475882E-3</v>
      </c>
    </row>
  </sheetData>
  <mergeCells count="260">
    <mergeCell ref="D186:F186"/>
    <mergeCell ref="G186:I186"/>
    <mergeCell ref="J186:L186"/>
    <mergeCell ref="M186:O186"/>
    <mergeCell ref="D191:F191"/>
    <mergeCell ref="G191:I191"/>
    <mergeCell ref="J191:L191"/>
    <mergeCell ref="M191:O191"/>
    <mergeCell ref="D174:F174"/>
    <mergeCell ref="G174:I174"/>
    <mergeCell ref="J174:L174"/>
    <mergeCell ref="M174:O174"/>
    <mergeCell ref="B184:L184"/>
    <mergeCell ref="M184:O184"/>
    <mergeCell ref="D163:F163"/>
    <mergeCell ref="G163:I163"/>
    <mergeCell ref="J163:L163"/>
    <mergeCell ref="M163:O163"/>
    <mergeCell ref="D169:F169"/>
    <mergeCell ref="G169:I169"/>
    <mergeCell ref="J169:L169"/>
    <mergeCell ref="M169:O169"/>
    <mergeCell ref="D151:F151"/>
    <mergeCell ref="G151:I151"/>
    <mergeCell ref="J151:L151"/>
    <mergeCell ref="M151:O151"/>
    <mergeCell ref="D157:F157"/>
    <mergeCell ref="G157:I157"/>
    <mergeCell ref="J157:L157"/>
    <mergeCell ref="M157:O157"/>
    <mergeCell ref="D138:F138"/>
    <mergeCell ref="G138:I138"/>
    <mergeCell ref="J138:L138"/>
    <mergeCell ref="M138:O138"/>
    <mergeCell ref="D145:F145"/>
    <mergeCell ref="G145:I145"/>
    <mergeCell ref="J145:L145"/>
    <mergeCell ref="M145:O145"/>
    <mergeCell ref="D125:F125"/>
    <mergeCell ref="G125:I125"/>
    <mergeCell ref="J125:L125"/>
    <mergeCell ref="M125:O125"/>
    <mergeCell ref="D132:F132"/>
    <mergeCell ref="G132:I132"/>
    <mergeCell ref="J132:L132"/>
    <mergeCell ref="M132:O132"/>
    <mergeCell ref="D113:F113"/>
    <mergeCell ref="G113:I113"/>
    <mergeCell ref="J113:L113"/>
    <mergeCell ref="M113:O113"/>
    <mergeCell ref="B123:L123"/>
    <mergeCell ref="M123:O123"/>
    <mergeCell ref="D101:F101"/>
    <mergeCell ref="G101:I101"/>
    <mergeCell ref="J101:L101"/>
    <mergeCell ref="M101:O101"/>
    <mergeCell ref="D107:F107"/>
    <mergeCell ref="G107:I107"/>
    <mergeCell ref="J107:L107"/>
    <mergeCell ref="M107:O107"/>
    <mergeCell ref="D89:F89"/>
    <mergeCell ref="G89:I89"/>
    <mergeCell ref="J89:L89"/>
    <mergeCell ref="M89:O89"/>
    <mergeCell ref="D96:F96"/>
    <mergeCell ref="G96:I96"/>
    <mergeCell ref="J96:L96"/>
    <mergeCell ref="M96:O96"/>
    <mergeCell ref="D77:F77"/>
    <mergeCell ref="G77:I77"/>
    <mergeCell ref="J77:L77"/>
    <mergeCell ref="M77:O77"/>
    <mergeCell ref="D84:F84"/>
    <mergeCell ref="G84:I84"/>
    <mergeCell ref="J84:L84"/>
    <mergeCell ref="M84:O84"/>
    <mergeCell ref="D64:F64"/>
    <mergeCell ref="G64:I64"/>
    <mergeCell ref="J64:L64"/>
    <mergeCell ref="M64:O64"/>
    <mergeCell ref="D70:F70"/>
    <mergeCell ref="G70:I70"/>
    <mergeCell ref="J70:L70"/>
    <mergeCell ref="M70:O70"/>
    <mergeCell ref="D54:F54"/>
    <mergeCell ref="G54:I54"/>
    <mergeCell ref="J54:L54"/>
    <mergeCell ref="M54:O54"/>
    <mergeCell ref="B62:L62"/>
    <mergeCell ref="M62:O62"/>
    <mergeCell ref="D40:F40"/>
    <mergeCell ref="G40:I40"/>
    <mergeCell ref="J40:L40"/>
    <mergeCell ref="M40:O40"/>
    <mergeCell ref="D47:F47"/>
    <mergeCell ref="G47:I47"/>
    <mergeCell ref="J47:L47"/>
    <mergeCell ref="M47:O47"/>
    <mergeCell ref="D27:F27"/>
    <mergeCell ref="G27:I27"/>
    <mergeCell ref="J27:L27"/>
    <mergeCell ref="M27:O27"/>
    <mergeCell ref="D33:F33"/>
    <mergeCell ref="G33:I33"/>
    <mergeCell ref="J33:L33"/>
    <mergeCell ref="M33:O33"/>
    <mergeCell ref="D21:F21"/>
    <mergeCell ref="G21:I21"/>
    <mergeCell ref="J21:L21"/>
    <mergeCell ref="M21:O21"/>
    <mergeCell ref="D15:F15"/>
    <mergeCell ref="G15:I15"/>
    <mergeCell ref="J15:L15"/>
    <mergeCell ref="M15:O15"/>
    <mergeCell ref="D9:F9"/>
    <mergeCell ref="G9:I9"/>
    <mergeCell ref="J9:L9"/>
    <mergeCell ref="M9:O9"/>
    <mergeCell ref="B1:L1"/>
    <mergeCell ref="M1:O1"/>
    <mergeCell ref="D3:F3"/>
    <mergeCell ref="G3:I3"/>
    <mergeCell ref="J3:L3"/>
    <mergeCell ref="M3:O3"/>
    <mergeCell ref="D364:F364"/>
    <mergeCell ref="G364:I364"/>
    <mergeCell ref="J364:L364"/>
    <mergeCell ref="M364:O364"/>
    <mergeCell ref="D343:F343"/>
    <mergeCell ref="G343:I343"/>
    <mergeCell ref="J343:L343"/>
    <mergeCell ref="M343:O343"/>
    <mergeCell ref="D348:F348"/>
    <mergeCell ref="G348:I348"/>
    <mergeCell ref="J348:L348"/>
    <mergeCell ref="M348:O348"/>
    <mergeCell ref="D333:F333"/>
    <mergeCell ref="G333:I333"/>
    <mergeCell ref="J333:L333"/>
    <mergeCell ref="M333:O333"/>
    <mergeCell ref="D338:F338"/>
    <mergeCell ref="G338:I338"/>
    <mergeCell ref="D369:F369"/>
    <mergeCell ref="G369:I369"/>
    <mergeCell ref="J369:L369"/>
    <mergeCell ref="M369:O369"/>
    <mergeCell ref="D353:F353"/>
    <mergeCell ref="G353:I353"/>
    <mergeCell ref="J353:L353"/>
    <mergeCell ref="M353:O353"/>
    <mergeCell ref="D358:F358"/>
    <mergeCell ref="G358:I358"/>
    <mergeCell ref="J358:L358"/>
    <mergeCell ref="M358:O358"/>
    <mergeCell ref="J338:L338"/>
    <mergeCell ref="M338:O338"/>
    <mergeCell ref="D323:F323"/>
    <mergeCell ref="G323:I323"/>
    <mergeCell ref="J323:L323"/>
    <mergeCell ref="M323:O323"/>
    <mergeCell ref="D328:F328"/>
    <mergeCell ref="G328:I328"/>
    <mergeCell ref="J328:L328"/>
    <mergeCell ref="M328:O328"/>
    <mergeCell ref="D313:F313"/>
    <mergeCell ref="G313:I313"/>
    <mergeCell ref="J313:L313"/>
    <mergeCell ref="M313:O313"/>
    <mergeCell ref="D318:F318"/>
    <mergeCell ref="G318:I318"/>
    <mergeCell ref="J318:L318"/>
    <mergeCell ref="M318:O318"/>
    <mergeCell ref="D301:F301"/>
    <mergeCell ref="G301:I301"/>
    <mergeCell ref="J301:L301"/>
    <mergeCell ref="M301:O301"/>
    <mergeCell ref="D306:F306"/>
    <mergeCell ref="G306:I306"/>
    <mergeCell ref="J306:L306"/>
    <mergeCell ref="M306:O306"/>
    <mergeCell ref="D291:F291"/>
    <mergeCell ref="G291:I291"/>
    <mergeCell ref="J291:L291"/>
    <mergeCell ref="M291:O291"/>
    <mergeCell ref="D296:F296"/>
    <mergeCell ref="G296:I296"/>
    <mergeCell ref="J296:L296"/>
    <mergeCell ref="M296:O296"/>
    <mergeCell ref="D281:F281"/>
    <mergeCell ref="G281:I281"/>
    <mergeCell ref="J281:L281"/>
    <mergeCell ref="M281:O281"/>
    <mergeCell ref="D286:F286"/>
    <mergeCell ref="G286:I286"/>
    <mergeCell ref="J286:L286"/>
    <mergeCell ref="M286:O286"/>
    <mergeCell ref="D271:F271"/>
    <mergeCell ref="G271:I271"/>
    <mergeCell ref="J271:L271"/>
    <mergeCell ref="M271:O271"/>
    <mergeCell ref="D276:F276"/>
    <mergeCell ref="G276:I276"/>
    <mergeCell ref="J276:L276"/>
    <mergeCell ref="M276:O276"/>
    <mergeCell ref="D260:F260"/>
    <mergeCell ref="G260:I260"/>
    <mergeCell ref="J260:L260"/>
    <mergeCell ref="M260:O260"/>
    <mergeCell ref="D266:F266"/>
    <mergeCell ref="G266:I266"/>
    <mergeCell ref="J266:L266"/>
    <mergeCell ref="M266:O266"/>
    <mergeCell ref="D249:F249"/>
    <mergeCell ref="G249:I249"/>
    <mergeCell ref="J249:L249"/>
    <mergeCell ref="M249:O249"/>
    <mergeCell ref="D254:F254"/>
    <mergeCell ref="G254:I254"/>
    <mergeCell ref="J254:L254"/>
    <mergeCell ref="M254:O254"/>
    <mergeCell ref="D239:F239"/>
    <mergeCell ref="G239:I239"/>
    <mergeCell ref="J239:L239"/>
    <mergeCell ref="M239:O239"/>
    <mergeCell ref="D244:F244"/>
    <mergeCell ref="G244:I244"/>
    <mergeCell ref="J244:L244"/>
    <mergeCell ref="M244:O244"/>
    <mergeCell ref="D229:F229"/>
    <mergeCell ref="G229:I229"/>
    <mergeCell ref="J229:L229"/>
    <mergeCell ref="M229:O229"/>
    <mergeCell ref="D234:F234"/>
    <mergeCell ref="G234:I234"/>
    <mergeCell ref="J234:L234"/>
    <mergeCell ref="M234:O234"/>
    <mergeCell ref="D219:F219"/>
    <mergeCell ref="G219:I219"/>
    <mergeCell ref="J219:L219"/>
    <mergeCell ref="M219:O219"/>
    <mergeCell ref="D224:F224"/>
    <mergeCell ref="G224:I224"/>
    <mergeCell ref="J224:L224"/>
    <mergeCell ref="M224:O224"/>
    <mergeCell ref="D208:F208"/>
    <mergeCell ref="G208:I208"/>
    <mergeCell ref="J208:L208"/>
    <mergeCell ref="M208:O208"/>
    <mergeCell ref="D214:F214"/>
    <mergeCell ref="G214:I214"/>
    <mergeCell ref="J214:L214"/>
    <mergeCell ref="M214:O214"/>
    <mergeCell ref="D196:F196"/>
    <mergeCell ref="G196:I196"/>
    <mergeCell ref="J196:L196"/>
    <mergeCell ref="M196:O196"/>
    <mergeCell ref="D202:F202"/>
    <mergeCell ref="G202:I202"/>
    <mergeCell ref="J202:L202"/>
    <mergeCell ref="M202:O202"/>
  </mergeCells>
  <pageMargins left="0.9055118110236221" right="0.31496062992125984" top="0.94488188976377963" bottom="0.94488188976377963" header="0.31496062992125984" footer="0.31496062992125984"/>
  <pageSetup paperSize="9" orientation="portrait" r:id="rId1"/>
  <headerFooter>
    <oddHeader>&amp;C&amp;"ＭＳ Ｐゴシック,標準"&amp;16
水平角平均表</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C00E-6248-473F-A2FA-CD82C9B1B6CE}">
  <dimension ref="A1:BI378"/>
  <sheetViews>
    <sheetView workbookViewId="0"/>
  </sheetViews>
  <sheetFormatPr defaultColWidth="9" defaultRowHeight="13.5"/>
  <cols>
    <col min="1" max="1" width="9.5703125" style="11" customWidth="1"/>
    <col min="2" max="2" width="7.140625" style="11" customWidth="1"/>
    <col min="3" max="3" width="8.42578125" style="11" bestFit="1" customWidth="1"/>
    <col min="4" max="4" width="3.85546875" style="10" customWidth="1"/>
    <col min="5" max="24" width="2.85546875" style="10" customWidth="1"/>
    <col min="25" max="26" width="2.5703125" style="5" customWidth="1"/>
    <col min="27" max="27" width="6" style="8" hidden="1" customWidth="1"/>
    <col min="28" max="30" width="3" style="8" hidden="1" customWidth="1"/>
    <col min="31" max="31" width="5.28515625" style="8" hidden="1" customWidth="1"/>
    <col min="32" max="32" width="2.28515625" style="8" hidden="1" customWidth="1"/>
    <col min="33" max="34" width="3" style="8" hidden="1" customWidth="1"/>
    <col min="35" max="35" width="5.28515625" style="8" hidden="1" customWidth="1"/>
    <col min="36" max="36" width="2.28515625" style="8" hidden="1" customWidth="1"/>
    <col min="37" max="38" width="3" style="8" hidden="1" customWidth="1"/>
    <col min="39" max="39" width="6" style="5" hidden="1" customWidth="1"/>
    <col min="40" max="42" width="3" style="5" hidden="1" customWidth="1"/>
    <col min="43" max="45" width="10.42578125" style="78" customWidth="1"/>
    <col min="46" max="46" width="4.42578125" style="78" customWidth="1"/>
    <col min="47" max="48" width="10.42578125" style="78" customWidth="1"/>
    <col min="49" max="51" width="8.42578125" style="5" customWidth="1"/>
    <col min="52" max="54" width="5.28515625" style="5" customWidth="1"/>
    <col min="55" max="55" width="10.28515625" style="5" bestFit="1" customWidth="1"/>
    <col min="56" max="16384" width="9" style="5"/>
  </cols>
  <sheetData>
    <row r="1" spans="1:60" ht="24">
      <c r="A1" s="6"/>
      <c r="B1" s="6"/>
      <c r="C1" s="6"/>
      <c r="D1" s="1"/>
      <c r="E1" s="1"/>
      <c r="F1" s="2"/>
      <c r="G1" s="1"/>
      <c r="H1" s="1"/>
      <c r="I1" s="2"/>
      <c r="J1" s="1"/>
      <c r="K1" s="1"/>
      <c r="L1" s="2"/>
      <c r="M1" s="1"/>
      <c r="N1" s="1"/>
      <c r="O1" s="2"/>
      <c r="P1" s="1"/>
      <c r="Q1" s="1"/>
      <c r="R1" s="2"/>
      <c r="S1" s="1"/>
      <c r="T1" s="1"/>
      <c r="U1" s="2"/>
      <c r="V1" s="1"/>
      <c r="W1" s="1"/>
      <c r="X1" s="2"/>
      <c r="AA1" s="28"/>
      <c r="AB1" s="28"/>
      <c r="AC1" s="28"/>
      <c r="AD1" s="28"/>
      <c r="AE1" s="28"/>
      <c r="AF1" s="28"/>
      <c r="AG1" s="28"/>
      <c r="AH1" s="28"/>
      <c r="AI1" s="28"/>
      <c r="AJ1" s="28"/>
      <c r="AK1" s="28"/>
      <c r="AL1" s="28"/>
      <c r="AM1" s="27"/>
      <c r="AN1" s="27"/>
      <c r="AO1" s="27"/>
      <c r="BA1" s="25"/>
      <c r="BB1" s="25"/>
      <c r="BC1" s="25"/>
      <c r="BD1" s="25"/>
      <c r="BE1" s="25"/>
      <c r="BF1" s="25"/>
      <c r="BG1" s="25"/>
    </row>
    <row r="2" spans="1:60" s="25" customFormat="1" ht="27.75" customHeight="1">
      <c r="A2" s="24"/>
      <c r="B2" s="547" t="s">
        <v>204</v>
      </c>
      <c r="C2" s="547"/>
      <c r="D2" s="547"/>
      <c r="E2" s="547"/>
      <c r="F2" s="547"/>
      <c r="G2" s="547"/>
      <c r="H2" s="547"/>
      <c r="I2" s="547"/>
      <c r="J2" s="547"/>
      <c r="K2" s="547"/>
      <c r="L2" s="547"/>
      <c r="M2" s="547"/>
      <c r="N2" s="547"/>
      <c r="O2" s="547"/>
      <c r="P2" s="547"/>
      <c r="Q2" s="547"/>
      <c r="R2" s="547"/>
      <c r="S2" s="547"/>
      <c r="T2" s="547"/>
      <c r="U2" s="547"/>
      <c r="AQ2" s="79"/>
      <c r="AR2" s="79"/>
      <c r="AS2" s="79"/>
      <c r="AT2" s="79"/>
      <c r="AU2" s="79"/>
      <c r="AV2" s="79"/>
      <c r="BE2" s="55" t="s">
        <v>205</v>
      </c>
      <c r="BH2" s="5"/>
    </row>
    <row r="3" spans="1:60">
      <c r="A3" s="6"/>
      <c r="B3" s="6"/>
      <c r="C3" s="6"/>
      <c r="D3" s="35"/>
      <c r="E3" s="35"/>
      <c r="F3" s="35"/>
      <c r="G3" s="35"/>
      <c r="H3" s="35"/>
      <c r="I3" s="35"/>
      <c r="J3" s="35"/>
      <c r="K3" s="35"/>
      <c r="L3" s="35"/>
      <c r="M3" s="35"/>
      <c r="N3" s="35"/>
      <c r="O3" s="35"/>
      <c r="P3" s="35"/>
      <c r="Q3" s="35"/>
      <c r="R3" s="35"/>
      <c r="S3" s="35"/>
      <c r="T3" s="35"/>
      <c r="U3" s="35"/>
      <c r="V3" s="35"/>
      <c r="W3" s="35"/>
      <c r="X3" s="35"/>
      <c r="BA3" s="25"/>
      <c r="BB3" s="25"/>
      <c r="BC3" s="25"/>
      <c r="BD3" s="25"/>
      <c r="BE3" s="25"/>
      <c r="BF3" s="25"/>
      <c r="BG3" s="25"/>
    </row>
    <row r="4" spans="1:60" s="8" customFormat="1" ht="11.25" customHeight="1">
      <c r="A4" s="7" t="s">
        <v>0</v>
      </c>
      <c r="B4" s="7" t="s">
        <v>1</v>
      </c>
      <c r="C4" s="7" t="s">
        <v>2</v>
      </c>
      <c r="D4" s="549" t="s">
        <v>3</v>
      </c>
      <c r="E4" s="549"/>
      <c r="F4" s="549"/>
      <c r="G4" s="549" t="s">
        <v>13</v>
      </c>
      <c r="H4" s="549"/>
      <c r="I4" s="549"/>
      <c r="J4" s="549" t="s">
        <v>4</v>
      </c>
      <c r="K4" s="549"/>
      <c r="L4" s="549"/>
      <c r="M4" s="549" t="s">
        <v>6</v>
      </c>
      <c r="N4" s="549"/>
      <c r="O4" s="549"/>
      <c r="P4" s="549" t="s">
        <v>5</v>
      </c>
      <c r="Q4" s="549"/>
      <c r="R4" s="549"/>
      <c r="S4" s="549" t="s">
        <v>7</v>
      </c>
      <c r="T4" s="549"/>
      <c r="U4" s="549"/>
      <c r="V4" s="549" t="s">
        <v>12</v>
      </c>
      <c r="W4" s="549"/>
      <c r="X4" s="549"/>
      <c r="AA4" s="550">
        <v>1</v>
      </c>
      <c r="AB4" s="550"/>
      <c r="AC4" s="550"/>
      <c r="AD4" s="550"/>
      <c r="AE4" s="550">
        <v>2</v>
      </c>
      <c r="AF4" s="550"/>
      <c r="AG4" s="550"/>
      <c r="AH4" s="550"/>
      <c r="AI4" s="550">
        <v>3</v>
      </c>
      <c r="AJ4" s="550"/>
      <c r="AK4" s="550"/>
      <c r="AL4" s="550"/>
      <c r="AM4" s="550" t="s">
        <v>14</v>
      </c>
      <c r="AN4" s="550"/>
      <c r="AO4" s="550"/>
      <c r="AP4" s="550"/>
      <c r="AQ4" s="80"/>
      <c r="AR4" s="80"/>
      <c r="AS4" s="80"/>
      <c r="AT4" s="80"/>
      <c r="AU4" s="80" t="s">
        <v>223</v>
      </c>
      <c r="AV4" s="80" t="s">
        <v>222</v>
      </c>
      <c r="AW4" s="77"/>
      <c r="AX4" s="77"/>
      <c r="AY4" s="77"/>
      <c r="BA4" s="25"/>
      <c r="BB4" s="25"/>
      <c r="BC4" s="25"/>
      <c r="BD4" s="25"/>
      <c r="BE4" s="25"/>
      <c r="BF4" s="555" t="s">
        <v>206</v>
      </c>
      <c r="BG4" s="25"/>
      <c r="BH4" s="25"/>
    </row>
    <row r="5" spans="1:60" s="8" customFormat="1" ht="13.5" customHeight="1">
      <c r="A5" s="9">
        <v>44846</v>
      </c>
      <c r="B5" s="7" t="s">
        <v>72</v>
      </c>
      <c r="C5" s="7" t="s">
        <v>71</v>
      </c>
      <c r="D5" s="30">
        <v>81</v>
      </c>
      <c r="E5" s="3">
        <v>18</v>
      </c>
      <c r="F5" s="4">
        <v>44</v>
      </c>
      <c r="G5" s="30">
        <f>IF(AA5&lt;0,"-"&amp;AB5,AB5)</f>
        <v>8</v>
      </c>
      <c r="H5" s="3">
        <f t="shared" ref="H5:I7" si="0">AC5</f>
        <v>41</v>
      </c>
      <c r="I5" s="3">
        <f t="shared" si="0"/>
        <v>16</v>
      </c>
      <c r="J5" s="30">
        <v>81</v>
      </c>
      <c r="K5" s="3">
        <v>18</v>
      </c>
      <c r="L5" s="4">
        <v>39</v>
      </c>
      <c r="M5" s="30">
        <f>IF(AE5&lt;0,"-"&amp;AF5,AF5)</f>
        <v>8</v>
      </c>
      <c r="N5" s="3">
        <f t="shared" ref="N5:O7" si="1">AG5</f>
        <v>41</v>
      </c>
      <c r="O5" s="3">
        <f t="shared" si="1"/>
        <v>21</v>
      </c>
      <c r="P5" s="30">
        <v>81</v>
      </c>
      <c r="Q5" s="3">
        <v>18</v>
      </c>
      <c r="R5" s="4">
        <v>45</v>
      </c>
      <c r="S5" s="30">
        <f>IF(AI5&lt;0,"-"&amp;AJ5,AJ5)</f>
        <v>8</v>
      </c>
      <c r="T5" s="3">
        <f t="shared" ref="T5:U7" si="2">AK5</f>
        <v>41</v>
      </c>
      <c r="U5" s="3">
        <f t="shared" si="2"/>
        <v>15</v>
      </c>
      <c r="V5" s="30">
        <f>IF(AM5&lt;0,"-"&amp;AN5,AN5)</f>
        <v>8</v>
      </c>
      <c r="W5" s="3">
        <f t="shared" ref="W5:X7" si="3">AO5</f>
        <v>41</v>
      </c>
      <c r="X5" s="4">
        <f t="shared" si="3"/>
        <v>17</v>
      </c>
      <c r="AA5" s="8">
        <f>324000-(F5+E5*60+D5*60*60)</f>
        <v>31276</v>
      </c>
      <c r="AB5" s="8">
        <f>ABS(ROUNDDOWN(AA5/3600,0))</f>
        <v>8</v>
      </c>
      <c r="AC5" s="8">
        <f>ABS(ROUNDDOWN((AA5-(3600*ROUNDDOWN(AA5/3600,0)))/60,0))</f>
        <v>41</v>
      </c>
      <c r="AD5" s="8">
        <f>ABS(AA5-(ROUNDDOWN(AA5/3600,0)*3600+ROUNDDOWN((AA5-(3600*ROUNDDOWN(AA5/3600,0)))/60,0)*60))</f>
        <v>16</v>
      </c>
      <c r="AE5" s="8">
        <f>324000-(L5+K5*60+J5*60*60)</f>
        <v>31281</v>
      </c>
      <c r="AF5" s="8">
        <f>ABS(ROUNDDOWN(AE5/3600,0))</f>
        <v>8</v>
      </c>
      <c r="AG5" s="8">
        <f>ABS(ROUNDDOWN((AE5-(3600*ROUNDDOWN(AE5/3600,0)))/60,0))</f>
        <v>41</v>
      </c>
      <c r="AH5" s="8">
        <f>ABS(AE5-(ROUNDDOWN(AE5/3600,0)*3600+ROUNDDOWN((AE5-(3600*ROUNDDOWN(AE5/3600,0)))/60,0)*60))</f>
        <v>21</v>
      </c>
      <c r="AI5" s="8">
        <f>324000-(R5+Q5*60+P5*60*60)</f>
        <v>31275</v>
      </c>
      <c r="AJ5" s="8">
        <f>ABS(ROUNDDOWN(AI5/3600,0))</f>
        <v>8</v>
      </c>
      <c r="AK5" s="8">
        <f>ABS(ROUNDDOWN((AI5-(3600*ROUNDDOWN(AI5/3600,0)))/60,0))</f>
        <v>41</v>
      </c>
      <c r="AL5" s="8">
        <f>ABS(AI5-(ROUNDDOWN(AI5/3600,0)*3600+ROUNDDOWN((AI5-(3600*ROUNDDOWN(AI5/3600,0)))/60,0)*60))</f>
        <v>15</v>
      </c>
      <c r="AM5" s="8">
        <f>ROUND((AA5+AE5+AI5)/3,0)</f>
        <v>31277</v>
      </c>
      <c r="AN5" s="8">
        <f>ABS(ROUNDDOWN(AM5/3600,0))</f>
        <v>8</v>
      </c>
      <c r="AO5" s="8">
        <f>ABS(ROUNDDOWN((AM5-(3600*ROUNDDOWN(AM5/3600,0)))/60,0))</f>
        <v>41</v>
      </c>
      <c r="AP5" s="8">
        <f>ABS(AM5-(ROUNDDOWN(AM5/3600,0)*3600+ROUNDDOWN((AM5-(3600*ROUNDDOWN(AM5/3600,0)))/60,0)*60))</f>
        <v>17</v>
      </c>
      <c r="AQ5" s="81">
        <f>(F5/60+E5)/60+D5</f>
        <v>81.312222222222218</v>
      </c>
      <c r="AR5" s="81">
        <f>(L5/60+K5)/60+J5</f>
        <v>81.310833333333335</v>
      </c>
      <c r="AS5" s="81">
        <f>(R5/60+Q5)/60+P5</f>
        <v>81.3125</v>
      </c>
      <c r="AT5" s="81"/>
      <c r="AU5" s="81">
        <f>AVERAGE(AQ5:AS5)</f>
        <v>81.311851851851841</v>
      </c>
      <c r="AV5" s="81">
        <f>_xlfn.STDEV.S(AQ5:AS5)</f>
        <v>8.9293062601607167E-4</v>
      </c>
      <c r="AX5" s="8">
        <v>1</v>
      </c>
      <c r="AY5" s="8" t="s">
        <v>429</v>
      </c>
      <c r="BA5" s="25"/>
      <c r="BB5" s="25"/>
      <c r="BC5" s="25"/>
      <c r="BD5" s="25"/>
      <c r="BE5" s="25"/>
      <c r="BF5" s="555"/>
      <c r="BG5" s="25"/>
      <c r="BH5" s="5"/>
    </row>
    <row r="6" spans="1:60" s="8" customFormat="1" ht="12">
      <c r="A6" s="7"/>
      <c r="B6" s="7"/>
      <c r="C6" s="7" t="s">
        <v>73</v>
      </c>
      <c r="D6" s="31">
        <v>80</v>
      </c>
      <c r="E6" s="32">
        <v>34</v>
      </c>
      <c r="F6" s="56">
        <v>56</v>
      </c>
      <c r="G6" s="30">
        <f>IF(AA6&lt;0,"-"&amp;AB6,AB6)</f>
        <v>9</v>
      </c>
      <c r="H6" s="3">
        <f t="shared" si="0"/>
        <v>25</v>
      </c>
      <c r="I6" s="3">
        <f t="shared" si="0"/>
        <v>4</v>
      </c>
      <c r="J6" s="31">
        <v>80</v>
      </c>
      <c r="K6" s="32">
        <v>34</v>
      </c>
      <c r="L6" s="56">
        <v>56</v>
      </c>
      <c r="M6" s="30">
        <f>IF(AE6&lt;0,"-"&amp;AF6,AF6)</f>
        <v>9</v>
      </c>
      <c r="N6" s="3">
        <f t="shared" si="1"/>
        <v>25</v>
      </c>
      <c r="O6" s="3">
        <f t="shared" si="1"/>
        <v>4</v>
      </c>
      <c r="P6" s="31">
        <v>80</v>
      </c>
      <c r="Q6" s="32">
        <v>34</v>
      </c>
      <c r="R6" s="56">
        <v>56</v>
      </c>
      <c r="S6" s="30">
        <f>IF(AI6&lt;0,"-"&amp;AJ6,AJ6)</f>
        <v>9</v>
      </c>
      <c r="T6" s="3">
        <f t="shared" si="2"/>
        <v>25</v>
      </c>
      <c r="U6" s="3">
        <f t="shared" si="2"/>
        <v>4</v>
      </c>
      <c r="V6" s="30">
        <f>IF(AM6&lt;0,"-"&amp;AN6,AN6)</f>
        <v>9</v>
      </c>
      <c r="W6" s="3">
        <f t="shared" si="3"/>
        <v>25</v>
      </c>
      <c r="X6" s="4">
        <f t="shared" si="3"/>
        <v>4</v>
      </c>
      <c r="AA6" s="8">
        <f>324000-(F6+E6*60+D6*60*60)</f>
        <v>33904</v>
      </c>
      <c r="AB6" s="8">
        <f>ABS(ROUNDDOWN(AA6/3600,0))</f>
        <v>9</v>
      </c>
      <c r="AC6" s="8">
        <f>ABS(ROUNDDOWN((AA6-(3600*ROUNDDOWN(AA6/3600,0)))/60,0))</f>
        <v>25</v>
      </c>
      <c r="AD6" s="8">
        <f>ABS(AA6-(ROUNDDOWN(AA6/3600,0)*3600+ROUNDDOWN((AA6-(3600*ROUNDDOWN(AA6/3600,0)))/60,0)*60))</f>
        <v>4</v>
      </c>
      <c r="AE6" s="8">
        <f>324000-(L6+K6*60+J6*60*60)</f>
        <v>33904</v>
      </c>
      <c r="AF6" s="8">
        <f>ABS(ROUNDDOWN(AE6/3600,0))</f>
        <v>9</v>
      </c>
      <c r="AG6" s="8">
        <f>ABS(ROUNDDOWN((AE6-(3600*ROUNDDOWN(AE6/3600,0)))/60,0))</f>
        <v>25</v>
      </c>
      <c r="AH6" s="8">
        <f>ABS(AE6-(ROUNDDOWN(AE6/3600,0)*3600+ROUNDDOWN((AE6-(3600*ROUNDDOWN(AE6/3600,0)))/60,0)*60))</f>
        <v>4</v>
      </c>
      <c r="AI6" s="8">
        <f>324000-(R6+Q6*60+P6*60*60)</f>
        <v>33904</v>
      </c>
      <c r="AJ6" s="8">
        <f>ABS(ROUNDDOWN(AI6/3600,0))</f>
        <v>9</v>
      </c>
      <c r="AK6" s="8">
        <f>ABS(ROUNDDOWN((AI6-(3600*ROUNDDOWN(AI6/3600,0)))/60,0))</f>
        <v>25</v>
      </c>
      <c r="AL6" s="8">
        <f>ABS(AI6-(ROUNDDOWN(AI6/3600,0)*3600+ROUNDDOWN((AI6-(3600*ROUNDDOWN(AI6/3600,0)))/60,0)*60))</f>
        <v>4</v>
      </c>
      <c r="AM6" s="8">
        <f>ROUND((AA6+AE6+AI6)/3,0)</f>
        <v>33904</v>
      </c>
      <c r="AN6" s="8">
        <f>ABS(ROUNDDOWN(AM6/3600,0))</f>
        <v>9</v>
      </c>
      <c r="AO6" s="8">
        <f>ABS(ROUNDDOWN((AM6-(3600*ROUNDDOWN(AM6/3600,0)))/60,0))</f>
        <v>25</v>
      </c>
      <c r="AP6" s="8">
        <f>ABS(AM6-(ROUNDDOWN(AM6/3600,0)*3600+ROUNDDOWN((AM6-(3600*ROUNDDOWN(AM6/3600,0)))/60,0)*60))</f>
        <v>4</v>
      </c>
      <c r="AQ6" s="81">
        <f>(F6/60+E6)/60+D6</f>
        <v>80.582222222222228</v>
      </c>
      <c r="AR6" s="81">
        <f>(L6/60+K6)/60+J6</f>
        <v>80.582222222222228</v>
      </c>
      <c r="AS6" s="81">
        <f>(R6/60+Q6)/60+P6</f>
        <v>80.582222222222228</v>
      </c>
      <c r="AT6" s="81"/>
      <c r="AU6" s="81">
        <f>AVERAGE(AQ6:AS6)</f>
        <v>80.582222222222228</v>
      </c>
      <c r="AV6" s="81">
        <f>_xlfn.STDEV.S(AQ6:AS6)</f>
        <v>0</v>
      </c>
      <c r="AX6" s="8">
        <f>AX5/3600</f>
        <v>2.7777777777777778E-4</v>
      </c>
      <c r="AY6" s="8" t="s">
        <v>151</v>
      </c>
      <c r="BA6" s="25"/>
      <c r="BB6" s="25"/>
      <c r="BC6" s="25"/>
      <c r="BD6" s="25"/>
      <c r="BE6" s="57" t="s">
        <v>207</v>
      </c>
      <c r="BF6" s="25"/>
      <c r="BG6" s="25"/>
    </row>
    <row r="7" spans="1:60" s="8" customFormat="1" ht="12">
      <c r="A7" s="7"/>
      <c r="B7" s="7"/>
      <c r="C7" s="7" t="s">
        <v>155</v>
      </c>
      <c r="D7" s="31">
        <v>89</v>
      </c>
      <c r="E7" s="32">
        <v>49</v>
      </c>
      <c r="F7" s="56">
        <v>25</v>
      </c>
      <c r="G7" s="30">
        <f>IF(AA7&lt;0,"-"&amp;AB7,AB7)</f>
        <v>0</v>
      </c>
      <c r="H7" s="3">
        <f t="shared" si="0"/>
        <v>10</v>
      </c>
      <c r="I7" s="3">
        <f t="shared" si="0"/>
        <v>35</v>
      </c>
      <c r="J7" s="31">
        <v>89</v>
      </c>
      <c r="K7" s="32">
        <v>49</v>
      </c>
      <c r="L7" s="56">
        <v>27</v>
      </c>
      <c r="M7" s="30">
        <f>IF(AE7&lt;0,"-"&amp;AF7,AF7)</f>
        <v>0</v>
      </c>
      <c r="N7" s="3">
        <f t="shared" si="1"/>
        <v>10</v>
      </c>
      <c r="O7" s="3">
        <f t="shared" si="1"/>
        <v>33</v>
      </c>
      <c r="P7" s="31">
        <v>89</v>
      </c>
      <c r="Q7" s="32">
        <v>49</v>
      </c>
      <c r="R7" s="56">
        <v>23</v>
      </c>
      <c r="S7" s="30">
        <f>IF(AI7&lt;0,"-"&amp;AJ7,AJ7)</f>
        <v>0</v>
      </c>
      <c r="T7" s="3">
        <f t="shared" si="2"/>
        <v>10</v>
      </c>
      <c r="U7" s="3">
        <f t="shared" si="2"/>
        <v>37</v>
      </c>
      <c r="V7" s="30">
        <f>IF(AM7&lt;0,"-"&amp;AN7,AN7)</f>
        <v>0</v>
      </c>
      <c r="W7" s="3">
        <f t="shared" si="3"/>
        <v>10</v>
      </c>
      <c r="X7" s="4">
        <f t="shared" si="3"/>
        <v>35</v>
      </c>
      <c r="AA7" s="8">
        <f>324000-(F7+E7*60+D7*60*60)</f>
        <v>635</v>
      </c>
      <c r="AB7" s="8">
        <f>ABS(ROUNDDOWN(AA7/3600,0))</f>
        <v>0</v>
      </c>
      <c r="AC7" s="8">
        <f>ABS(ROUNDDOWN((AA7-(3600*ROUNDDOWN(AA7/3600,0)))/60,0))</f>
        <v>10</v>
      </c>
      <c r="AD7" s="8">
        <f>ABS(AA7-(ROUNDDOWN(AA7/3600,0)*3600+ROUNDDOWN((AA7-(3600*ROUNDDOWN(AA7/3600,0)))/60,0)*60))</f>
        <v>35</v>
      </c>
      <c r="AE7" s="8">
        <f>324000-(L7+K7*60+J7*60*60)</f>
        <v>633</v>
      </c>
      <c r="AF7" s="8">
        <f>ABS(ROUNDDOWN(AE7/3600,0))</f>
        <v>0</v>
      </c>
      <c r="AG7" s="8">
        <f>ABS(ROUNDDOWN((AE7-(3600*ROUNDDOWN(AE7/3600,0)))/60,0))</f>
        <v>10</v>
      </c>
      <c r="AH7" s="8">
        <f>ABS(AE7-(ROUNDDOWN(AE7/3600,0)*3600+ROUNDDOWN((AE7-(3600*ROUNDDOWN(AE7/3600,0)))/60,0)*60))</f>
        <v>33</v>
      </c>
      <c r="AI7" s="8">
        <f>324000-(R7+Q7*60+P7*60*60)</f>
        <v>637</v>
      </c>
      <c r="AJ7" s="8">
        <f>ABS(ROUNDDOWN(AI7/3600,0))</f>
        <v>0</v>
      </c>
      <c r="AK7" s="8">
        <f>ABS(ROUNDDOWN((AI7-(3600*ROUNDDOWN(AI7/3600,0)))/60,0))</f>
        <v>10</v>
      </c>
      <c r="AL7" s="8">
        <f>ABS(AI7-(ROUNDDOWN(AI7/3600,0)*3600+ROUNDDOWN((AI7-(3600*ROUNDDOWN(AI7/3600,0)))/60,0)*60))</f>
        <v>37</v>
      </c>
      <c r="AM7" s="8">
        <f>ROUND((AA7+AE7+AI7)/3,0)</f>
        <v>635</v>
      </c>
      <c r="AN7" s="8">
        <f>ABS(ROUNDDOWN(AM7/3600,0))</f>
        <v>0</v>
      </c>
      <c r="AO7" s="8">
        <f>ABS(ROUNDDOWN((AM7-(3600*ROUNDDOWN(AM7/3600,0)))/60,0))</f>
        <v>10</v>
      </c>
      <c r="AP7" s="8">
        <f>ABS(AM7-(ROUNDDOWN(AM7/3600,0)*3600+ROUNDDOWN((AM7-(3600*ROUNDDOWN(AM7/3600,0)))/60,0)*60))</f>
        <v>35</v>
      </c>
      <c r="AQ7" s="81">
        <f>(F7/60+E7)/60+D7</f>
        <v>89.823611111111106</v>
      </c>
      <c r="AR7" s="81">
        <f>(L7/60+K7)/60+J7</f>
        <v>89.82416666666667</v>
      </c>
      <c r="AS7" s="81">
        <f>(R7/60+Q7)/60+P7</f>
        <v>89.823055555555555</v>
      </c>
      <c r="AT7" s="81"/>
      <c r="AU7" s="81">
        <f>AVERAGE(AQ7:AS7)</f>
        <v>89.823611111111106</v>
      </c>
      <c r="AV7" s="81">
        <f>_xlfn.STDEV.S(AQ7:AS7)</f>
        <v>5.5555555555741876E-4</v>
      </c>
      <c r="BA7" s="25"/>
      <c r="BB7" s="25"/>
      <c r="BC7" s="25"/>
      <c r="BD7" s="25"/>
      <c r="BE7" s="58" t="s">
        <v>208</v>
      </c>
      <c r="BF7" s="25"/>
      <c r="BG7" s="558" t="s">
        <v>154</v>
      </c>
    </row>
    <row r="8" spans="1:60" s="8" customFormat="1" ht="12">
      <c r="A8" s="11"/>
      <c r="B8" s="11"/>
      <c r="C8" s="11"/>
      <c r="D8" s="12"/>
      <c r="E8" s="33"/>
      <c r="F8" s="33"/>
      <c r="G8" s="12"/>
      <c r="H8" s="12"/>
      <c r="I8" s="12"/>
      <c r="J8" s="12"/>
      <c r="K8" s="33"/>
      <c r="L8" s="33"/>
      <c r="M8" s="12"/>
      <c r="N8" s="12"/>
      <c r="O8" s="12"/>
      <c r="P8" s="12"/>
      <c r="Q8" s="33"/>
      <c r="R8" s="33"/>
      <c r="S8" s="12"/>
      <c r="T8" s="12"/>
      <c r="U8" s="12"/>
      <c r="V8" s="12"/>
      <c r="W8" s="12"/>
      <c r="X8" s="12"/>
      <c r="AQ8" s="81"/>
      <c r="AR8" s="81"/>
      <c r="AS8" s="81"/>
      <c r="AT8" s="81"/>
      <c r="AU8" s="81"/>
      <c r="AV8" s="81"/>
      <c r="BA8" s="25"/>
      <c r="BB8" s="25"/>
      <c r="BC8" s="25"/>
      <c r="BD8" s="25"/>
      <c r="BE8" s="26"/>
      <c r="BF8" s="25"/>
      <c r="BG8" s="558"/>
    </row>
    <row r="9" spans="1:60" s="8" customFormat="1" ht="12">
      <c r="A9" s="11"/>
      <c r="B9" s="11"/>
      <c r="C9" s="11"/>
      <c r="D9" s="59"/>
      <c r="E9" s="59"/>
      <c r="F9" s="59"/>
      <c r="G9" s="59"/>
      <c r="H9" s="59"/>
      <c r="I9" s="59"/>
      <c r="J9" s="59"/>
      <c r="K9" s="59"/>
      <c r="L9" s="59"/>
      <c r="M9" s="59"/>
      <c r="N9" s="59"/>
      <c r="O9" s="59"/>
      <c r="P9" s="59"/>
      <c r="Q9" s="59"/>
      <c r="R9" s="59"/>
      <c r="S9" s="59"/>
      <c r="T9" s="59"/>
      <c r="U9" s="59"/>
      <c r="V9" s="59"/>
      <c r="W9" s="59"/>
      <c r="X9" s="59"/>
      <c r="AQ9" s="81"/>
      <c r="AR9" s="81"/>
      <c r="AS9" s="81"/>
      <c r="AT9" s="81"/>
      <c r="AU9" s="81"/>
      <c r="AV9" s="81"/>
      <c r="BA9" s="25"/>
      <c r="BB9" s="25"/>
      <c r="BC9" s="556" t="s">
        <v>153</v>
      </c>
      <c r="BD9" s="559"/>
      <c r="BE9" s="25"/>
      <c r="BF9" s="25"/>
      <c r="BG9" s="25"/>
    </row>
    <row r="10" spans="1:60" s="8" customFormat="1" ht="12">
      <c r="A10" s="7" t="s">
        <v>0</v>
      </c>
      <c r="B10" s="7" t="s">
        <v>1</v>
      </c>
      <c r="C10" s="7" t="s">
        <v>2</v>
      </c>
      <c r="D10" s="549" t="s">
        <v>3</v>
      </c>
      <c r="E10" s="549"/>
      <c r="F10" s="549"/>
      <c r="G10" s="549" t="s">
        <v>13</v>
      </c>
      <c r="H10" s="549"/>
      <c r="I10" s="549"/>
      <c r="J10" s="549" t="s">
        <v>4</v>
      </c>
      <c r="K10" s="549"/>
      <c r="L10" s="549"/>
      <c r="M10" s="549" t="s">
        <v>6</v>
      </c>
      <c r="N10" s="549"/>
      <c r="O10" s="549"/>
      <c r="P10" s="549" t="s">
        <v>5</v>
      </c>
      <c r="Q10" s="549"/>
      <c r="R10" s="549"/>
      <c r="S10" s="549" t="s">
        <v>7</v>
      </c>
      <c r="T10" s="549"/>
      <c r="U10" s="549"/>
      <c r="V10" s="549" t="s">
        <v>12</v>
      </c>
      <c r="W10" s="549"/>
      <c r="X10" s="549"/>
      <c r="AQ10" s="81"/>
      <c r="AR10" s="81"/>
      <c r="AS10" s="81"/>
      <c r="AT10" s="81"/>
      <c r="AU10" s="81"/>
      <c r="AV10" s="81"/>
      <c r="BA10" s="25"/>
      <c r="BB10" s="25"/>
      <c r="BC10" s="559"/>
      <c r="BD10" s="559"/>
      <c r="BE10" s="25"/>
      <c r="BF10" s="60" t="s">
        <v>209</v>
      </c>
      <c r="BG10" s="25"/>
    </row>
    <row r="11" spans="1:60" s="8" customFormat="1" ht="13.5" customHeight="1">
      <c r="A11" s="9">
        <v>44848</v>
      </c>
      <c r="B11" s="7" t="s">
        <v>71</v>
      </c>
      <c r="C11" s="7" t="s">
        <v>72</v>
      </c>
      <c r="D11" s="30">
        <v>98</v>
      </c>
      <c r="E11" s="3">
        <v>41</v>
      </c>
      <c r="F11" s="4">
        <v>46</v>
      </c>
      <c r="G11" s="30" t="str">
        <f>IF(AA11&lt;0,"-"&amp;AB11,AB11)</f>
        <v>-8</v>
      </c>
      <c r="H11" s="3">
        <f t="shared" ref="H11:I13" si="4">AC11</f>
        <v>41</v>
      </c>
      <c r="I11" s="3">
        <f t="shared" si="4"/>
        <v>46</v>
      </c>
      <c r="J11" s="30">
        <v>98</v>
      </c>
      <c r="K11" s="3">
        <v>41</v>
      </c>
      <c r="L11" s="4">
        <v>47</v>
      </c>
      <c r="M11" s="30" t="str">
        <f>IF(AE11&lt;0,"-"&amp;AF11,AF11)</f>
        <v>-8</v>
      </c>
      <c r="N11" s="3">
        <f t="shared" ref="N11:O13" si="5">AG11</f>
        <v>41</v>
      </c>
      <c r="O11" s="3">
        <f t="shared" si="5"/>
        <v>47</v>
      </c>
      <c r="P11" s="30">
        <v>98</v>
      </c>
      <c r="Q11" s="3">
        <v>41</v>
      </c>
      <c r="R11" s="4">
        <v>46</v>
      </c>
      <c r="S11" s="30" t="str">
        <f>IF(AI11&lt;0,"-"&amp;AJ11,AJ11)</f>
        <v>-8</v>
      </c>
      <c r="T11" s="3">
        <f t="shared" ref="T11:U13" si="6">AK11</f>
        <v>41</v>
      </c>
      <c r="U11" s="3">
        <f t="shared" si="6"/>
        <v>46</v>
      </c>
      <c r="V11" s="30" t="str">
        <f>IF(AM11&lt;0,"-"&amp;AN11,AN11)</f>
        <v>-8</v>
      </c>
      <c r="W11" s="3">
        <f t="shared" ref="W11:X13" si="7">AO11</f>
        <v>41</v>
      </c>
      <c r="X11" s="4">
        <f t="shared" si="7"/>
        <v>46</v>
      </c>
      <c r="AA11" s="8">
        <f>324000-(F11+E11*60+D11*60*60)</f>
        <v>-31306</v>
      </c>
      <c r="AB11" s="8">
        <f>ABS(ROUNDDOWN(AA11/3600,0))</f>
        <v>8</v>
      </c>
      <c r="AC11" s="8">
        <f>ABS(ROUNDDOWN((AA11-(3600*ROUNDDOWN(AA11/3600,0)))/60,0))</f>
        <v>41</v>
      </c>
      <c r="AD11" s="8">
        <f>ABS(AA11-(ROUNDDOWN(AA11/3600,0)*3600+ROUNDDOWN((AA11-(3600*ROUNDDOWN(AA11/3600,0)))/60,0)*60))</f>
        <v>46</v>
      </c>
      <c r="AE11" s="8">
        <f>324000-(L11+K11*60+J11*60*60)</f>
        <v>-31307</v>
      </c>
      <c r="AF11" s="8">
        <f>ABS(ROUNDDOWN(AE11/3600,0))</f>
        <v>8</v>
      </c>
      <c r="AG11" s="8">
        <f>ABS(ROUNDDOWN((AE11-(3600*ROUNDDOWN(AE11/3600,0)))/60,0))</f>
        <v>41</v>
      </c>
      <c r="AH11" s="8">
        <f>ABS(AE11-(ROUNDDOWN(AE11/3600,0)*3600+ROUNDDOWN((AE11-(3600*ROUNDDOWN(AE11/3600,0)))/60,0)*60))</f>
        <v>47</v>
      </c>
      <c r="AI11" s="8">
        <f>324000-(R11+Q11*60+P11*60*60)</f>
        <v>-31306</v>
      </c>
      <c r="AJ11" s="8">
        <f>ABS(ROUNDDOWN(AI11/3600,0))</f>
        <v>8</v>
      </c>
      <c r="AK11" s="8">
        <f>ABS(ROUNDDOWN((AI11-(3600*ROUNDDOWN(AI11/3600,0)))/60,0))</f>
        <v>41</v>
      </c>
      <c r="AL11" s="8">
        <f>ABS(AI11-(ROUNDDOWN(AI11/3600,0)*3600+ROUNDDOWN((AI11-(3600*ROUNDDOWN(AI11/3600,0)))/60,0)*60))</f>
        <v>46</v>
      </c>
      <c r="AM11" s="8">
        <f>ROUND((AA11+AE11+AI11)/3,0)</f>
        <v>-31306</v>
      </c>
      <c r="AN11" s="8">
        <f>ABS(ROUNDDOWN(AM11/3600,0))</f>
        <v>8</v>
      </c>
      <c r="AO11" s="8">
        <f>ABS(ROUNDDOWN((AM11-(3600*ROUNDDOWN(AM11/3600,0)))/60,0))</f>
        <v>41</v>
      </c>
      <c r="AP11" s="8">
        <f>ABS(AM11-(ROUNDDOWN(AM11/3600,0)*3600+ROUNDDOWN((AM11-(3600*ROUNDDOWN(AM11/3600,0)))/60,0)*60))</f>
        <v>46</v>
      </c>
      <c r="AQ11" s="81">
        <f>(F11/60+E11)/60+D11</f>
        <v>98.696111111111108</v>
      </c>
      <c r="AR11" s="81">
        <f>(L11/60+K11)/60+J11</f>
        <v>98.69638888888889</v>
      </c>
      <c r="AS11" s="81">
        <f>(R11/60+Q11)/60+P11</f>
        <v>98.696111111111108</v>
      </c>
      <c r="AT11" s="81"/>
      <c r="AU11" s="81">
        <f>AVERAGE(AQ11:AS11)</f>
        <v>98.696203703703702</v>
      </c>
      <c r="AV11" s="81">
        <f>_xlfn.STDEV.S(AQ11:AS11)</f>
        <v>1.6037507477748508E-4</v>
      </c>
      <c r="BA11" s="25"/>
      <c r="BB11" s="25"/>
      <c r="BC11" s="25"/>
      <c r="BD11" s="25"/>
      <c r="BE11" s="556" t="s">
        <v>210</v>
      </c>
      <c r="BF11" s="557"/>
      <c r="BG11" s="557"/>
    </row>
    <row r="12" spans="1:60" s="8" customFormat="1" ht="12">
      <c r="A12" s="7"/>
      <c r="B12" s="7"/>
      <c r="C12" s="7" t="s">
        <v>63</v>
      </c>
      <c r="D12" s="31">
        <v>78</v>
      </c>
      <c r="E12" s="32">
        <v>25</v>
      </c>
      <c r="F12" s="56">
        <v>53</v>
      </c>
      <c r="G12" s="30">
        <f>IF(AA12&lt;0,"-"&amp;AB12,AB12)</f>
        <v>11</v>
      </c>
      <c r="H12" s="3">
        <f t="shared" si="4"/>
        <v>34</v>
      </c>
      <c r="I12" s="3">
        <f t="shared" si="4"/>
        <v>7</v>
      </c>
      <c r="J12" s="31">
        <v>78</v>
      </c>
      <c r="K12" s="32">
        <v>25</v>
      </c>
      <c r="L12" s="56">
        <v>54</v>
      </c>
      <c r="M12" s="30">
        <f>IF(AE12&lt;0,"-"&amp;AF12,AF12)</f>
        <v>11</v>
      </c>
      <c r="N12" s="3">
        <f t="shared" si="5"/>
        <v>34</v>
      </c>
      <c r="O12" s="3">
        <f t="shared" si="5"/>
        <v>6</v>
      </c>
      <c r="P12" s="31">
        <v>78</v>
      </c>
      <c r="Q12" s="32">
        <v>25</v>
      </c>
      <c r="R12" s="56">
        <v>53</v>
      </c>
      <c r="S12" s="30">
        <f>IF(AI12&lt;0,"-"&amp;AJ12,AJ12)</f>
        <v>11</v>
      </c>
      <c r="T12" s="3">
        <f t="shared" si="6"/>
        <v>34</v>
      </c>
      <c r="U12" s="3">
        <f t="shared" si="6"/>
        <v>7</v>
      </c>
      <c r="V12" s="30">
        <f>IF(AM12&lt;0,"-"&amp;AN12,AN12)</f>
        <v>11</v>
      </c>
      <c r="W12" s="3">
        <f t="shared" si="7"/>
        <v>34</v>
      </c>
      <c r="X12" s="4">
        <f t="shared" si="7"/>
        <v>7</v>
      </c>
      <c r="AA12" s="8">
        <f>324000-(F12+E12*60+D12*60*60)</f>
        <v>41647</v>
      </c>
      <c r="AB12" s="8">
        <f>ABS(ROUNDDOWN(AA12/3600,0))</f>
        <v>11</v>
      </c>
      <c r="AC12" s="8">
        <f>ABS(ROUNDDOWN((AA12-(3600*ROUNDDOWN(AA12/3600,0)))/60,0))</f>
        <v>34</v>
      </c>
      <c r="AD12" s="8">
        <f>ABS(AA12-(ROUNDDOWN(AA12/3600,0)*3600+ROUNDDOWN((AA12-(3600*ROUNDDOWN(AA12/3600,0)))/60,0)*60))</f>
        <v>7</v>
      </c>
      <c r="AE12" s="8">
        <f>324000-(L12+K12*60+J12*60*60)</f>
        <v>41646</v>
      </c>
      <c r="AF12" s="8">
        <f>ABS(ROUNDDOWN(AE12/3600,0))</f>
        <v>11</v>
      </c>
      <c r="AG12" s="8">
        <f>ABS(ROUNDDOWN((AE12-(3600*ROUNDDOWN(AE12/3600,0)))/60,0))</f>
        <v>34</v>
      </c>
      <c r="AH12" s="8">
        <f>ABS(AE12-(ROUNDDOWN(AE12/3600,0)*3600+ROUNDDOWN((AE12-(3600*ROUNDDOWN(AE12/3600,0)))/60,0)*60))</f>
        <v>6</v>
      </c>
      <c r="AI12" s="8">
        <f>324000-(R12+Q12*60+P12*60*60)</f>
        <v>41647</v>
      </c>
      <c r="AJ12" s="8">
        <f>ABS(ROUNDDOWN(AI12/3600,0))</f>
        <v>11</v>
      </c>
      <c r="AK12" s="8">
        <f>ABS(ROUNDDOWN((AI12-(3600*ROUNDDOWN(AI12/3600,0)))/60,0))</f>
        <v>34</v>
      </c>
      <c r="AL12" s="8">
        <f>ABS(AI12-(ROUNDDOWN(AI12/3600,0)*3600+ROUNDDOWN((AI12-(3600*ROUNDDOWN(AI12/3600,0)))/60,0)*60))</f>
        <v>7</v>
      </c>
      <c r="AM12" s="8">
        <f>ROUND((AA12+AE12+AI12)/3,0)</f>
        <v>41647</v>
      </c>
      <c r="AN12" s="8">
        <f>ABS(ROUNDDOWN(AM12/3600,0))</f>
        <v>11</v>
      </c>
      <c r="AO12" s="8">
        <f>ABS(ROUNDDOWN((AM12-(3600*ROUNDDOWN(AM12/3600,0)))/60,0))</f>
        <v>34</v>
      </c>
      <c r="AP12" s="8">
        <f>ABS(AM12-(ROUNDDOWN(AM12/3600,0)*3600+ROUNDDOWN((AM12-(3600*ROUNDDOWN(AM12/3600,0)))/60,0)*60))</f>
        <v>7</v>
      </c>
      <c r="AQ12" s="81">
        <f>(F12/60+E12)/60+D12</f>
        <v>78.43138888888889</v>
      </c>
      <c r="AR12" s="81">
        <f>(L12/60+K12)/60+J12</f>
        <v>78.431666666666672</v>
      </c>
      <c r="AS12" s="81">
        <f>(R12/60+Q12)/60+P12</f>
        <v>78.43138888888889</v>
      </c>
      <c r="AT12" s="81"/>
      <c r="AU12" s="81">
        <f>AVERAGE(AQ12:AS12)</f>
        <v>78.43148148148147</v>
      </c>
      <c r="AV12" s="81">
        <f>_xlfn.STDEV.S(AQ12:AS12)</f>
        <v>1.6037507477748508E-4</v>
      </c>
      <c r="BA12" s="25"/>
      <c r="BB12" s="25"/>
      <c r="BC12" s="25"/>
      <c r="BD12" s="25"/>
      <c r="BE12" s="557"/>
      <c r="BF12" s="557"/>
      <c r="BG12" s="557"/>
    </row>
    <row r="13" spans="1:60" s="8" customFormat="1" ht="12">
      <c r="A13" s="7"/>
      <c r="B13" s="7"/>
      <c r="C13" s="7" t="s">
        <v>73</v>
      </c>
      <c r="D13" s="31">
        <v>90</v>
      </c>
      <c r="E13" s="32">
        <v>52</v>
      </c>
      <c r="F13" s="4">
        <v>6</v>
      </c>
      <c r="G13" s="30" t="str">
        <f>IF(AA13&lt;0,"-"&amp;AB13,AB13)</f>
        <v>-0</v>
      </c>
      <c r="H13" s="3">
        <f t="shared" si="4"/>
        <v>52</v>
      </c>
      <c r="I13" s="3">
        <f t="shared" si="4"/>
        <v>6</v>
      </c>
      <c r="J13" s="31">
        <v>90</v>
      </c>
      <c r="K13" s="32">
        <v>52</v>
      </c>
      <c r="L13" s="4">
        <v>4</v>
      </c>
      <c r="M13" s="30" t="str">
        <f>IF(AE13&lt;0,"-"&amp;AF13,AF13)</f>
        <v>-0</v>
      </c>
      <c r="N13" s="3">
        <f t="shared" si="5"/>
        <v>52</v>
      </c>
      <c r="O13" s="3">
        <f t="shared" si="5"/>
        <v>4</v>
      </c>
      <c r="P13" s="31">
        <v>90</v>
      </c>
      <c r="Q13" s="32">
        <v>52</v>
      </c>
      <c r="R13" s="4">
        <v>8</v>
      </c>
      <c r="S13" s="30" t="str">
        <f>IF(AI13&lt;0,"-"&amp;AJ13,AJ13)</f>
        <v>-0</v>
      </c>
      <c r="T13" s="3">
        <f t="shared" si="6"/>
        <v>52</v>
      </c>
      <c r="U13" s="3">
        <f t="shared" si="6"/>
        <v>8</v>
      </c>
      <c r="V13" s="30" t="str">
        <f>IF(AM13&lt;0,"-"&amp;AN13,AN13)</f>
        <v>-0</v>
      </c>
      <c r="W13" s="3">
        <f t="shared" si="7"/>
        <v>52</v>
      </c>
      <c r="X13" s="4">
        <f t="shared" si="7"/>
        <v>6</v>
      </c>
      <c r="AA13" s="8">
        <f>324000-(F13+E13*60+D13*60*60)</f>
        <v>-3126</v>
      </c>
      <c r="AB13" s="8">
        <f>ABS(ROUNDDOWN(AA13/3600,0))</f>
        <v>0</v>
      </c>
      <c r="AC13" s="8">
        <f>ABS(ROUNDDOWN((AA13-(3600*ROUNDDOWN(AA13/3600,0)))/60,0))</f>
        <v>52</v>
      </c>
      <c r="AD13" s="8">
        <f>ABS(AA13-(ROUNDDOWN(AA13/3600,0)*3600+ROUNDDOWN((AA13-(3600*ROUNDDOWN(AA13/3600,0)))/60,0)*60))</f>
        <v>6</v>
      </c>
      <c r="AE13" s="8">
        <f>324000-(L13+K13*60+J13*60*60)</f>
        <v>-3124</v>
      </c>
      <c r="AF13" s="8">
        <f>ABS(ROUNDDOWN(AE13/3600,0))</f>
        <v>0</v>
      </c>
      <c r="AG13" s="8">
        <f>ABS(ROUNDDOWN((AE13-(3600*ROUNDDOWN(AE13/3600,0)))/60,0))</f>
        <v>52</v>
      </c>
      <c r="AH13" s="8">
        <f>ABS(AE13-(ROUNDDOWN(AE13/3600,0)*3600+ROUNDDOWN((AE13-(3600*ROUNDDOWN(AE13/3600,0)))/60,0)*60))</f>
        <v>4</v>
      </c>
      <c r="AI13" s="8">
        <f>324000-(R13+Q13*60+P13*60*60)</f>
        <v>-3128</v>
      </c>
      <c r="AJ13" s="8">
        <f>ABS(ROUNDDOWN(AI13/3600,0))</f>
        <v>0</v>
      </c>
      <c r="AK13" s="8">
        <f>ABS(ROUNDDOWN((AI13-(3600*ROUNDDOWN(AI13/3600,0)))/60,0))</f>
        <v>52</v>
      </c>
      <c r="AL13" s="8">
        <f>ABS(AI13-(ROUNDDOWN(AI13/3600,0)*3600+ROUNDDOWN((AI13-(3600*ROUNDDOWN(AI13/3600,0)))/60,0)*60))</f>
        <v>8</v>
      </c>
      <c r="AM13" s="8">
        <f>ROUND((AA13+AE13+AI13)/3,0)</f>
        <v>-3126</v>
      </c>
      <c r="AN13" s="8">
        <f>ABS(ROUNDDOWN(AM13/3600,0))</f>
        <v>0</v>
      </c>
      <c r="AO13" s="8">
        <f>ABS(ROUNDDOWN((AM13-(3600*ROUNDDOWN(AM13/3600,0)))/60,0))</f>
        <v>52</v>
      </c>
      <c r="AP13" s="8">
        <f>ABS(AM13-(ROUNDDOWN(AM13/3600,0)*3600+ROUNDDOWN((AM13-(3600*ROUNDDOWN(AM13/3600,0)))/60,0)*60))</f>
        <v>6</v>
      </c>
      <c r="AQ13" s="81">
        <f>(F13/60+E13)/60+D13</f>
        <v>90.868333333333339</v>
      </c>
      <c r="AR13" s="81">
        <f>(L13/60+K13)/60+J13</f>
        <v>90.867777777777775</v>
      </c>
      <c r="AS13" s="81">
        <f>(R13/60+Q13)/60+P13</f>
        <v>90.86888888888889</v>
      </c>
      <c r="AT13" s="81"/>
      <c r="AU13" s="81">
        <f>AVERAGE(AQ13:AS13)</f>
        <v>90.868333333333339</v>
      </c>
      <c r="AV13" s="81">
        <f>_xlfn.STDEV.S(AQ13:AS13)</f>
        <v>5.5555555555741876E-4</v>
      </c>
      <c r="AX13" s="327">
        <f>AU13+AU18</f>
        <v>180.04018518518518</v>
      </c>
      <c r="BA13" s="25"/>
      <c r="BB13" s="25"/>
      <c r="BC13" s="25"/>
      <c r="BD13" s="25"/>
      <c r="BE13" s="25"/>
      <c r="BF13" s="25"/>
      <c r="BG13" s="24"/>
    </row>
    <row r="14" spans="1:60" s="8" customFormat="1" ht="12">
      <c r="A14" s="11"/>
      <c r="B14" s="11"/>
      <c r="C14" s="11"/>
      <c r="D14" s="59"/>
      <c r="E14" s="59"/>
      <c r="F14" s="59"/>
      <c r="G14" s="59"/>
      <c r="H14" s="59"/>
      <c r="I14" s="59"/>
      <c r="J14" s="59"/>
      <c r="K14" s="59"/>
      <c r="L14" s="59"/>
      <c r="M14" s="59"/>
      <c r="N14" s="59"/>
      <c r="O14" s="59"/>
      <c r="P14" s="59"/>
      <c r="Q14" s="59"/>
      <c r="R14" s="59"/>
      <c r="S14" s="59"/>
      <c r="T14" s="59"/>
      <c r="U14" s="59"/>
      <c r="V14" s="59"/>
      <c r="W14" s="59"/>
      <c r="X14" s="59"/>
      <c r="AQ14" s="81"/>
      <c r="AR14" s="81"/>
      <c r="AS14" s="81"/>
      <c r="AT14" s="81"/>
      <c r="AU14" s="81"/>
      <c r="AV14" s="81"/>
      <c r="BA14" s="25"/>
      <c r="BB14" s="25"/>
      <c r="BC14" s="25"/>
      <c r="BD14" s="25"/>
      <c r="BE14" s="25"/>
      <c r="BF14" s="25"/>
      <c r="BG14" s="24"/>
    </row>
    <row r="15" spans="1:60" s="8" customFormat="1" ht="12">
      <c r="A15" s="11"/>
      <c r="B15" s="11"/>
      <c r="C15" s="11"/>
      <c r="D15" s="59"/>
      <c r="E15" s="59"/>
      <c r="F15" s="59"/>
      <c r="G15" s="59"/>
      <c r="H15" s="59"/>
      <c r="I15" s="59"/>
      <c r="J15" s="59"/>
      <c r="K15" s="59"/>
      <c r="L15" s="59"/>
      <c r="M15" s="59"/>
      <c r="N15" s="59"/>
      <c r="O15" s="59"/>
      <c r="P15" s="59"/>
      <c r="Q15" s="59"/>
      <c r="R15" s="59"/>
      <c r="S15" s="59"/>
      <c r="T15" s="59"/>
      <c r="U15" s="59"/>
      <c r="V15" s="59"/>
      <c r="W15" s="59"/>
      <c r="X15" s="59"/>
      <c r="AQ15" s="81"/>
      <c r="AR15" s="81"/>
      <c r="AS15" s="81"/>
      <c r="AT15" s="81"/>
      <c r="AU15" s="81"/>
      <c r="AV15" s="81"/>
      <c r="BA15" s="25"/>
      <c r="BB15" s="25"/>
      <c r="BC15" s="25"/>
      <c r="BD15" s="25"/>
      <c r="BE15" s="25"/>
      <c r="BF15" s="25"/>
      <c r="BG15" s="25"/>
    </row>
    <row r="16" spans="1:60" s="8" customFormat="1" ht="12">
      <c r="A16" s="7" t="s">
        <v>0</v>
      </c>
      <c r="B16" s="7" t="s">
        <v>1</v>
      </c>
      <c r="C16" s="7" t="s">
        <v>2</v>
      </c>
      <c r="D16" s="549" t="s">
        <v>3</v>
      </c>
      <c r="E16" s="549"/>
      <c r="F16" s="549"/>
      <c r="G16" s="549" t="s">
        <v>13</v>
      </c>
      <c r="H16" s="549"/>
      <c r="I16" s="549"/>
      <c r="J16" s="549" t="s">
        <v>4</v>
      </c>
      <c r="K16" s="549"/>
      <c r="L16" s="549"/>
      <c r="M16" s="549" t="s">
        <v>6</v>
      </c>
      <c r="N16" s="549"/>
      <c r="O16" s="549"/>
      <c r="P16" s="549" t="s">
        <v>5</v>
      </c>
      <c r="Q16" s="549"/>
      <c r="R16" s="549"/>
      <c r="S16" s="549" t="s">
        <v>7</v>
      </c>
      <c r="T16" s="549"/>
      <c r="U16" s="549"/>
      <c r="V16" s="549" t="s">
        <v>12</v>
      </c>
      <c r="W16" s="549"/>
      <c r="X16" s="549"/>
      <c r="AQ16" s="81"/>
      <c r="AR16" s="81"/>
      <c r="AS16" s="81"/>
      <c r="AT16" s="81"/>
      <c r="AU16" s="81"/>
      <c r="AV16" s="81"/>
      <c r="BA16" s="25"/>
      <c r="BB16" s="25"/>
      <c r="BC16" s="25"/>
      <c r="BD16" s="25"/>
      <c r="BE16" s="25"/>
      <c r="BF16" s="25"/>
      <c r="BG16" s="25"/>
    </row>
    <row r="17" spans="1:61" s="8" customFormat="1" ht="13.5" customHeight="1">
      <c r="A17" s="9">
        <v>44848</v>
      </c>
      <c r="B17" s="46" t="s">
        <v>180</v>
      </c>
      <c r="C17" s="7" t="s">
        <v>160</v>
      </c>
      <c r="D17" s="30">
        <v>99</v>
      </c>
      <c r="E17" s="3">
        <v>25</v>
      </c>
      <c r="F17" s="4">
        <v>40</v>
      </c>
      <c r="G17" s="30" t="str">
        <f>IF(AA17&lt;0,"-"&amp;AB17,AB17)</f>
        <v>-9</v>
      </c>
      <c r="H17" s="3">
        <f t="shared" ref="H17:I19" si="8">AC17</f>
        <v>25</v>
      </c>
      <c r="I17" s="3">
        <f t="shared" si="8"/>
        <v>40</v>
      </c>
      <c r="J17" s="30">
        <v>99</v>
      </c>
      <c r="K17" s="3">
        <v>25</v>
      </c>
      <c r="L17" s="4">
        <v>38</v>
      </c>
      <c r="M17" s="30" t="str">
        <f>IF(AE17&lt;0,"-"&amp;AF17,AF17)</f>
        <v>-9</v>
      </c>
      <c r="N17" s="3">
        <f t="shared" ref="N17:O19" si="9">AG17</f>
        <v>25</v>
      </c>
      <c r="O17" s="3">
        <f t="shared" si="9"/>
        <v>38</v>
      </c>
      <c r="P17" s="30">
        <v>99</v>
      </c>
      <c r="Q17" s="3">
        <v>25</v>
      </c>
      <c r="R17" s="4">
        <v>42</v>
      </c>
      <c r="S17" s="30" t="str">
        <f>IF(AI17&lt;0,"-"&amp;AJ17,AJ17)</f>
        <v>-9</v>
      </c>
      <c r="T17" s="3">
        <f t="shared" ref="T17:U19" si="10">AK17</f>
        <v>25</v>
      </c>
      <c r="U17" s="3">
        <f t="shared" si="10"/>
        <v>42</v>
      </c>
      <c r="V17" s="30" t="str">
        <f>IF(AM17&lt;0,"-"&amp;AN17,AN17)</f>
        <v>-9</v>
      </c>
      <c r="W17" s="3">
        <f t="shared" ref="W17:X19" si="11">AO17</f>
        <v>25</v>
      </c>
      <c r="X17" s="4">
        <f t="shared" si="11"/>
        <v>40</v>
      </c>
      <c r="AA17" s="8">
        <f>324000-(F17+E17*60+D17*60*60)</f>
        <v>-33940</v>
      </c>
      <c r="AB17" s="8">
        <f>ABS(ROUNDDOWN(AA17/3600,0))</f>
        <v>9</v>
      </c>
      <c r="AC17" s="8">
        <f>ABS(ROUNDDOWN((AA17-(3600*ROUNDDOWN(AA17/3600,0)))/60,0))</f>
        <v>25</v>
      </c>
      <c r="AD17" s="8">
        <f>ABS(AA17-(ROUNDDOWN(AA17/3600,0)*3600+ROUNDDOWN((AA17-(3600*ROUNDDOWN(AA17/3600,0)))/60,0)*60))</f>
        <v>40</v>
      </c>
      <c r="AE17" s="8">
        <f>324000-(L17+K17*60+J17*60*60)</f>
        <v>-33938</v>
      </c>
      <c r="AF17" s="8">
        <f>ABS(ROUNDDOWN(AE17/3600,0))</f>
        <v>9</v>
      </c>
      <c r="AG17" s="8">
        <f>ABS(ROUNDDOWN((AE17-(3600*ROUNDDOWN(AE17/3600,0)))/60,0))</f>
        <v>25</v>
      </c>
      <c r="AH17" s="8">
        <f>ABS(AE17-(ROUNDDOWN(AE17/3600,0)*3600+ROUNDDOWN((AE17-(3600*ROUNDDOWN(AE17/3600,0)))/60,0)*60))</f>
        <v>38</v>
      </c>
      <c r="AI17" s="8">
        <f>324000-(R17+Q17*60+P17*60*60)</f>
        <v>-33942</v>
      </c>
      <c r="AJ17" s="8">
        <f>ABS(ROUNDDOWN(AI17/3600,0))</f>
        <v>9</v>
      </c>
      <c r="AK17" s="8">
        <f>ABS(ROUNDDOWN((AI17-(3600*ROUNDDOWN(AI17/3600,0)))/60,0))</f>
        <v>25</v>
      </c>
      <c r="AL17" s="8">
        <f>ABS(AI17-(ROUNDDOWN(AI17/3600,0)*3600+ROUNDDOWN((AI17-(3600*ROUNDDOWN(AI17/3600,0)))/60,0)*60))</f>
        <v>42</v>
      </c>
      <c r="AM17" s="8">
        <f>ROUND((AA17+AE17+AI17)/3,0)</f>
        <v>-33940</v>
      </c>
      <c r="AN17" s="8">
        <f>ABS(ROUNDDOWN(AM17/3600,0))</f>
        <v>9</v>
      </c>
      <c r="AO17" s="8">
        <f>ABS(ROUNDDOWN((AM17-(3600*ROUNDDOWN(AM17/3600,0)))/60,0))</f>
        <v>25</v>
      </c>
      <c r="AP17" s="8">
        <f>ABS(AM17-(ROUNDDOWN(AM17/3600,0)*3600+ROUNDDOWN((AM17-(3600*ROUNDDOWN(AM17/3600,0)))/60,0)*60))</f>
        <v>40</v>
      </c>
      <c r="AQ17" s="81">
        <f>(F17/60+E17)/60+D17</f>
        <v>99.427777777777777</v>
      </c>
      <c r="AR17" s="81">
        <f>(L17/60+K17)/60+J17</f>
        <v>99.427222222222227</v>
      </c>
      <c r="AS17" s="81">
        <f>(R17/60+Q17)/60+P17</f>
        <v>99.428333333333327</v>
      </c>
      <c r="AT17" s="81"/>
      <c r="AU17" s="81">
        <f>AVERAGE(AQ17:AS17)</f>
        <v>99.427777777777791</v>
      </c>
      <c r="AV17" s="81">
        <f>_xlfn.STDEV.S(AQ17:AS17)</f>
        <v>5.5555555555031333E-4</v>
      </c>
      <c r="BA17" s="25"/>
      <c r="BB17" s="25"/>
      <c r="BC17" s="25"/>
      <c r="BD17" s="25"/>
      <c r="BE17" s="25"/>
      <c r="BF17" s="25"/>
      <c r="BG17" s="25"/>
    </row>
    <row r="18" spans="1:61" s="8" customFormat="1" ht="12">
      <c r="A18" s="7"/>
      <c r="B18" s="7"/>
      <c r="C18" s="7" t="s">
        <v>170</v>
      </c>
      <c r="D18" s="31">
        <v>89</v>
      </c>
      <c r="E18" s="32">
        <v>10</v>
      </c>
      <c r="F18" s="56">
        <v>17</v>
      </c>
      <c r="G18" s="30">
        <f>IF(AA18&lt;0,"-"&amp;AB18,AB18)</f>
        <v>0</v>
      </c>
      <c r="H18" s="3">
        <f t="shared" si="8"/>
        <v>49</v>
      </c>
      <c r="I18" s="3">
        <f t="shared" si="8"/>
        <v>43</v>
      </c>
      <c r="J18" s="31">
        <v>89</v>
      </c>
      <c r="K18" s="32">
        <v>10</v>
      </c>
      <c r="L18" s="56">
        <v>22</v>
      </c>
      <c r="M18" s="30">
        <f>IF(AE18&lt;0,"-"&amp;AF18,AF18)</f>
        <v>0</v>
      </c>
      <c r="N18" s="3">
        <f t="shared" si="9"/>
        <v>49</v>
      </c>
      <c r="O18" s="3">
        <f t="shared" si="9"/>
        <v>38</v>
      </c>
      <c r="P18" s="31">
        <v>89</v>
      </c>
      <c r="Q18" s="32">
        <v>10</v>
      </c>
      <c r="R18" s="56">
        <v>17</v>
      </c>
      <c r="S18" s="30">
        <f>IF(AI18&lt;0,"-"&amp;AJ18,AJ18)</f>
        <v>0</v>
      </c>
      <c r="T18" s="3">
        <f t="shared" si="10"/>
        <v>49</v>
      </c>
      <c r="U18" s="3">
        <f t="shared" si="10"/>
        <v>43</v>
      </c>
      <c r="V18" s="30">
        <f>IF(AM18&lt;0,"-"&amp;AN18,AN18)</f>
        <v>0</v>
      </c>
      <c r="W18" s="3">
        <f t="shared" si="11"/>
        <v>49</v>
      </c>
      <c r="X18" s="4">
        <f t="shared" si="11"/>
        <v>41</v>
      </c>
      <c r="AA18" s="8">
        <f>324000-(F18+E18*60+D18*60*60)</f>
        <v>2983</v>
      </c>
      <c r="AB18" s="8">
        <f>ABS(ROUNDDOWN(AA18/3600,0))</f>
        <v>0</v>
      </c>
      <c r="AC18" s="8">
        <f>ABS(ROUNDDOWN((AA18-(3600*ROUNDDOWN(AA18/3600,0)))/60,0))</f>
        <v>49</v>
      </c>
      <c r="AD18" s="8">
        <f>ABS(AA18-(ROUNDDOWN(AA18/3600,0)*3600+ROUNDDOWN((AA18-(3600*ROUNDDOWN(AA18/3600,0)))/60,0)*60))</f>
        <v>43</v>
      </c>
      <c r="AE18" s="8">
        <f>324000-(L18+K18*60+J18*60*60)</f>
        <v>2978</v>
      </c>
      <c r="AF18" s="8">
        <f>ABS(ROUNDDOWN(AE18/3600,0))</f>
        <v>0</v>
      </c>
      <c r="AG18" s="8">
        <f>ABS(ROUNDDOWN((AE18-(3600*ROUNDDOWN(AE18/3600,0)))/60,0))</f>
        <v>49</v>
      </c>
      <c r="AH18" s="8">
        <f>ABS(AE18-(ROUNDDOWN(AE18/3600,0)*3600+ROUNDDOWN((AE18-(3600*ROUNDDOWN(AE18/3600,0)))/60,0)*60))</f>
        <v>38</v>
      </c>
      <c r="AI18" s="8">
        <f>324000-(R18+Q18*60+P18*60*60)</f>
        <v>2983</v>
      </c>
      <c r="AJ18" s="8">
        <f>ABS(ROUNDDOWN(AI18/3600,0))</f>
        <v>0</v>
      </c>
      <c r="AK18" s="8">
        <f>ABS(ROUNDDOWN((AI18-(3600*ROUNDDOWN(AI18/3600,0)))/60,0))</f>
        <v>49</v>
      </c>
      <c r="AL18" s="8">
        <f>ABS(AI18-(ROUNDDOWN(AI18/3600,0)*3600+ROUNDDOWN((AI18-(3600*ROUNDDOWN(AI18/3600,0)))/60,0)*60))</f>
        <v>43</v>
      </c>
      <c r="AM18" s="8">
        <f>ROUND((AA18+AE18+AI18)/3,0)</f>
        <v>2981</v>
      </c>
      <c r="AN18" s="8">
        <f>ABS(ROUNDDOWN(AM18/3600,0))</f>
        <v>0</v>
      </c>
      <c r="AO18" s="8">
        <f>ABS(ROUNDDOWN((AM18-(3600*ROUNDDOWN(AM18/3600,0)))/60,0))</f>
        <v>49</v>
      </c>
      <c r="AP18" s="8">
        <f>ABS(AM18-(ROUNDDOWN(AM18/3600,0)*3600+ROUNDDOWN((AM18-(3600*ROUNDDOWN(AM18/3600,0)))/60,0)*60))</f>
        <v>41</v>
      </c>
      <c r="AQ18" s="81">
        <f>(F18/60+E18)/60+D18</f>
        <v>89.171388888888885</v>
      </c>
      <c r="AR18" s="81">
        <f>(L18/60+K18)/60+J18</f>
        <v>89.172777777777782</v>
      </c>
      <c r="AS18" s="81">
        <f>(R18/60+Q18)/60+P18</f>
        <v>89.171388888888885</v>
      </c>
      <c r="AT18" s="81"/>
      <c r="AU18" s="81">
        <f>AVERAGE(AQ18:AS18)</f>
        <v>89.171851851851855</v>
      </c>
      <c r="AV18" s="81">
        <f>_xlfn.STDEV.S(AQ18:AS18)</f>
        <v>8.0187537387922073E-4</v>
      </c>
      <c r="BA18" s="25"/>
      <c r="BB18" s="25"/>
      <c r="BC18" s="24"/>
      <c r="BD18" s="560" t="s">
        <v>211</v>
      </c>
      <c r="BE18" s="560"/>
      <c r="BF18" s="560"/>
      <c r="BG18" s="560"/>
      <c r="BH18" s="560"/>
      <c r="BI18" s="560"/>
    </row>
    <row r="19" spans="1:61" s="8" customFormat="1" ht="12">
      <c r="A19" s="7"/>
      <c r="B19" s="7"/>
      <c r="C19" s="7" t="s">
        <v>212</v>
      </c>
      <c r="D19" s="31">
        <v>71</v>
      </c>
      <c r="E19" s="32">
        <v>19</v>
      </c>
      <c r="F19" s="56">
        <v>17</v>
      </c>
      <c r="G19" s="30">
        <f>IF(AA19&lt;0,"-"&amp;AB19,AB19)</f>
        <v>18</v>
      </c>
      <c r="H19" s="3">
        <f t="shared" si="8"/>
        <v>40</v>
      </c>
      <c r="I19" s="3">
        <f t="shared" si="8"/>
        <v>43</v>
      </c>
      <c r="J19" s="31">
        <v>71</v>
      </c>
      <c r="K19" s="32">
        <v>19</v>
      </c>
      <c r="L19" s="56">
        <v>12</v>
      </c>
      <c r="M19" s="30">
        <f>IF(AE19&lt;0,"-"&amp;AF19,AF19)</f>
        <v>18</v>
      </c>
      <c r="N19" s="3">
        <f t="shared" si="9"/>
        <v>40</v>
      </c>
      <c r="O19" s="3">
        <f t="shared" si="9"/>
        <v>48</v>
      </c>
      <c r="P19" s="31">
        <v>71</v>
      </c>
      <c r="Q19" s="32">
        <v>19</v>
      </c>
      <c r="R19" s="56">
        <v>17</v>
      </c>
      <c r="S19" s="30">
        <f>IF(AI19&lt;0,"-"&amp;AJ19,AJ19)</f>
        <v>18</v>
      </c>
      <c r="T19" s="3">
        <f t="shared" si="10"/>
        <v>40</v>
      </c>
      <c r="U19" s="3">
        <f t="shared" si="10"/>
        <v>43</v>
      </c>
      <c r="V19" s="30">
        <f>IF(AM19&lt;0,"-"&amp;AN19,AN19)</f>
        <v>18</v>
      </c>
      <c r="W19" s="3">
        <f t="shared" si="11"/>
        <v>40</v>
      </c>
      <c r="X19" s="4">
        <f t="shared" si="11"/>
        <v>45</v>
      </c>
      <c r="AA19" s="8">
        <f>324000-(F19+E19*60+D19*60*60)</f>
        <v>67243</v>
      </c>
      <c r="AB19" s="8">
        <f>ABS(ROUNDDOWN(AA19/3600,0))</f>
        <v>18</v>
      </c>
      <c r="AC19" s="8">
        <f>ABS(ROUNDDOWN((AA19-(3600*ROUNDDOWN(AA19/3600,0)))/60,0))</f>
        <v>40</v>
      </c>
      <c r="AD19" s="8">
        <f>ABS(AA19-(ROUNDDOWN(AA19/3600,0)*3600+ROUNDDOWN((AA19-(3600*ROUNDDOWN(AA19/3600,0)))/60,0)*60))</f>
        <v>43</v>
      </c>
      <c r="AE19" s="8">
        <f>324000-(L19+K19*60+J19*60*60)</f>
        <v>67248</v>
      </c>
      <c r="AF19" s="8">
        <f>ABS(ROUNDDOWN(AE19/3600,0))</f>
        <v>18</v>
      </c>
      <c r="AG19" s="8">
        <f>ABS(ROUNDDOWN((AE19-(3600*ROUNDDOWN(AE19/3600,0)))/60,0))</f>
        <v>40</v>
      </c>
      <c r="AH19" s="8">
        <f>ABS(AE19-(ROUNDDOWN(AE19/3600,0)*3600+ROUNDDOWN((AE19-(3600*ROUNDDOWN(AE19/3600,0)))/60,0)*60))</f>
        <v>48</v>
      </c>
      <c r="AI19" s="8">
        <f>324000-(R19+Q19*60+P19*60*60)</f>
        <v>67243</v>
      </c>
      <c r="AJ19" s="8">
        <f>ABS(ROUNDDOWN(AI19/3600,0))</f>
        <v>18</v>
      </c>
      <c r="AK19" s="8">
        <f>ABS(ROUNDDOWN((AI19-(3600*ROUNDDOWN(AI19/3600,0)))/60,0))</f>
        <v>40</v>
      </c>
      <c r="AL19" s="8">
        <f>ABS(AI19-(ROUNDDOWN(AI19/3600,0)*3600+ROUNDDOWN((AI19-(3600*ROUNDDOWN(AI19/3600,0)))/60,0)*60))</f>
        <v>43</v>
      </c>
      <c r="AM19" s="8">
        <f>ROUND((AA19+AE19+AI19)/3,0)</f>
        <v>67245</v>
      </c>
      <c r="AN19" s="8">
        <f>ABS(ROUNDDOWN(AM19/3600,0))</f>
        <v>18</v>
      </c>
      <c r="AO19" s="8">
        <f>ABS(ROUNDDOWN((AM19-(3600*ROUNDDOWN(AM19/3600,0)))/60,0))</f>
        <v>40</v>
      </c>
      <c r="AP19" s="8">
        <f>ABS(AM19-(ROUNDDOWN(AM19/3600,0)*3600+ROUNDDOWN((AM19-(3600*ROUNDDOWN(AM19/3600,0)))/60,0)*60))</f>
        <v>45</v>
      </c>
      <c r="AQ19" s="81">
        <f>(F19/60+E19)/60+D19</f>
        <v>71.32138888888889</v>
      </c>
      <c r="AR19" s="81">
        <f>(L19/60+K19)/60+J19</f>
        <v>71.319999999999993</v>
      </c>
      <c r="AS19" s="81">
        <f>(R19/60+Q19)/60+P19</f>
        <v>71.32138888888889</v>
      </c>
      <c r="AT19" s="81"/>
      <c r="AU19" s="81">
        <f>AVERAGE(AQ19:AS19)</f>
        <v>71.32092592592592</v>
      </c>
      <c r="AV19" s="81">
        <f>_xlfn.STDEV.S(AQ19:AS19)</f>
        <v>8.0187537387922073E-4</v>
      </c>
      <c r="BA19" s="25"/>
      <c r="BB19" s="25"/>
      <c r="BC19" s="24"/>
      <c r="BD19" s="560"/>
      <c r="BE19" s="560"/>
      <c r="BF19" s="560"/>
      <c r="BG19" s="560"/>
      <c r="BH19" s="560"/>
      <c r="BI19" s="560"/>
    </row>
    <row r="20" spans="1:61" s="8" customFormat="1" ht="12" customHeight="1">
      <c r="A20" s="11"/>
      <c r="B20" s="11"/>
      <c r="C20" s="11"/>
      <c r="D20" s="59"/>
      <c r="E20" s="59"/>
      <c r="F20" s="59"/>
      <c r="G20" s="59"/>
      <c r="H20" s="59"/>
      <c r="I20" s="59"/>
      <c r="J20" s="59"/>
      <c r="K20" s="59"/>
      <c r="L20" s="59"/>
      <c r="M20" s="59"/>
      <c r="N20" s="59"/>
      <c r="O20" s="59"/>
      <c r="P20" s="59"/>
      <c r="Q20" s="59"/>
      <c r="R20" s="59"/>
      <c r="S20" s="59"/>
      <c r="T20" s="59"/>
      <c r="U20" s="59"/>
      <c r="V20" s="59"/>
      <c r="W20" s="59"/>
      <c r="X20" s="59"/>
      <c r="AQ20" s="81"/>
      <c r="AR20" s="81"/>
      <c r="AS20" s="81"/>
      <c r="AT20" s="81"/>
      <c r="AU20" s="81"/>
      <c r="AV20" s="81"/>
      <c r="BA20" s="25"/>
      <c r="BB20" s="25"/>
      <c r="BC20" s="25"/>
      <c r="BD20" s="561" t="s">
        <v>213</v>
      </c>
      <c r="BE20" s="561"/>
      <c r="BF20" s="561"/>
      <c r="BG20" s="561"/>
      <c r="BH20" s="561"/>
      <c r="BI20" s="25"/>
    </row>
    <row r="21" spans="1:61" s="8" customFormat="1" ht="12" customHeight="1">
      <c r="A21" s="11"/>
      <c r="B21" s="11"/>
      <c r="C21" s="11"/>
      <c r="D21" s="59"/>
      <c r="E21" s="59"/>
      <c r="F21" s="59"/>
      <c r="G21" s="59"/>
      <c r="H21" s="59"/>
      <c r="I21" s="59"/>
      <c r="J21" s="59"/>
      <c r="K21" s="59"/>
      <c r="L21" s="59"/>
      <c r="M21" s="59"/>
      <c r="N21" s="59"/>
      <c r="O21" s="59"/>
      <c r="P21" s="59"/>
      <c r="Q21" s="59"/>
      <c r="R21" s="59"/>
      <c r="S21" s="59"/>
      <c r="T21" s="59"/>
      <c r="U21" s="59"/>
      <c r="V21" s="59"/>
      <c r="W21" s="59"/>
      <c r="X21" s="59"/>
      <c r="AQ21" s="81"/>
      <c r="AR21" s="81"/>
      <c r="AS21" s="81"/>
      <c r="AT21" s="81"/>
      <c r="AU21" s="81"/>
      <c r="AV21" s="81"/>
      <c r="BA21" s="25"/>
      <c r="BB21" s="25"/>
      <c r="BD21" s="561"/>
      <c r="BE21" s="561"/>
      <c r="BF21" s="561"/>
      <c r="BG21" s="561"/>
      <c r="BH21" s="561"/>
      <c r="BI21" s="25"/>
    </row>
    <row r="22" spans="1:61" s="8" customFormat="1" ht="12">
      <c r="A22" s="7" t="s">
        <v>0</v>
      </c>
      <c r="B22" s="7" t="s">
        <v>1</v>
      </c>
      <c r="C22" s="7" t="s">
        <v>2</v>
      </c>
      <c r="D22" s="549" t="s">
        <v>3</v>
      </c>
      <c r="E22" s="549"/>
      <c r="F22" s="549"/>
      <c r="G22" s="549" t="s">
        <v>13</v>
      </c>
      <c r="H22" s="549"/>
      <c r="I22" s="549"/>
      <c r="J22" s="549" t="s">
        <v>4</v>
      </c>
      <c r="K22" s="549"/>
      <c r="L22" s="549"/>
      <c r="M22" s="549" t="s">
        <v>6</v>
      </c>
      <c r="N22" s="549"/>
      <c r="O22" s="549"/>
      <c r="P22" s="549" t="s">
        <v>5</v>
      </c>
      <c r="Q22" s="549"/>
      <c r="R22" s="549"/>
      <c r="S22" s="549" t="s">
        <v>7</v>
      </c>
      <c r="T22" s="549"/>
      <c r="U22" s="549"/>
      <c r="V22" s="549" t="s">
        <v>12</v>
      </c>
      <c r="W22" s="549"/>
      <c r="X22" s="549"/>
      <c r="AQ22" s="81"/>
      <c r="AR22" s="81"/>
      <c r="AS22" s="81"/>
      <c r="AT22" s="81"/>
      <c r="AU22" s="81"/>
      <c r="AV22" s="81"/>
      <c r="BA22" s="25"/>
      <c r="BB22" s="25"/>
      <c r="BD22" s="25"/>
      <c r="BE22" s="25"/>
      <c r="BF22" s="25"/>
      <c r="BG22" s="25"/>
    </row>
    <row r="23" spans="1:61" s="8" customFormat="1" ht="13.5" customHeight="1">
      <c r="A23" s="9">
        <v>44851</v>
      </c>
      <c r="B23" s="46" t="s">
        <v>155</v>
      </c>
      <c r="C23" s="7" t="s">
        <v>160</v>
      </c>
      <c r="D23" s="30">
        <v>90</v>
      </c>
      <c r="E23" s="3">
        <v>10</v>
      </c>
      <c r="F23" s="4">
        <v>42</v>
      </c>
      <c r="G23" s="30" t="str">
        <f>IF(AA23&lt;0,"-"&amp;AB23,AB23)</f>
        <v>-0</v>
      </c>
      <c r="H23" s="3">
        <f t="shared" ref="H23:I25" si="12">AC23</f>
        <v>10</v>
      </c>
      <c r="I23" s="3">
        <f t="shared" si="12"/>
        <v>42</v>
      </c>
      <c r="J23" s="30">
        <v>90</v>
      </c>
      <c r="K23" s="3">
        <v>10</v>
      </c>
      <c r="L23" s="4">
        <v>18</v>
      </c>
      <c r="M23" s="30" t="str">
        <f>IF(AE23&lt;0,"-"&amp;AF23,AF23)</f>
        <v>-0</v>
      </c>
      <c r="N23" s="3">
        <f t="shared" ref="N23:O25" si="13">AG23</f>
        <v>10</v>
      </c>
      <c r="O23" s="3">
        <f t="shared" si="13"/>
        <v>18</v>
      </c>
      <c r="P23" s="30">
        <v>90</v>
      </c>
      <c r="Q23" s="3">
        <v>10</v>
      </c>
      <c r="R23" s="4">
        <v>17</v>
      </c>
      <c r="S23" s="30" t="str">
        <f>IF(AI23&lt;0,"-"&amp;AJ23,AJ23)</f>
        <v>-0</v>
      </c>
      <c r="T23" s="3">
        <f t="shared" ref="T23:U25" si="14">AK23</f>
        <v>10</v>
      </c>
      <c r="U23" s="3">
        <f t="shared" si="14"/>
        <v>17</v>
      </c>
      <c r="V23" s="30" t="str">
        <f>IF(AM23&lt;0,"-"&amp;AN23,AN23)</f>
        <v>-0</v>
      </c>
      <c r="W23" s="3">
        <f t="shared" ref="W23:X25" si="15">AO23</f>
        <v>10</v>
      </c>
      <c r="X23" s="4">
        <f t="shared" si="15"/>
        <v>26</v>
      </c>
      <c r="AA23" s="8">
        <f>324000-(F23+E23*60+D23*60*60)</f>
        <v>-642</v>
      </c>
      <c r="AB23" s="8">
        <f>ABS(ROUNDDOWN(AA23/3600,0))</f>
        <v>0</v>
      </c>
      <c r="AC23" s="8">
        <f>ABS(ROUNDDOWN((AA23-(3600*ROUNDDOWN(AA23/3600,0)))/60,0))</f>
        <v>10</v>
      </c>
      <c r="AD23" s="8">
        <f>ABS(AA23-(ROUNDDOWN(AA23/3600,0)*3600+ROUNDDOWN((AA23-(3600*ROUNDDOWN(AA23/3600,0)))/60,0)*60))</f>
        <v>42</v>
      </c>
      <c r="AE23" s="8">
        <f>324000-(L23+K23*60+J23*60*60)</f>
        <v>-618</v>
      </c>
      <c r="AF23" s="8">
        <f>ABS(ROUNDDOWN(AE23/3600,0))</f>
        <v>0</v>
      </c>
      <c r="AG23" s="8">
        <f>ABS(ROUNDDOWN((AE23-(3600*ROUNDDOWN(AE23/3600,0)))/60,0))</f>
        <v>10</v>
      </c>
      <c r="AH23" s="8">
        <f>ABS(AE23-(ROUNDDOWN(AE23/3600,0)*3600+ROUNDDOWN((AE23-(3600*ROUNDDOWN(AE23/3600,0)))/60,0)*60))</f>
        <v>18</v>
      </c>
      <c r="AI23" s="8">
        <f>324000-(R23+Q23*60+P23*60*60)</f>
        <v>-617</v>
      </c>
      <c r="AJ23" s="8">
        <f>ABS(ROUNDDOWN(AI23/3600,0))</f>
        <v>0</v>
      </c>
      <c r="AK23" s="8">
        <f>ABS(ROUNDDOWN((AI23-(3600*ROUNDDOWN(AI23/3600,0)))/60,0))</f>
        <v>10</v>
      </c>
      <c r="AL23" s="8">
        <f>ABS(AI23-(ROUNDDOWN(AI23/3600,0)*3600+ROUNDDOWN((AI23-(3600*ROUNDDOWN(AI23/3600,0)))/60,0)*60))</f>
        <v>17</v>
      </c>
      <c r="AM23" s="8">
        <f>ROUND((AA23+AE23+AI23)/3,0)</f>
        <v>-626</v>
      </c>
      <c r="AN23" s="8">
        <f>ABS(ROUNDDOWN(AM23/3600,0))</f>
        <v>0</v>
      </c>
      <c r="AO23" s="8">
        <f>ABS(ROUNDDOWN((AM23-(3600*ROUNDDOWN(AM23/3600,0)))/60,0))</f>
        <v>10</v>
      </c>
      <c r="AP23" s="8">
        <f>ABS(AM23-(ROUNDDOWN(AM23/3600,0)*3600+ROUNDDOWN((AM23-(3600*ROUNDDOWN(AM23/3600,0)))/60,0)*60))</f>
        <v>26</v>
      </c>
      <c r="AQ23" s="81">
        <f>(F23/60+E23)/60+D23</f>
        <v>90.178333333333327</v>
      </c>
      <c r="AR23" s="81">
        <f>(L23/60+K23)/60+J23</f>
        <v>90.171666666666667</v>
      </c>
      <c r="AS23" s="81">
        <f>(R23/60+Q23)/60+P23</f>
        <v>90.171388888888885</v>
      </c>
      <c r="AT23" s="81"/>
      <c r="AU23" s="81">
        <f>AVERAGE(AQ23:AS23)</f>
        <v>90.173796296296288</v>
      </c>
      <c r="AV23" s="81">
        <f>_xlfn.STDEV.S(AQ23:AS23)</f>
        <v>3.9316432862130865E-3</v>
      </c>
      <c r="BA23" s="25"/>
      <c r="BB23" s="25"/>
      <c r="BC23" s="25"/>
    </row>
    <row r="24" spans="1:61" s="8" customFormat="1" ht="12">
      <c r="A24" s="7"/>
      <c r="B24" s="7"/>
      <c r="C24" s="7" t="s">
        <v>168</v>
      </c>
      <c r="D24" s="31">
        <v>88</v>
      </c>
      <c r="E24" s="32">
        <v>20</v>
      </c>
      <c r="F24" s="4">
        <v>7</v>
      </c>
      <c r="G24" s="30">
        <f>IF(AA24&lt;0,"-"&amp;AB24,AB24)</f>
        <v>1</v>
      </c>
      <c r="H24" s="3">
        <f t="shared" si="12"/>
        <v>39</v>
      </c>
      <c r="I24" s="3">
        <f t="shared" si="12"/>
        <v>53</v>
      </c>
      <c r="J24" s="31">
        <v>88</v>
      </c>
      <c r="K24" s="32">
        <v>20</v>
      </c>
      <c r="L24" s="4">
        <v>5</v>
      </c>
      <c r="M24" s="30">
        <f>IF(AE24&lt;0,"-"&amp;AF24,AF24)</f>
        <v>1</v>
      </c>
      <c r="N24" s="3">
        <f t="shared" si="13"/>
        <v>39</v>
      </c>
      <c r="O24" s="3">
        <f t="shared" si="13"/>
        <v>55</v>
      </c>
      <c r="P24" s="31">
        <v>88</v>
      </c>
      <c r="Q24" s="32">
        <v>20</v>
      </c>
      <c r="R24" s="4">
        <v>9</v>
      </c>
      <c r="S24" s="30">
        <f>IF(AI24&lt;0,"-"&amp;AJ24,AJ24)</f>
        <v>1</v>
      </c>
      <c r="T24" s="3">
        <f t="shared" si="14"/>
        <v>39</v>
      </c>
      <c r="U24" s="3">
        <f t="shared" si="14"/>
        <v>51</v>
      </c>
      <c r="V24" s="30">
        <f>IF(AM24&lt;0,"-"&amp;AN24,AN24)</f>
        <v>1</v>
      </c>
      <c r="W24" s="3">
        <f t="shared" si="15"/>
        <v>39</v>
      </c>
      <c r="X24" s="4">
        <f t="shared" si="15"/>
        <v>53</v>
      </c>
      <c r="AA24" s="8">
        <f>324000-(F24+E24*60+D24*60*60)</f>
        <v>5993</v>
      </c>
      <c r="AB24" s="8">
        <f>ABS(ROUNDDOWN(AA24/3600,0))</f>
        <v>1</v>
      </c>
      <c r="AC24" s="8">
        <f>ABS(ROUNDDOWN((AA24-(3600*ROUNDDOWN(AA24/3600,0)))/60,0))</f>
        <v>39</v>
      </c>
      <c r="AD24" s="8">
        <f>ABS(AA24-(ROUNDDOWN(AA24/3600,0)*3600+ROUNDDOWN((AA24-(3600*ROUNDDOWN(AA24/3600,0)))/60,0)*60))</f>
        <v>53</v>
      </c>
      <c r="AE24" s="8">
        <f>324000-(L24+K24*60+J24*60*60)</f>
        <v>5995</v>
      </c>
      <c r="AF24" s="8">
        <f>ABS(ROUNDDOWN(AE24/3600,0))</f>
        <v>1</v>
      </c>
      <c r="AG24" s="8">
        <f>ABS(ROUNDDOWN((AE24-(3600*ROUNDDOWN(AE24/3600,0)))/60,0))</f>
        <v>39</v>
      </c>
      <c r="AH24" s="8">
        <f>ABS(AE24-(ROUNDDOWN(AE24/3600,0)*3600+ROUNDDOWN((AE24-(3600*ROUNDDOWN(AE24/3600,0)))/60,0)*60))</f>
        <v>55</v>
      </c>
      <c r="AI24" s="8">
        <f>324000-(R24+Q24*60+P24*60*60)</f>
        <v>5991</v>
      </c>
      <c r="AJ24" s="8">
        <f>ABS(ROUNDDOWN(AI24/3600,0))</f>
        <v>1</v>
      </c>
      <c r="AK24" s="8">
        <f>ABS(ROUNDDOWN((AI24-(3600*ROUNDDOWN(AI24/3600,0)))/60,0))</f>
        <v>39</v>
      </c>
      <c r="AL24" s="8">
        <f>ABS(AI24-(ROUNDDOWN(AI24/3600,0)*3600+ROUNDDOWN((AI24-(3600*ROUNDDOWN(AI24/3600,0)))/60,0)*60))</f>
        <v>51</v>
      </c>
      <c r="AM24" s="8">
        <f>ROUND((AA24+AE24+AI24)/3,0)</f>
        <v>5993</v>
      </c>
      <c r="AN24" s="8">
        <f>ABS(ROUNDDOWN(AM24/3600,0))</f>
        <v>1</v>
      </c>
      <c r="AO24" s="8">
        <f>ABS(ROUNDDOWN((AM24-(3600*ROUNDDOWN(AM24/3600,0)))/60,0))</f>
        <v>39</v>
      </c>
      <c r="AP24" s="8">
        <f>ABS(AM24-(ROUNDDOWN(AM24/3600,0)*3600+ROUNDDOWN((AM24-(3600*ROUNDDOWN(AM24/3600,0)))/60,0)*60))</f>
        <v>53</v>
      </c>
      <c r="AQ24" s="81">
        <f>(F24/60+E24)/60+D24</f>
        <v>88.335277777777776</v>
      </c>
      <c r="AR24" s="81">
        <f>(L24/60+K24)/60+J24</f>
        <v>88.334722222222226</v>
      </c>
      <c r="AS24" s="81">
        <f>(R24/60+Q24)/60+P24</f>
        <v>88.335833333333326</v>
      </c>
      <c r="AT24" s="81"/>
      <c r="AU24" s="81">
        <f>AVERAGE(AQ24:AS24)</f>
        <v>88.335277777777776</v>
      </c>
      <c r="AV24" s="81">
        <f>_xlfn.STDEV.S(AQ24:AS24)</f>
        <v>5.5555555555031333E-4</v>
      </c>
      <c r="BA24" s="25"/>
      <c r="BB24" s="25"/>
      <c r="BC24" s="25"/>
    </row>
    <row r="25" spans="1:61" s="8" customFormat="1" ht="12">
      <c r="A25" s="7"/>
      <c r="B25" s="7"/>
      <c r="C25" s="7" t="s">
        <v>214</v>
      </c>
      <c r="D25" s="31">
        <v>88</v>
      </c>
      <c r="E25" s="32">
        <v>58</v>
      </c>
      <c r="F25" s="56">
        <v>18</v>
      </c>
      <c r="G25" s="30">
        <f>IF(AA25&lt;0,"-"&amp;AB25,AB25)</f>
        <v>1</v>
      </c>
      <c r="H25" s="3">
        <f t="shared" si="12"/>
        <v>1</v>
      </c>
      <c r="I25" s="3">
        <f t="shared" si="12"/>
        <v>42</v>
      </c>
      <c r="J25" s="31">
        <v>88</v>
      </c>
      <c r="K25" s="32">
        <v>58</v>
      </c>
      <c r="L25" s="56">
        <v>19</v>
      </c>
      <c r="M25" s="30">
        <f>IF(AE25&lt;0,"-"&amp;AF25,AF25)</f>
        <v>1</v>
      </c>
      <c r="N25" s="3">
        <f t="shared" si="13"/>
        <v>1</v>
      </c>
      <c r="O25" s="3">
        <f t="shared" si="13"/>
        <v>41</v>
      </c>
      <c r="P25" s="31">
        <v>88</v>
      </c>
      <c r="Q25" s="32">
        <v>58</v>
      </c>
      <c r="R25" s="56">
        <v>17</v>
      </c>
      <c r="S25" s="30">
        <f>IF(AI25&lt;0,"-"&amp;AJ25,AJ25)</f>
        <v>1</v>
      </c>
      <c r="T25" s="3">
        <f t="shared" si="14"/>
        <v>1</v>
      </c>
      <c r="U25" s="3">
        <f t="shared" si="14"/>
        <v>43</v>
      </c>
      <c r="V25" s="30">
        <f>IF(AM25&lt;0,"-"&amp;AN25,AN25)</f>
        <v>1</v>
      </c>
      <c r="W25" s="3">
        <f t="shared" si="15"/>
        <v>1</v>
      </c>
      <c r="X25" s="4">
        <f t="shared" si="15"/>
        <v>42</v>
      </c>
      <c r="AA25" s="8">
        <f>324000-(F25+E25*60+D25*60*60)</f>
        <v>3702</v>
      </c>
      <c r="AB25" s="8">
        <f>ABS(ROUNDDOWN(AA25/3600,0))</f>
        <v>1</v>
      </c>
      <c r="AC25" s="8">
        <f>ABS(ROUNDDOWN((AA25-(3600*ROUNDDOWN(AA25/3600,0)))/60,0))</f>
        <v>1</v>
      </c>
      <c r="AD25" s="8">
        <f>ABS(AA25-(ROUNDDOWN(AA25/3600,0)*3600+ROUNDDOWN((AA25-(3600*ROUNDDOWN(AA25/3600,0)))/60,0)*60))</f>
        <v>42</v>
      </c>
      <c r="AE25" s="8">
        <f>324000-(L25+K25*60+J25*60*60)</f>
        <v>3701</v>
      </c>
      <c r="AF25" s="8">
        <f>ABS(ROUNDDOWN(AE25/3600,0))</f>
        <v>1</v>
      </c>
      <c r="AG25" s="8">
        <f>ABS(ROUNDDOWN((AE25-(3600*ROUNDDOWN(AE25/3600,0)))/60,0))</f>
        <v>1</v>
      </c>
      <c r="AH25" s="8">
        <f>ABS(AE25-(ROUNDDOWN(AE25/3600,0)*3600+ROUNDDOWN((AE25-(3600*ROUNDDOWN(AE25/3600,0)))/60,0)*60))</f>
        <v>41</v>
      </c>
      <c r="AI25" s="8">
        <f>324000-(R25+Q25*60+P25*60*60)</f>
        <v>3703</v>
      </c>
      <c r="AJ25" s="8">
        <f>ABS(ROUNDDOWN(AI25/3600,0))</f>
        <v>1</v>
      </c>
      <c r="AK25" s="8">
        <f>ABS(ROUNDDOWN((AI25-(3600*ROUNDDOWN(AI25/3600,0)))/60,0))</f>
        <v>1</v>
      </c>
      <c r="AL25" s="8">
        <f>ABS(AI25-(ROUNDDOWN(AI25/3600,0)*3600+ROUNDDOWN((AI25-(3600*ROUNDDOWN(AI25/3600,0)))/60,0)*60))</f>
        <v>43</v>
      </c>
      <c r="AM25" s="8">
        <f>ROUND((AA25+AE25+AI25)/3,0)</f>
        <v>3702</v>
      </c>
      <c r="AN25" s="8">
        <f>ABS(ROUNDDOWN(AM25/3600,0))</f>
        <v>1</v>
      </c>
      <c r="AO25" s="8">
        <f>ABS(ROUNDDOWN((AM25-(3600*ROUNDDOWN(AM25/3600,0)))/60,0))</f>
        <v>1</v>
      </c>
      <c r="AP25" s="8">
        <f>ABS(AM25-(ROUNDDOWN(AM25/3600,0)*3600+ROUNDDOWN((AM25-(3600*ROUNDDOWN(AM25/3600,0)))/60,0)*60))</f>
        <v>42</v>
      </c>
      <c r="AQ25" s="81">
        <f>(F25/60+E25)/60+D25</f>
        <v>88.971666666666664</v>
      </c>
      <c r="AR25" s="81">
        <f>(L25/60+K25)/60+J25</f>
        <v>88.971944444444446</v>
      </c>
      <c r="AS25" s="81">
        <f>(R25/60+Q25)/60+P25</f>
        <v>88.971388888888896</v>
      </c>
      <c r="AT25" s="81"/>
      <c r="AU25" s="81">
        <f>AVERAGE(AQ25:AS25)</f>
        <v>88.971666666666678</v>
      </c>
      <c r="AV25" s="81">
        <f>_xlfn.STDEV.S(AQ25:AS25)</f>
        <v>2.7777777777515666E-4</v>
      </c>
      <c r="BA25" s="25"/>
      <c r="BB25" s="25"/>
      <c r="BC25" s="25"/>
      <c r="BD25" s="25"/>
      <c r="BE25" s="25"/>
      <c r="BF25" s="25"/>
      <c r="BG25" s="25"/>
    </row>
    <row r="26" spans="1:61" s="8" customFormat="1" ht="12">
      <c r="A26" s="11"/>
      <c r="B26" s="11"/>
      <c r="C26" s="11"/>
      <c r="D26" s="59"/>
      <c r="E26" s="59"/>
      <c r="F26" s="59"/>
      <c r="G26" s="59"/>
      <c r="H26" s="59"/>
      <c r="I26" s="59"/>
      <c r="J26" s="59"/>
      <c r="K26" s="59"/>
      <c r="L26" s="59"/>
      <c r="M26" s="59"/>
      <c r="N26" s="59"/>
      <c r="O26" s="59"/>
      <c r="P26" s="59"/>
      <c r="Q26" s="59"/>
      <c r="R26" s="59"/>
      <c r="S26" s="59"/>
      <c r="T26" s="59"/>
      <c r="U26" s="59"/>
      <c r="V26" s="59"/>
      <c r="W26" s="59"/>
      <c r="X26" s="59"/>
      <c r="AQ26" s="81"/>
      <c r="AR26" s="81"/>
      <c r="AS26" s="81"/>
      <c r="AT26" s="81"/>
      <c r="AU26" s="81"/>
      <c r="AV26" s="81"/>
      <c r="BA26" s="25"/>
      <c r="BB26" s="25"/>
      <c r="BC26" s="25"/>
      <c r="BD26" s="25"/>
      <c r="BE26" s="25"/>
      <c r="BF26" s="25"/>
      <c r="BG26" s="25"/>
    </row>
    <row r="27" spans="1:61" s="8" customFormat="1" ht="12">
      <c r="A27" s="11"/>
      <c r="B27" s="11"/>
      <c r="C27" s="11"/>
      <c r="D27" s="59"/>
      <c r="E27" s="59"/>
      <c r="F27" s="59"/>
      <c r="G27" s="59"/>
      <c r="H27" s="59"/>
      <c r="I27" s="59"/>
      <c r="J27" s="59"/>
      <c r="K27" s="59"/>
      <c r="L27" s="59"/>
      <c r="M27" s="59"/>
      <c r="N27" s="59"/>
      <c r="O27" s="59"/>
      <c r="P27" s="59"/>
      <c r="Q27" s="59"/>
      <c r="R27" s="59"/>
      <c r="S27" s="59"/>
      <c r="T27" s="59"/>
      <c r="U27" s="59"/>
      <c r="V27" s="59"/>
      <c r="W27" s="59"/>
      <c r="X27" s="59"/>
      <c r="AQ27" s="81"/>
      <c r="AR27" s="81"/>
      <c r="AS27" s="81"/>
      <c r="AT27" s="81"/>
      <c r="AU27" s="81"/>
      <c r="AV27" s="81"/>
      <c r="BA27" s="25"/>
      <c r="BB27" s="25"/>
      <c r="BC27" s="25"/>
      <c r="BD27" s="25"/>
      <c r="BE27" s="25"/>
      <c r="BF27" s="25"/>
      <c r="BG27" s="25"/>
    </row>
    <row r="28" spans="1:61" s="8" customFormat="1" ht="12">
      <c r="A28" s="7" t="s">
        <v>0</v>
      </c>
      <c r="B28" s="7" t="s">
        <v>1</v>
      </c>
      <c r="C28" s="7" t="s">
        <v>2</v>
      </c>
      <c r="D28" s="549" t="s">
        <v>3</v>
      </c>
      <c r="E28" s="549"/>
      <c r="F28" s="549"/>
      <c r="G28" s="549" t="s">
        <v>13</v>
      </c>
      <c r="H28" s="549"/>
      <c r="I28" s="549"/>
      <c r="J28" s="549" t="s">
        <v>4</v>
      </c>
      <c r="K28" s="549"/>
      <c r="L28" s="549"/>
      <c r="M28" s="549" t="s">
        <v>6</v>
      </c>
      <c r="N28" s="549"/>
      <c r="O28" s="549"/>
      <c r="P28" s="549" t="s">
        <v>5</v>
      </c>
      <c r="Q28" s="549"/>
      <c r="R28" s="549"/>
      <c r="S28" s="549" t="s">
        <v>7</v>
      </c>
      <c r="T28" s="549"/>
      <c r="U28" s="549"/>
      <c r="V28" s="549" t="s">
        <v>12</v>
      </c>
      <c r="W28" s="549"/>
      <c r="X28" s="549"/>
      <c r="AQ28" s="81"/>
      <c r="AR28" s="81"/>
      <c r="AS28" s="81"/>
      <c r="AT28" s="81"/>
      <c r="AU28" s="81"/>
      <c r="AV28" s="81"/>
      <c r="BA28" s="25"/>
      <c r="BB28" s="25"/>
      <c r="BC28" s="25"/>
      <c r="BD28" s="25"/>
      <c r="BE28" s="25"/>
      <c r="BF28" s="25"/>
      <c r="BG28" s="25"/>
    </row>
    <row r="29" spans="1:61" s="8" customFormat="1" ht="13.5" customHeight="1">
      <c r="A29" s="9">
        <v>44851</v>
      </c>
      <c r="B29" s="46" t="s">
        <v>214</v>
      </c>
      <c r="C29" s="7" t="s">
        <v>155</v>
      </c>
      <c r="D29" s="30">
        <v>91</v>
      </c>
      <c r="E29" s="3">
        <v>2</v>
      </c>
      <c r="F29" s="4">
        <v>19</v>
      </c>
      <c r="G29" s="30" t="str">
        <f>IF(AA29&lt;0,"-"&amp;AB29,AB29)</f>
        <v>-1</v>
      </c>
      <c r="H29" s="3">
        <f t="shared" ref="H29:I31" si="16">AC29</f>
        <v>2</v>
      </c>
      <c r="I29" s="3">
        <f t="shared" si="16"/>
        <v>19</v>
      </c>
      <c r="J29" s="30">
        <v>91</v>
      </c>
      <c r="K29" s="3">
        <v>2</v>
      </c>
      <c r="L29" s="4">
        <v>20</v>
      </c>
      <c r="M29" s="30" t="str">
        <f>IF(AE29&lt;0,"-"&amp;AF29,AF29)</f>
        <v>-1</v>
      </c>
      <c r="N29" s="3">
        <f t="shared" ref="N29:O31" si="17">AG29</f>
        <v>2</v>
      </c>
      <c r="O29" s="3">
        <f t="shared" si="17"/>
        <v>20</v>
      </c>
      <c r="P29" s="30">
        <v>91</v>
      </c>
      <c r="Q29" s="3">
        <v>2</v>
      </c>
      <c r="R29" s="4">
        <v>20</v>
      </c>
      <c r="S29" s="30" t="str">
        <f>IF(AI29&lt;0,"-"&amp;AJ29,AJ29)</f>
        <v>-1</v>
      </c>
      <c r="T29" s="3">
        <f t="shared" ref="T29:U31" si="18">AK29</f>
        <v>2</v>
      </c>
      <c r="U29" s="3">
        <f t="shared" si="18"/>
        <v>20</v>
      </c>
      <c r="V29" s="30" t="str">
        <f>IF(AM29&lt;0,"-"&amp;AN29,AN29)</f>
        <v>-1</v>
      </c>
      <c r="W29" s="3">
        <f t="shared" ref="W29:X31" si="19">AO29</f>
        <v>2</v>
      </c>
      <c r="X29" s="4">
        <f t="shared" si="19"/>
        <v>20</v>
      </c>
      <c r="AA29" s="8">
        <f>324000-(F29+E29*60+D29*60*60)</f>
        <v>-3739</v>
      </c>
      <c r="AB29" s="8">
        <f>ABS(ROUNDDOWN(AA29/3600,0))</f>
        <v>1</v>
      </c>
      <c r="AC29" s="8">
        <f>ABS(ROUNDDOWN((AA29-(3600*ROUNDDOWN(AA29/3600,0)))/60,0))</f>
        <v>2</v>
      </c>
      <c r="AD29" s="8">
        <f>ABS(AA29-(ROUNDDOWN(AA29/3600,0)*3600+ROUNDDOWN((AA29-(3600*ROUNDDOWN(AA29/3600,0)))/60,0)*60))</f>
        <v>19</v>
      </c>
      <c r="AE29" s="8">
        <f>324000-(L29+K29*60+J29*60*60)</f>
        <v>-3740</v>
      </c>
      <c r="AF29" s="8">
        <f>ABS(ROUNDDOWN(AE29/3600,0))</f>
        <v>1</v>
      </c>
      <c r="AG29" s="8">
        <f>ABS(ROUNDDOWN((AE29-(3600*ROUNDDOWN(AE29/3600,0)))/60,0))</f>
        <v>2</v>
      </c>
      <c r="AH29" s="8">
        <f>ABS(AE29-(ROUNDDOWN(AE29/3600,0)*3600+ROUNDDOWN((AE29-(3600*ROUNDDOWN(AE29/3600,0)))/60,0)*60))</f>
        <v>20</v>
      </c>
      <c r="AI29" s="8">
        <f>324000-(R29+Q29*60+P29*60*60)</f>
        <v>-3740</v>
      </c>
      <c r="AJ29" s="8">
        <f>ABS(ROUNDDOWN(AI29/3600,0))</f>
        <v>1</v>
      </c>
      <c r="AK29" s="8">
        <f>ABS(ROUNDDOWN((AI29-(3600*ROUNDDOWN(AI29/3600,0)))/60,0))</f>
        <v>2</v>
      </c>
      <c r="AL29" s="8">
        <f>ABS(AI29-(ROUNDDOWN(AI29/3600,0)*3600+ROUNDDOWN((AI29-(3600*ROUNDDOWN(AI29/3600,0)))/60,0)*60))</f>
        <v>20</v>
      </c>
      <c r="AM29" s="8">
        <f>ROUND((AA29+AE29+AI29)/3,0)</f>
        <v>-3740</v>
      </c>
      <c r="AN29" s="8">
        <f>ABS(ROUNDDOWN(AM29/3600,0))</f>
        <v>1</v>
      </c>
      <c r="AO29" s="8">
        <f>ABS(ROUNDDOWN((AM29-(3600*ROUNDDOWN(AM29/3600,0)))/60,0))</f>
        <v>2</v>
      </c>
      <c r="AP29" s="8">
        <f>ABS(AM29-(ROUNDDOWN(AM29/3600,0)*3600+ROUNDDOWN((AM29-(3600*ROUNDDOWN(AM29/3600,0)))/60,0)*60))</f>
        <v>20</v>
      </c>
      <c r="AQ29" s="81">
        <f>(F29/60+E29)/60+D29</f>
        <v>91.038611111111109</v>
      </c>
      <c r="AR29" s="81">
        <f>(L29/60+K29)/60+J29</f>
        <v>91.038888888888891</v>
      </c>
      <c r="AS29" s="81">
        <f>(R29/60+Q29)/60+P29</f>
        <v>91.038888888888891</v>
      </c>
      <c r="AT29" s="81"/>
      <c r="AU29" s="81">
        <f>AVERAGE(AQ29:AS29)</f>
        <v>91.038796296296297</v>
      </c>
      <c r="AV29" s="81">
        <f>_xlfn.STDEV.S(AQ29:AS29)</f>
        <v>1.6037507477748508E-4</v>
      </c>
      <c r="BA29" s="25"/>
      <c r="BB29" s="25"/>
      <c r="BC29" s="25"/>
      <c r="BD29" s="25"/>
      <c r="BE29" s="25"/>
      <c r="BF29" s="25"/>
      <c r="BG29" s="25"/>
    </row>
    <row r="30" spans="1:61" s="8" customFormat="1" ht="12">
      <c r="A30" s="7"/>
      <c r="B30" s="7"/>
      <c r="C30" s="7" t="s">
        <v>35</v>
      </c>
      <c r="D30" s="31">
        <v>90</v>
      </c>
      <c r="E30" s="32">
        <v>41</v>
      </c>
      <c r="F30" s="4">
        <v>3</v>
      </c>
      <c r="G30" s="30" t="str">
        <f>IF(AA30&lt;0,"-"&amp;AB30,AB30)</f>
        <v>-0</v>
      </c>
      <c r="H30" s="3">
        <f t="shared" si="16"/>
        <v>41</v>
      </c>
      <c r="I30" s="3">
        <f t="shared" si="16"/>
        <v>3</v>
      </c>
      <c r="J30" s="31">
        <v>90</v>
      </c>
      <c r="K30" s="32">
        <v>41</v>
      </c>
      <c r="L30" s="4">
        <v>1</v>
      </c>
      <c r="M30" s="30" t="str">
        <f>IF(AE30&lt;0,"-"&amp;AF30,AF30)</f>
        <v>-0</v>
      </c>
      <c r="N30" s="3">
        <f t="shared" si="17"/>
        <v>41</v>
      </c>
      <c r="O30" s="3">
        <f t="shared" si="17"/>
        <v>1</v>
      </c>
      <c r="P30" s="31">
        <v>90</v>
      </c>
      <c r="Q30" s="32">
        <v>40</v>
      </c>
      <c r="R30" s="4">
        <v>58</v>
      </c>
      <c r="S30" s="30" t="str">
        <f>IF(AI30&lt;0,"-"&amp;AJ30,AJ30)</f>
        <v>-0</v>
      </c>
      <c r="T30" s="3">
        <f t="shared" si="18"/>
        <v>40</v>
      </c>
      <c r="U30" s="3">
        <f t="shared" si="18"/>
        <v>58</v>
      </c>
      <c r="V30" s="30" t="str">
        <f>IF(AM30&lt;0,"-"&amp;AN30,AN30)</f>
        <v>-0</v>
      </c>
      <c r="W30" s="3">
        <f t="shared" si="19"/>
        <v>41</v>
      </c>
      <c r="X30" s="4">
        <f t="shared" si="19"/>
        <v>1</v>
      </c>
      <c r="AA30" s="8">
        <f>324000-(F30+E30*60+D30*60*60)</f>
        <v>-2463</v>
      </c>
      <c r="AB30" s="8">
        <f>ABS(ROUNDDOWN(AA30/3600,0))</f>
        <v>0</v>
      </c>
      <c r="AC30" s="8">
        <f>ABS(ROUNDDOWN((AA30-(3600*ROUNDDOWN(AA30/3600,0)))/60,0))</f>
        <v>41</v>
      </c>
      <c r="AD30" s="8">
        <f>ABS(AA30-(ROUNDDOWN(AA30/3600,0)*3600+ROUNDDOWN((AA30-(3600*ROUNDDOWN(AA30/3600,0)))/60,0)*60))</f>
        <v>3</v>
      </c>
      <c r="AE30" s="8">
        <f>324000-(L30+K30*60+J30*60*60)</f>
        <v>-2461</v>
      </c>
      <c r="AF30" s="8">
        <f>ABS(ROUNDDOWN(AE30/3600,0))</f>
        <v>0</v>
      </c>
      <c r="AG30" s="8">
        <f>ABS(ROUNDDOWN((AE30-(3600*ROUNDDOWN(AE30/3600,0)))/60,0))</f>
        <v>41</v>
      </c>
      <c r="AH30" s="8">
        <f>ABS(AE30-(ROUNDDOWN(AE30/3600,0)*3600+ROUNDDOWN((AE30-(3600*ROUNDDOWN(AE30/3600,0)))/60,0)*60))</f>
        <v>1</v>
      </c>
      <c r="AI30" s="8">
        <f>324000-(R30+Q30*60+P30*60*60)</f>
        <v>-2458</v>
      </c>
      <c r="AJ30" s="8">
        <f>ABS(ROUNDDOWN(AI30/3600,0))</f>
        <v>0</v>
      </c>
      <c r="AK30" s="8">
        <f>ABS(ROUNDDOWN((AI30-(3600*ROUNDDOWN(AI30/3600,0)))/60,0))</f>
        <v>40</v>
      </c>
      <c r="AL30" s="8">
        <f>ABS(AI30-(ROUNDDOWN(AI30/3600,0)*3600+ROUNDDOWN((AI30-(3600*ROUNDDOWN(AI30/3600,0)))/60,0)*60))</f>
        <v>58</v>
      </c>
      <c r="AM30" s="8">
        <f>ROUND((AA30+AE30+AI30)/3,0)</f>
        <v>-2461</v>
      </c>
      <c r="AN30" s="8">
        <f>ABS(ROUNDDOWN(AM30/3600,0))</f>
        <v>0</v>
      </c>
      <c r="AO30" s="8">
        <f>ABS(ROUNDDOWN((AM30-(3600*ROUNDDOWN(AM30/3600,0)))/60,0))</f>
        <v>41</v>
      </c>
      <c r="AP30" s="8">
        <f>ABS(AM30-(ROUNDDOWN(AM30/3600,0)*3600+ROUNDDOWN((AM30-(3600*ROUNDDOWN(AM30/3600,0)))/60,0)*60))</f>
        <v>1</v>
      </c>
      <c r="AQ30" s="81">
        <f>(F30/60+E30)/60+D30</f>
        <v>90.68416666666667</v>
      </c>
      <c r="AR30" s="81">
        <f>(L30/60+K30)/60+J30</f>
        <v>90.683611111111105</v>
      </c>
      <c r="AS30" s="81">
        <f>(R30/60+Q30)/60+P30</f>
        <v>90.682777777777773</v>
      </c>
      <c r="AT30" s="81"/>
      <c r="AU30" s="81">
        <f>AVERAGE(AQ30:AS30)</f>
        <v>90.683518518518511</v>
      </c>
      <c r="AV30" s="81">
        <f>_xlfn.STDEV.S(AQ30:AS30)</f>
        <v>6.9905874401030705E-4</v>
      </c>
      <c r="BA30" s="25"/>
      <c r="BB30" s="25"/>
      <c r="BC30" s="25"/>
      <c r="BD30" s="25"/>
      <c r="BE30" s="25"/>
      <c r="BF30" s="25"/>
      <c r="BG30" s="25"/>
    </row>
    <row r="31" spans="1:61" s="8" customFormat="1" ht="12">
      <c r="A31" s="7"/>
      <c r="B31" s="7"/>
      <c r="C31" s="7" t="s">
        <v>33</v>
      </c>
      <c r="D31" s="31">
        <v>88</v>
      </c>
      <c r="E31" s="32">
        <v>5</v>
      </c>
      <c r="F31" s="56">
        <v>51</v>
      </c>
      <c r="G31" s="30">
        <f>IF(AA31&lt;0,"-"&amp;AB31,AB31)</f>
        <v>1</v>
      </c>
      <c r="H31" s="3">
        <f t="shared" si="16"/>
        <v>54</v>
      </c>
      <c r="I31" s="3">
        <f t="shared" si="16"/>
        <v>9</v>
      </c>
      <c r="J31" s="31">
        <v>88</v>
      </c>
      <c r="K31" s="32">
        <v>5</v>
      </c>
      <c r="L31" s="56">
        <v>52</v>
      </c>
      <c r="M31" s="30">
        <f>IF(AE31&lt;0,"-"&amp;AF31,AF31)</f>
        <v>1</v>
      </c>
      <c r="N31" s="3">
        <f t="shared" si="17"/>
        <v>54</v>
      </c>
      <c r="O31" s="3">
        <f t="shared" si="17"/>
        <v>8</v>
      </c>
      <c r="P31" s="31">
        <v>88</v>
      </c>
      <c r="Q31" s="32">
        <v>5</v>
      </c>
      <c r="R31" s="56">
        <v>52</v>
      </c>
      <c r="S31" s="30">
        <f>IF(AI31&lt;0,"-"&amp;AJ31,AJ31)</f>
        <v>1</v>
      </c>
      <c r="T31" s="3">
        <f t="shared" si="18"/>
        <v>54</v>
      </c>
      <c r="U31" s="3">
        <f t="shared" si="18"/>
        <v>8</v>
      </c>
      <c r="V31" s="30">
        <f>IF(AM31&lt;0,"-"&amp;AN31,AN31)</f>
        <v>1</v>
      </c>
      <c r="W31" s="3">
        <f t="shared" si="19"/>
        <v>54</v>
      </c>
      <c r="X31" s="4">
        <f t="shared" si="19"/>
        <v>8</v>
      </c>
      <c r="AA31" s="8">
        <f>324000-(F31+E31*60+D31*60*60)</f>
        <v>6849</v>
      </c>
      <c r="AB31" s="8">
        <f>ABS(ROUNDDOWN(AA31/3600,0))</f>
        <v>1</v>
      </c>
      <c r="AC31" s="8">
        <f>ABS(ROUNDDOWN((AA31-(3600*ROUNDDOWN(AA31/3600,0)))/60,0))</f>
        <v>54</v>
      </c>
      <c r="AD31" s="8">
        <f>ABS(AA31-(ROUNDDOWN(AA31/3600,0)*3600+ROUNDDOWN((AA31-(3600*ROUNDDOWN(AA31/3600,0)))/60,0)*60))</f>
        <v>9</v>
      </c>
      <c r="AE31" s="8">
        <f>324000-(L31+K31*60+J31*60*60)</f>
        <v>6848</v>
      </c>
      <c r="AF31" s="8">
        <f>ABS(ROUNDDOWN(AE31/3600,0))</f>
        <v>1</v>
      </c>
      <c r="AG31" s="8">
        <f>ABS(ROUNDDOWN((AE31-(3600*ROUNDDOWN(AE31/3600,0)))/60,0))</f>
        <v>54</v>
      </c>
      <c r="AH31" s="8">
        <f>ABS(AE31-(ROUNDDOWN(AE31/3600,0)*3600+ROUNDDOWN((AE31-(3600*ROUNDDOWN(AE31/3600,0)))/60,0)*60))</f>
        <v>8</v>
      </c>
      <c r="AI31" s="8">
        <f>324000-(R31+Q31*60+P31*60*60)</f>
        <v>6848</v>
      </c>
      <c r="AJ31" s="8">
        <f>ABS(ROUNDDOWN(AI31/3600,0))</f>
        <v>1</v>
      </c>
      <c r="AK31" s="8">
        <f>ABS(ROUNDDOWN((AI31-(3600*ROUNDDOWN(AI31/3600,0)))/60,0))</f>
        <v>54</v>
      </c>
      <c r="AL31" s="8">
        <f>ABS(AI31-(ROUNDDOWN(AI31/3600,0)*3600+ROUNDDOWN((AI31-(3600*ROUNDDOWN(AI31/3600,0)))/60,0)*60))</f>
        <v>8</v>
      </c>
      <c r="AM31" s="8">
        <f>ROUND((AA31+AE31+AI31)/3,0)</f>
        <v>6848</v>
      </c>
      <c r="AN31" s="8">
        <f>ABS(ROUNDDOWN(AM31/3600,0))</f>
        <v>1</v>
      </c>
      <c r="AO31" s="8">
        <f>ABS(ROUNDDOWN((AM31-(3600*ROUNDDOWN(AM31/3600,0)))/60,0))</f>
        <v>54</v>
      </c>
      <c r="AP31" s="8">
        <f>ABS(AM31-(ROUNDDOWN(AM31/3600,0)*3600+ROUNDDOWN((AM31-(3600*ROUNDDOWN(AM31/3600,0)))/60,0)*60))</f>
        <v>8</v>
      </c>
      <c r="AQ31" s="81">
        <f>(F31/60+E31)/60+D31</f>
        <v>88.097499999999997</v>
      </c>
      <c r="AR31" s="81">
        <f>(L31/60+K31)/60+J31</f>
        <v>88.097777777777779</v>
      </c>
      <c r="AS31" s="81">
        <f>(R31/60+Q31)/60+P31</f>
        <v>88.097777777777779</v>
      </c>
      <c r="AT31" s="81"/>
      <c r="AU31" s="81">
        <f>AVERAGE(AQ31:AS31)</f>
        <v>88.097685185185185</v>
      </c>
      <c r="AV31" s="81">
        <f>_xlfn.STDEV.S(AQ31:AS31)</f>
        <v>1.6037507477748508E-4</v>
      </c>
      <c r="BA31" s="25"/>
      <c r="BB31" s="25"/>
      <c r="BC31" s="25"/>
      <c r="BD31" s="25"/>
      <c r="BE31" s="25"/>
      <c r="BF31" s="25"/>
      <c r="BG31" s="25"/>
    </row>
    <row r="32" spans="1:61" s="8" customFormat="1" ht="12">
      <c r="A32" s="11"/>
      <c r="B32" s="11"/>
      <c r="C32" s="11"/>
      <c r="D32" s="59"/>
      <c r="E32" s="59"/>
      <c r="F32" s="59"/>
      <c r="G32" s="59"/>
      <c r="H32" s="59"/>
      <c r="I32" s="59"/>
      <c r="J32" s="59"/>
      <c r="K32" s="59"/>
      <c r="L32" s="59"/>
      <c r="M32" s="59"/>
      <c r="N32" s="59"/>
      <c r="O32" s="59"/>
      <c r="P32" s="59"/>
      <c r="Q32" s="59"/>
      <c r="R32" s="59"/>
      <c r="S32" s="59"/>
      <c r="T32" s="59"/>
      <c r="U32" s="59"/>
      <c r="V32" s="59"/>
      <c r="W32" s="59"/>
      <c r="X32" s="59"/>
      <c r="AQ32" s="81"/>
      <c r="AR32" s="81"/>
      <c r="AS32" s="81"/>
      <c r="AT32" s="81"/>
      <c r="AU32" s="81"/>
      <c r="AV32" s="81"/>
      <c r="BA32" s="25"/>
      <c r="BB32" s="25"/>
      <c r="BC32" s="25"/>
      <c r="BD32" s="25"/>
      <c r="BE32" s="25"/>
      <c r="BF32" s="25"/>
      <c r="BG32" s="25"/>
    </row>
    <row r="33" spans="1:59" s="8" customFormat="1" ht="12">
      <c r="A33" s="11"/>
      <c r="B33" s="11"/>
      <c r="C33" s="11"/>
      <c r="D33" s="59"/>
      <c r="E33" s="59"/>
      <c r="F33" s="59"/>
      <c r="G33" s="59"/>
      <c r="H33" s="59"/>
      <c r="I33" s="59"/>
      <c r="J33" s="59"/>
      <c r="K33" s="59"/>
      <c r="L33" s="59"/>
      <c r="M33" s="59"/>
      <c r="N33" s="59"/>
      <c r="O33" s="59"/>
      <c r="P33" s="59"/>
      <c r="Q33" s="59"/>
      <c r="R33" s="59"/>
      <c r="S33" s="59"/>
      <c r="T33" s="59"/>
      <c r="U33" s="59"/>
      <c r="V33" s="59"/>
      <c r="W33" s="59"/>
      <c r="X33" s="59"/>
      <c r="AQ33" s="81"/>
      <c r="AR33" s="81"/>
      <c r="AS33" s="81"/>
      <c r="AT33" s="81"/>
      <c r="AU33" s="81"/>
      <c r="AV33" s="81"/>
      <c r="BA33" s="25"/>
      <c r="BB33" s="25"/>
      <c r="BC33" s="25"/>
      <c r="BD33" s="25"/>
      <c r="BE33" s="25"/>
      <c r="BF33" s="25"/>
      <c r="BG33" s="25"/>
    </row>
    <row r="34" spans="1:59" s="8" customFormat="1" ht="12">
      <c r="A34" s="7" t="s">
        <v>0</v>
      </c>
      <c r="B34" s="7" t="s">
        <v>1</v>
      </c>
      <c r="C34" s="7" t="s">
        <v>2</v>
      </c>
      <c r="D34" s="549" t="s">
        <v>3</v>
      </c>
      <c r="E34" s="549"/>
      <c r="F34" s="549"/>
      <c r="G34" s="549" t="s">
        <v>13</v>
      </c>
      <c r="H34" s="549"/>
      <c r="I34" s="549"/>
      <c r="J34" s="549" t="s">
        <v>4</v>
      </c>
      <c r="K34" s="549"/>
      <c r="L34" s="549"/>
      <c r="M34" s="549" t="s">
        <v>6</v>
      </c>
      <c r="N34" s="549"/>
      <c r="O34" s="549"/>
      <c r="P34" s="549" t="s">
        <v>5</v>
      </c>
      <c r="Q34" s="549"/>
      <c r="R34" s="549"/>
      <c r="S34" s="549" t="s">
        <v>7</v>
      </c>
      <c r="T34" s="549"/>
      <c r="U34" s="549"/>
      <c r="V34" s="549" t="s">
        <v>12</v>
      </c>
      <c r="W34" s="549"/>
      <c r="X34" s="549"/>
      <c r="AQ34" s="81"/>
      <c r="AR34" s="81"/>
      <c r="AS34" s="81"/>
      <c r="AT34" s="81"/>
      <c r="AU34" s="81"/>
      <c r="AV34" s="81"/>
      <c r="BA34" s="25"/>
      <c r="BB34" s="25"/>
      <c r="BC34" s="25"/>
      <c r="BD34" s="25"/>
      <c r="BE34" s="25"/>
      <c r="BF34" s="25"/>
      <c r="BG34" s="25"/>
    </row>
    <row r="35" spans="1:59" s="8" customFormat="1" ht="13.5" customHeight="1">
      <c r="A35" s="9">
        <v>44851</v>
      </c>
      <c r="B35" s="46" t="s">
        <v>33</v>
      </c>
      <c r="C35" s="7" t="s">
        <v>163</v>
      </c>
      <c r="D35" s="30">
        <v>91</v>
      </c>
      <c r="E35" s="3">
        <v>54</v>
      </c>
      <c r="F35" s="4">
        <v>52</v>
      </c>
      <c r="G35" s="30" t="str">
        <f>IF(AA35&lt;0,"-"&amp;AB35,AB35)</f>
        <v>-1</v>
      </c>
      <c r="H35" s="3">
        <f>AC35</f>
        <v>54</v>
      </c>
      <c r="I35" s="3">
        <f>AD35</f>
        <v>52</v>
      </c>
      <c r="J35" s="30">
        <v>91</v>
      </c>
      <c r="K35" s="3">
        <v>54</v>
      </c>
      <c r="L35" s="4">
        <v>51</v>
      </c>
      <c r="M35" s="30" t="str">
        <f>IF(AE35&lt;0,"-"&amp;AF35,AF35)</f>
        <v>-1</v>
      </c>
      <c r="N35" s="3">
        <f>AG35</f>
        <v>54</v>
      </c>
      <c r="O35" s="3">
        <f>AH35</f>
        <v>51</v>
      </c>
      <c r="P35" s="30">
        <v>91</v>
      </c>
      <c r="Q35" s="3">
        <v>54</v>
      </c>
      <c r="R35" s="4">
        <v>52</v>
      </c>
      <c r="S35" s="30" t="str">
        <f>IF(AI35&lt;0,"-"&amp;AJ35,AJ35)</f>
        <v>-1</v>
      </c>
      <c r="T35" s="3">
        <f>AK35</f>
        <v>54</v>
      </c>
      <c r="U35" s="3">
        <f>AL35</f>
        <v>52</v>
      </c>
      <c r="V35" s="30" t="str">
        <f>IF(AM35&lt;0,"-"&amp;AN35,AN35)</f>
        <v>-1</v>
      </c>
      <c r="W35" s="3">
        <f>AO35</f>
        <v>54</v>
      </c>
      <c r="X35" s="4">
        <f>AP35</f>
        <v>52</v>
      </c>
      <c r="AA35" s="8">
        <f>324000-(F35+E35*60+D35*60*60)</f>
        <v>-6892</v>
      </c>
      <c r="AB35" s="8">
        <f>ABS(ROUNDDOWN(AA35/3600,0))</f>
        <v>1</v>
      </c>
      <c r="AC35" s="8">
        <f>ABS(ROUNDDOWN((AA35-(3600*ROUNDDOWN(AA35/3600,0)))/60,0))</f>
        <v>54</v>
      </c>
      <c r="AD35" s="8">
        <f>ABS(AA35-(ROUNDDOWN(AA35/3600,0)*3600+ROUNDDOWN((AA35-(3600*ROUNDDOWN(AA35/3600,0)))/60,0)*60))</f>
        <v>52</v>
      </c>
      <c r="AE35" s="8">
        <f>324000-(L35+K35*60+J35*60*60)</f>
        <v>-6891</v>
      </c>
      <c r="AF35" s="8">
        <f>ABS(ROUNDDOWN(AE35/3600,0))</f>
        <v>1</v>
      </c>
      <c r="AG35" s="8">
        <f>ABS(ROUNDDOWN((AE35-(3600*ROUNDDOWN(AE35/3600,0)))/60,0))</f>
        <v>54</v>
      </c>
      <c r="AH35" s="8">
        <f>ABS(AE35-(ROUNDDOWN(AE35/3600,0)*3600+ROUNDDOWN((AE35-(3600*ROUNDDOWN(AE35/3600,0)))/60,0)*60))</f>
        <v>51</v>
      </c>
      <c r="AI35" s="8">
        <f>324000-(R35+Q35*60+P35*60*60)</f>
        <v>-6892</v>
      </c>
      <c r="AJ35" s="8">
        <f>ABS(ROUNDDOWN(AI35/3600,0))</f>
        <v>1</v>
      </c>
      <c r="AK35" s="8">
        <f>ABS(ROUNDDOWN((AI35-(3600*ROUNDDOWN(AI35/3600,0)))/60,0))</f>
        <v>54</v>
      </c>
      <c r="AL35" s="8">
        <f>ABS(AI35-(ROUNDDOWN(AI35/3600,0)*3600+ROUNDDOWN((AI35-(3600*ROUNDDOWN(AI35/3600,0)))/60,0)*60))</f>
        <v>52</v>
      </c>
      <c r="AM35" s="8">
        <f>ROUND((AA35+AE35+AI35)/3,0)</f>
        <v>-6892</v>
      </c>
      <c r="AN35" s="8">
        <f>ABS(ROUNDDOWN(AM35/3600,0))</f>
        <v>1</v>
      </c>
      <c r="AO35" s="8">
        <f>ABS(ROUNDDOWN((AM35-(3600*ROUNDDOWN(AM35/3600,0)))/60,0))</f>
        <v>54</v>
      </c>
      <c r="AP35" s="8">
        <f>ABS(AM35-(ROUNDDOWN(AM35/3600,0)*3600+ROUNDDOWN((AM35-(3600*ROUNDDOWN(AM35/3600,0)))/60,0)*60))</f>
        <v>52</v>
      </c>
      <c r="AQ35" s="81">
        <f>(F35/60+E35)/60+D35</f>
        <v>91.914444444444442</v>
      </c>
      <c r="AR35" s="81">
        <f>(L35/60+K35)/60+J35</f>
        <v>91.914166666666674</v>
      </c>
      <c r="AS35" s="81">
        <f>(R35/60+Q35)/60+P35</f>
        <v>91.914444444444442</v>
      </c>
      <c r="AT35" s="81"/>
      <c r="AU35" s="81">
        <f>AVERAGE(AQ35:AS35)</f>
        <v>91.914351851851848</v>
      </c>
      <c r="AV35" s="81">
        <f>_xlfn.STDEV.S(AQ35:AS35)</f>
        <v>1.6037507476928043E-4</v>
      </c>
      <c r="BA35" s="25"/>
      <c r="BB35" s="25"/>
      <c r="BC35" s="25"/>
      <c r="BD35" s="25"/>
      <c r="BE35" s="25"/>
      <c r="BF35" s="25"/>
      <c r="BG35" s="25"/>
    </row>
    <row r="36" spans="1:59" s="8" customFormat="1" ht="12">
      <c r="A36" s="7"/>
      <c r="B36" s="7"/>
      <c r="C36" s="7" t="s">
        <v>44</v>
      </c>
      <c r="D36" s="31">
        <v>91</v>
      </c>
      <c r="E36" s="32">
        <v>32</v>
      </c>
      <c r="F36" s="4">
        <v>45</v>
      </c>
      <c r="G36" s="30" t="str">
        <f>IF(AA36&lt;0,"-"&amp;AB36,AB36)</f>
        <v>-1</v>
      </c>
      <c r="H36" s="3">
        <f t="shared" ref="H36:I38" si="20">AC36</f>
        <v>32</v>
      </c>
      <c r="I36" s="3">
        <f t="shared" si="20"/>
        <v>45</v>
      </c>
      <c r="J36" s="31">
        <v>91</v>
      </c>
      <c r="K36" s="32">
        <v>32</v>
      </c>
      <c r="L36" s="4">
        <v>46</v>
      </c>
      <c r="M36" s="30" t="str">
        <f>IF(AE36&lt;0,"-"&amp;AF36,AF36)</f>
        <v>-1</v>
      </c>
      <c r="N36" s="3">
        <f t="shared" ref="N36:O38" si="21">AG36</f>
        <v>32</v>
      </c>
      <c r="O36" s="3">
        <f t="shared" si="21"/>
        <v>46</v>
      </c>
      <c r="P36" s="31">
        <v>91</v>
      </c>
      <c r="Q36" s="32">
        <v>32</v>
      </c>
      <c r="R36" s="4">
        <v>46</v>
      </c>
      <c r="S36" s="30" t="str">
        <f>IF(AI36&lt;0,"-"&amp;AJ36,AJ36)</f>
        <v>-1</v>
      </c>
      <c r="T36" s="3">
        <f t="shared" ref="T36:U38" si="22">AK36</f>
        <v>32</v>
      </c>
      <c r="U36" s="3">
        <f t="shared" si="22"/>
        <v>46</v>
      </c>
      <c r="V36" s="30" t="str">
        <f>IF(AM36&lt;0,"-"&amp;AN36,AN36)</f>
        <v>-1</v>
      </c>
      <c r="W36" s="3">
        <f t="shared" ref="W36:X38" si="23">AO36</f>
        <v>32</v>
      </c>
      <c r="X36" s="4">
        <f t="shared" si="23"/>
        <v>46</v>
      </c>
      <c r="AA36" s="8">
        <f>324000-(F36+E36*60+D36*60*60)</f>
        <v>-5565</v>
      </c>
      <c r="AB36" s="8">
        <f>ABS(ROUNDDOWN(AA36/3600,0))</f>
        <v>1</v>
      </c>
      <c r="AC36" s="8">
        <f>ABS(ROUNDDOWN((AA36-(3600*ROUNDDOWN(AA36/3600,0)))/60,0))</f>
        <v>32</v>
      </c>
      <c r="AD36" s="8">
        <f>ABS(AA36-(ROUNDDOWN(AA36/3600,0)*3600+ROUNDDOWN((AA36-(3600*ROUNDDOWN(AA36/3600,0)))/60,0)*60))</f>
        <v>45</v>
      </c>
      <c r="AE36" s="8">
        <f>324000-(L36+K36*60+J36*60*60)</f>
        <v>-5566</v>
      </c>
      <c r="AF36" s="8">
        <f>ABS(ROUNDDOWN(AE36/3600,0))</f>
        <v>1</v>
      </c>
      <c r="AG36" s="8">
        <f>ABS(ROUNDDOWN((AE36-(3600*ROUNDDOWN(AE36/3600,0)))/60,0))</f>
        <v>32</v>
      </c>
      <c r="AH36" s="8">
        <f>ABS(AE36-(ROUNDDOWN(AE36/3600,0)*3600+ROUNDDOWN((AE36-(3600*ROUNDDOWN(AE36/3600,0)))/60,0)*60))</f>
        <v>46</v>
      </c>
      <c r="AI36" s="8">
        <f>324000-(R36+Q36*60+P36*60*60)</f>
        <v>-5566</v>
      </c>
      <c r="AJ36" s="8">
        <f>ABS(ROUNDDOWN(AI36/3600,0))</f>
        <v>1</v>
      </c>
      <c r="AK36" s="8">
        <f>ABS(ROUNDDOWN((AI36-(3600*ROUNDDOWN(AI36/3600,0)))/60,0))</f>
        <v>32</v>
      </c>
      <c r="AL36" s="8">
        <f>ABS(AI36-(ROUNDDOWN(AI36/3600,0)*3600+ROUNDDOWN((AI36-(3600*ROUNDDOWN(AI36/3600,0)))/60,0)*60))</f>
        <v>46</v>
      </c>
      <c r="AM36" s="8">
        <f>ROUND((AA36+AE36+AI36)/3,0)</f>
        <v>-5566</v>
      </c>
      <c r="AN36" s="8">
        <f>ABS(ROUNDDOWN(AM36/3600,0))</f>
        <v>1</v>
      </c>
      <c r="AO36" s="8">
        <f>ABS(ROUNDDOWN((AM36-(3600*ROUNDDOWN(AM36/3600,0)))/60,0))</f>
        <v>32</v>
      </c>
      <c r="AP36" s="8">
        <f>ABS(AM36-(ROUNDDOWN(AM36/3600,0)*3600+ROUNDDOWN((AM36-(3600*ROUNDDOWN(AM36/3600,0)))/60,0)*60))</f>
        <v>46</v>
      </c>
      <c r="AQ36" s="81">
        <f>(F36/60+E36)/60+D36</f>
        <v>91.545833333333334</v>
      </c>
      <c r="AR36" s="81">
        <f>(L36/60+K36)/60+J36</f>
        <v>91.546111111111117</v>
      </c>
      <c r="AS36" s="81">
        <f>(R36/60+Q36)/60+P36</f>
        <v>91.546111111111117</v>
      </c>
      <c r="AT36" s="81"/>
      <c r="AU36" s="81">
        <f>AVERAGE(AQ36:AS36)</f>
        <v>91.546018518518508</v>
      </c>
      <c r="AV36" s="81">
        <f>_xlfn.STDEV.S(AQ36:AS36)</f>
        <v>1.6037507477748508E-4</v>
      </c>
      <c r="BA36" s="25"/>
      <c r="BB36" s="25"/>
      <c r="BC36" s="25"/>
      <c r="BD36" s="25"/>
      <c r="BE36" s="25"/>
      <c r="BF36" s="25"/>
      <c r="BG36" s="25"/>
    </row>
    <row r="37" spans="1:59" s="8" customFormat="1" ht="12">
      <c r="A37" s="7"/>
      <c r="B37" s="7"/>
      <c r="C37" s="7" t="s">
        <v>46</v>
      </c>
      <c r="D37" s="31">
        <v>82</v>
      </c>
      <c r="E37" s="32">
        <v>22</v>
      </c>
      <c r="F37" s="56">
        <v>11</v>
      </c>
      <c r="G37" s="30">
        <f>IF(AA37&lt;0,"-"&amp;AB37,AB37)</f>
        <v>7</v>
      </c>
      <c r="H37" s="3">
        <f t="shared" si="20"/>
        <v>37</v>
      </c>
      <c r="I37" s="3">
        <f t="shared" si="20"/>
        <v>49</v>
      </c>
      <c r="J37" s="31">
        <v>82</v>
      </c>
      <c r="K37" s="32">
        <v>22</v>
      </c>
      <c r="L37" s="56">
        <v>12</v>
      </c>
      <c r="M37" s="30">
        <f>IF(AE37&lt;0,"-"&amp;AF37,AF37)</f>
        <v>7</v>
      </c>
      <c r="N37" s="3">
        <f t="shared" si="21"/>
        <v>37</v>
      </c>
      <c r="O37" s="3">
        <f t="shared" si="21"/>
        <v>48</v>
      </c>
      <c r="P37" s="31">
        <v>82</v>
      </c>
      <c r="Q37" s="32">
        <v>22</v>
      </c>
      <c r="R37" s="56">
        <v>12</v>
      </c>
      <c r="S37" s="30">
        <f>IF(AI37&lt;0,"-"&amp;AJ37,AJ37)</f>
        <v>7</v>
      </c>
      <c r="T37" s="3">
        <f t="shared" si="22"/>
        <v>37</v>
      </c>
      <c r="U37" s="3">
        <f t="shared" si="22"/>
        <v>48</v>
      </c>
      <c r="V37" s="30">
        <f>IF(AM37&lt;0,"-"&amp;AN37,AN37)</f>
        <v>7</v>
      </c>
      <c r="W37" s="3">
        <f t="shared" si="23"/>
        <v>37</v>
      </c>
      <c r="X37" s="4">
        <f t="shared" si="23"/>
        <v>48</v>
      </c>
      <c r="AA37" s="8">
        <f>324000-(F37+E37*60+D37*60*60)</f>
        <v>27469</v>
      </c>
      <c r="AB37" s="8">
        <f>ABS(ROUNDDOWN(AA37/3600,0))</f>
        <v>7</v>
      </c>
      <c r="AC37" s="8">
        <f>ABS(ROUNDDOWN((AA37-(3600*ROUNDDOWN(AA37/3600,0)))/60,0))</f>
        <v>37</v>
      </c>
      <c r="AD37" s="8">
        <f>ABS(AA37-(ROUNDDOWN(AA37/3600,0)*3600+ROUNDDOWN((AA37-(3600*ROUNDDOWN(AA37/3600,0)))/60,0)*60))</f>
        <v>49</v>
      </c>
      <c r="AE37" s="8">
        <f>324000-(L37+K37*60+J37*60*60)</f>
        <v>27468</v>
      </c>
      <c r="AF37" s="8">
        <f>ABS(ROUNDDOWN(AE37/3600,0))</f>
        <v>7</v>
      </c>
      <c r="AG37" s="8">
        <f>ABS(ROUNDDOWN((AE37-(3600*ROUNDDOWN(AE37/3600,0)))/60,0))</f>
        <v>37</v>
      </c>
      <c r="AH37" s="8">
        <f>ABS(AE37-(ROUNDDOWN(AE37/3600,0)*3600+ROUNDDOWN((AE37-(3600*ROUNDDOWN(AE37/3600,0)))/60,0)*60))</f>
        <v>48</v>
      </c>
      <c r="AI37" s="8">
        <f>324000-(R37+Q37*60+P37*60*60)</f>
        <v>27468</v>
      </c>
      <c r="AJ37" s="8">
        <f>ABS(ROUNDDOWN(AI37/3600,0))</f>
        <v>7</v>
      </c>
      <c r="AK37" s="8">
        <f>ABS(ROUNDDOWN((AI37-(3600*ROUNDDOWN(AI37/3600,0)))/60,0))</f>
        <v>37</v>
      </c>
      <c r="AL37" s="8">
        <f>ABS(AI37-(ROUNDDOWN(AI37/3600,0)*3600+ROUNDDOWN((AI37-(3600*ROUNDDOWN(AI37/3600,0)))/60,0)*60))</f>
        <v>48</v>
      </c>
      <c r="AM37" s="8">
        <f>ROUND((AA37+AE37+AI37)/3,0)</f>
        <v>27468</v>
      </c>
      <c r="AN37" s="8">
        <f>ABS(ROUNDDOWN(AM37/3600,0))</f>
        <v>7</v>
      </c>
      <c r="AO37" s="8">
        <f>ABS(ROUNDDOWN((AM37-(3600*ROUNDDOWN(AM37/3600,0)))/60,0))</f>
        <v>37</v>
      </c>
      <c r="AP37" s="8">
        <f>ABS(AM37-(ROUNDDOWN(AM37/3600,0)*3600+ROUNDDOWN((AM37-(3600*ROUNDDOWN(AM37/3600,0)))/60,0)*60))</f>
        <v>48</v>
      </c>
      <c r="AQ37" s="81">
        <f>(F37/60+E37)/60+D37</f>
        <v>82.369722222222222</v>
      </c>
      <c r="AR37" s="81">
        <f>(L37/60+K37)/60+J37</f>
        <v>82.37</v>
      </c>
      <c r="AS37" s="81">
        <f>(R37/60+Q37)/60+P37</f>
        <v>82.37</v>
      </c>
      <c r="AT37" s="81"/>
      <c r="AU37" s="81">
        <f>AVERAGE(AQ37:AS37)</f>
        <v>82.36990740740741</v>
      </c>
      <c r="AV37" s="81">
        <f>_xlfn.STDEV.S(AQ37:AS37)</f>
        <v>1.6037507477748508E-4</v>
      </c>
      <c r="BA37" s="25"/>
      <c r="BB37" s="25"/>
      <c r="BC37" s="25"/>
      <c r="BD37" s="25"/>
      <c r="BE37" s="25"/>
      <c r="BF37" s="25"/>
      <c r="BG37" s="25"/>
    </row>
    <row r="38" spans="1:59" s="8" customFormat="1" ht="12">
      <c r="A38" s="7"/>
      <c r="B38" s="7"/>
      <c r="C38" s="7" t="s">
        <v>164</v>
      </c>
      <c r="D38" s="31">
        <v>81</v>
      </c>
      <c r="E38" s="32">
        <v>38</v>
      </c>
      <c r="F38" s="56">
        <v>10</v>
      </c>
      <c r="G38" s="30">
        <f>IF(AA38&lt;0,"-"&amp;AB38,AB38)</f>
        <v>8</v>
      </c>
      <c r="H38" s="3">
        <f t="shared" si="20"/>
        <v>21</v>
      </c>
      <c r="I38" s="3">
        <f t="shared" si="20"/>
        <v>50</v>
      </c>
      <c r="J38" s="31">
        <v>81</v>
      </c>
      <c r="K38" s="32">
        <v>38</v>
      </c>
      <c r="L38" s="56">
        <v>15</v>
      </c>
      <c r="M38" s="30">
        <f>IF(AE38&lt;0,"-"&amp;AF38,AF38)</f>
        <v>8</v>
      </c>
      <c r="N38" s="3">
        <f t="shared" si="21"/>
        <v>21</v>
      </c>
      <c r="O38" s="3">
        <f t="shared" si="21"/>
        <v>45</v>
      </c>
      <c r="P38" s="31">
        <v>81</v>
      </c>
      <c r="Q38" s="32">
        <v>38</v>
      </c>
      <c r="R38" s="56">
        <v>12</v>
      </c>
      <c r="S38" s="30">
        <f>IF(AI38&lt;0,"-"&amp;AJ38,AJ38)</f>
        <v>8</v>
      </c>
      <c r="T38" s="3">
        <f t="shared" si="22"/>
        <v>21</v>
      </c>
      <c r="U38" s="3">
        <f t="shared" si="22"/>
        <v>48</v>
      </c>
      <c r="V38" s="30">
        <f>IF(AM38&lt;0,"-"&amp;AN38,AN38)</f>
        <v>8</v>
      </c>
      <c r="W38" s="3">
        <f t="shared" si="23"/>
        <v>21</v>
      </c>
      <c r="X38" s="4">
        <f t="shared" si="23"/>
        <v>48</v>
      </c>
      <c r="AA38" s="8">
        <f>324000-(F38+E38*60+D38*60*60)</f>
        <v>30110</v>
      </c>
      <c r="AB38" s="8">
        <f>ABS(ROUNDDOWN(AA38/3600,0))</f>
        <v>8</v>
      </c>
      <c r="AC38" s="8">
        <f>ABS(ROUNDDOWN((AA38-(3600*ROUNDDOWN(AA38/3600,0)))/60,0))</f>
        <v>21</v>
      </c>
      <c r="AD38" s="8">
        <f>ABS(AA38-(ROUNDDOWN(AA38/3600,0)*3600+ROUNDDOWN((AA38-(3600*ROUNDDOWN(AA38/3600,0)))/60,0)*60))</f>
        <v>50</v>
      </c>
      <c r="AE38" s="8">
        <f>324000-(L38+K38*60+J38*60*60)</f>
        <v>30105</v>
      </c>
      <c r="AF38" s="8">
        <f>ABS(ROUNDDOWN(AE38/3600,0))</f>
        <v>8</v>
      </c>
      <c r="AG38" s="8">
        <f>ABS(ROUNDDOWN((AE38-(3600*ROUNDDOWN(AE38/3600,0)))/60,0))</f>
        <v>21</v>
      </c>
      <c r="AH38" s="8">
        <f>ABS(AE38-(ROUNDDOWN(AE38/3600,0)*3600+ROUNDDOWN((AE38-(3600*ROUNDDOWN(AE38/3600,0)))/60,0)*60))</f>
        <v>45</v>
      </c>
      <c r="AI38" s="8">
        <f>324000-(R38+Q38*60+P38*60*60)</f>
        <v>30108</v>
      </c>
      <c r="AJ38" s="8">
        <f>ABS(ROUNDDOWN(AI38/3600,0))</f>
        <v>8</v>
      </c>
      <c r="AK38" s="8">
        <f>ABS(ROUNDDOWN((AI38-(3600*ROUNDDOWN(AI38/3600,0)))/60,0))</f>
        <v>21</v>
      </c>
      <c r="AL38" s="8">
        <f>ABS(AI38-(ROUNDDOWN(AI38/3600,0)*3600+ROUNDDOWN((AI38-(3600*ROUNDDOWN(AI38/3600,0)))/60,0)*60))</f>
        <v>48</v>
      </c>
      <c r="AM38" s="8">
        <f>ROUND((AA38+AE38+AI38)/3,0)</f>
        <v>30108</v>
      </c>
      <c r="AN38" s="8">
        <f>ABS(ROUNDDOWN(AM38/3600,0))</f>
        <v>8</v>
      </c>
      <c r="AO38" s="8">
        <f>ABS(ROUNDDOWN((AM38-(3600*ROUNDDOWN(AM38/3600,0)))/60,0))</f>
        <v>21</v>
      </c>
      <c r="AP38" s="8">
        <f>ABS(AM38-(ROUNDDOWN(AM38/3600,0)*3600+ROUNDDOWN((AM38-(3600*ROUNDDOWN(AM38/3600,0)))/60,0)*60))</f>
        <v>48</v>
      </c>
      <c r="AQ38" s="81">
        <f>(F38/60+E38)/60+D38</f>
        <v>81.636111111111106</v>
      </c>
      <c r="AR38" s="81">
        <f>(L38/60+K38)/60+J38</f>
        <v>81.637500000000003</v>
      </c>
      <c r="AS38" s="81">
        <f>(R38/60+Q38)/60+P38</f>
        <v>81.63666666666667</v>
      </c>
      <c r="AT38" s="81"/>
      <c r="AU38" s="81">
        <f>AVERAGE(AQ38:AS38)</f>
        <v>81.63675925925925</v>
      </c>
      <c r="AV38" s="81">
        <f>_xlfn.STDEV.S(AQ38:AS38)</f>
        <v>6.9905874401030705E-4</v>
      </c>
      <c r="BA38" s="25"/>
      <c r="BB38" s="25"/>
      <c r="BC38" s="25"/>
      <c r="BD38" s="25"/>
      <c r="BE38" s="25"/>
      <c r="BF38" s="25"/>
      <c r="BG38" s="25"/>
    </row>
    <row r="39" spans="1:59" s="8" customFormat="1" ht="12">
      <c r="A39" s="11"/>
      <c r="B39" s="11"/>
      <c r="C39" s="11"/>
      <c r="D39" s="59"/>
      <c r="E39" s="59"/>
      <c r="F39" s="59"/>
      <c r="G39" s="59"/>
      <c r="H39" s="59"/>
      <c r="I39" s="59"/>
      <c r="J39" s="59"/>
      <c r="K39" s="59"/>
      <c r="L39" s="59"/>
      <c r="M39" s="59"/>
      <c r="N39" s="59"/>
      <c r="O39" s="59"/>
      <c r="P39" s="59"/>
      <c r="Q39" s="59"/>
      <c r="R39" s="59"/>
      <c r="S39" s="59"/>
      <c r="T39" s="59"/>
      <c r="U39" s="59"/>
      <c r="V39" s="59"/>
      <c r="W39" s="59"/>
      <c r="X39" s="59"/>
      <c r="AQ39" s="81"/>
      <c r="AR39" s="81"/>
      <c r="AS39" s="81"/>
      <c r="AT39" s="81"/>
      <c r="AU39" s="81"/>
      <c r="AV39" s="81"/>
      <c r="BA39" s="25"/>
      <c r="BB39" s="25"/>
      <c r="BC39" s="25"/>
      <c r="BD39" s="25"/>
      <c r="BE39" s="25"/>
      <c r="BF39" s="25"/>
      <c r="BG39" s="25"/>
    </row>
    <row r="40" spans="1:59" s="8" customFormat="1" ht="12">
      <c r="A40" s="11"/>
      <c r="B40" s="11"/>
      <c r="C40" s="11"/>
      <c r="D40" s="59"/>
      <c r="E40" s="59"/>
      <c r="F40" s="59"/>
      <c r="G40" s="59"/>
      <c r="H40" s="59"/>
      <c r="I40" s="59"/>
      <c r="J40" s="59"/>
      <c r="K40" s="59"/>
      <c r="L40" s="59"/>
      <c r="M40" s="59"/>
      <c r="N40" s="59"/>
      <c r="O40" s="59"/>
      <c r="P40" s="59"/>
      <c r="Q40" s="59"/>
      <c r="R40" s="59"/>
      <c r="S40" s="59"/>
      <c r="T40" s="59"/>
      <c r="U40" s="59"/>
      <c r="V40" s="59"/>
      <c r="W40" s="59"/>
      <c r="X40" s="59"/>
      <c r="AQ40" s="81"/>
      <c r="AR40" s="81"/>
      <c r="AS40" s="81"/>
      <c r="AT40" s="81"/>
      <c r="AU40" s="81"/>
      <c r="AV40" s="81"/>
      <c r="BA40" s="25"/>
      <c r="BB40" s="25"/>
      <c r="BC40" s="25"/>
      <c r="BD40" s="25"/>
      <c r="BE40" s="25"/>
      <c r="BF40" s="25"/>
      <c r="BG40" s="25"/>
    </row>
    <row r="41" spans="1:59" s="8" customFormat="1" ht="12">
      <c r="A41" s="7" t="s">
        <v>0</v>
      </c>
      <c r="B41" s="7" t="s">
        <v>1</v>
      </c>
      <c r="C41" s="7" t="s">
        <v>2</v>
      </c>
      <c r="D41" s="549" t="s">
        <v>3</v>
      </c>
      <c r="E41" s="549"/>
      <c r="F41" s="549"/>
      <c r="G41" s="549" t="s">
        <v>13</v>
      </c>
      <c r="H41" s="549"/>
      <c r="I41" s="549"/>
      <c r="J41" s="549" t="s">
        <v>4</v>
      </c>
      <c r="K41" s="549"/>
      <c r="L41" s="549"/>
      <c r="M41" s="549" t="s">
        <v>6</v>
      </c>
      <c r="N41" s="549"/>
      <c r="O41" s="549"/>
      <c r="P41" s="549" t="s">
        <v>5</v>
      </c>
      <c r="Q41" s="549"/>
      <c r="R41" s="549"/>
      <c r="S41" s="549" t="s">
        <v>7</v>
      </c>
      <c r="T41" s="549"/>
      <c r="U41" s="549"/>
      <c r="V41" s="549" t="s">
        <v>12</v>
      </c>
      <c r="W41" s="549"/>
      <c r="X41" s="549"/>
      <c r="AQ41" s="81"/>
      <c r="AR41" s="81"/>
      <c r="AS41" s="81"/>
      <c r="AT41" s="81"/>
      <c r="AU41" s="81"/>
      <c r="AV41" s="81"/>
      <c r="BA41" s="25"/>
      <c r="BB41" s="25"/>
      <c r="BC41" s="25"/>
      <c r="BD41" s="25"/>
      <c r="BE41" s="25"/>
      <c r="BF41" s="25"/>
      <c r="BG41" s="25"/>
    </row>
    <row r="42" spans="1:59" s="8" customFormat="1" ht="13.5" customHeight="1">
      <c r="A42" s="9">
        <v>44852</v>
      </c>
      <c r="B42" s="46" t="s">
        <v>44</v>
      </c>
      <c r="C42" s="7" t="s">
        <v>32</v>
      </c>
      <c r="D42" s="30">
        <v>88</v>
      </c>
      <c r="E42" s="3">
        <v>27</v>
      </c>
      <c r="F42" s="4">
        <v>33</v>
      </c>
      <c r="G42" s="30">
        <f>IF(AA42&lt;0,"-"&amp;AB42,AB42)</f>
        <v>1</v>
      </c>
      <c r="H42" s="3">
        <f>AC42</f>
        <v>32</v>
      </c>
      <c r="I42" s="3">
        <f>AD42</f>
        <v>27</v>
      </c>
      <c r="J42" s="30">
        <v>88</v>
      </c>
      <c r="K42" s="3">
        <v>27</v>
      </c>
      <c r="L42" s="4">
        <v>42</v>
      </c>
      <c r="M42" s="30">
        <f>IF(AE42&lt;0,"-"&amp;AF42,AF42)</f>
        <v>1</v>
      </c>
      <c r="N42" s="3">
        <f>AG42</f>
        <v>32</v>
      </c>
      <c r="O42" s="3">
        <f>AH42</f>
        <v>18</v>
      </c>
      <c r="P42" s="30">
        <v>88</v>
      </c>
      <c r="Q42" s="3">
        <v>27</v>
      </c>
      <c r="R42" s="4">
        <v>37</v>
      </c>
      <c r="S42" s="30">
        <f>IF(AI42&lt;0,"-"&amp;AJ42,AJ42)</f>
        <v>1</v>
      </c>
      <c r="T42" s="3">
        <f>AK42</f>
        <v>32</v>
      </c>
      <c r="U42" s="3">
        <f>AL42</f>
        <v>23</v>
      </c>
      <c r="V42" s="30">
        <f>IF(AM42&lt;0,"-"&amp;AN42,AN42)</f>
        <v>1</v>
      </c>
      <c r="W42" s="3">
        <f>AO42</f>
        <v>32</v>
      </c>
      <c r="X42" s="4">
        <f>AP42</f>
        <v>23</v>
      </c>
      <c r="AA42" s="8">
        <f>324000-(F42+E42*60+D42*60*60)</f>
        <v>5547</v>
      </c>
      <c r="AB42" s="8">
        <f>ABS(ROUNDDOWN(AA42/3600,0))</f>
        <v>1</v>
      </c>
      <c r="AC42" s="8">
        <f>ABS(ROUNDDOWN((AA42-(3600*ROUNDDOWN(AA42/3600,0)))/60,0))</f>
        <v>32</v>
      </c>
      <c r="AD42" s="8">
        <f>ABS(AA42-(ROUNDDOWN(AA42/3600,0)*3600+ROUNDDOWN((AA42-(3600*ROUNDDOWN(AA42/3600,0)))/60,0)*60))</f>
        <v>27</v>
      </c>
      <c r="AE42" s="8">
        <f>324000-(L42+K42*60+J42*60*60)</f>
        <v>5538</v>
      </c>
      <c r="AF42" s="8">
        <f>ABS(ROUNDDOWN(AE42/3600,0))</f>
        <v>1</v>
      </c>
      <c r="AG42" s="8">
        <f>ABS(ROUNDDOWN((AE42-(3600*ROUNDDOWN(AE42/3600,0)))/60,0))</f>
        <v>32</v>
      </c>
      <c r="AH42" s="8">
        <f>ABS(AE42-(ROUNDDOWN(AE42/3600,0)*3600+ROUNDDOWN((AE42-(3600*ROUNDDOWN(AE42/3600,0)))/60,0)*60))</f>
        <v>18</v>
      </c>
      <c r="AI42" s="8">
        <f>324000-(R42+Q42*60+P42*60*60)</f>
        <v>5543</v>
      </c>
      <c r="AJ42" s="8">
        <f>ABS(ROUNDDOWN(AI42/3600,0))</f>
        <v>1</v>
      </c>
      <c r="AK42" s="8">
        <f>ABS(ROUNDDOWN((AI42-(3600*ROUNDDOWN(AI42/3600,0)))/60,0))</f>
        <v>32</v>
      </c>
      <c r="AL42" s="8">
        <f>ABS(AI42-(ROUNDDOWN(AI42/3600,0)*3600+ROUNDDOWN((AI42-(3600*ROUNDDOWN(AI42/3600,0)))/60,0)*60))</f>
        <v>23</v>
      </c>
      <c r="AM42" s="8">
        <f>ROUND((AA42+AE42+AI42)/3,0)</f>
        <v>5543</v>
      </c>
      <c r="AN42" s="8">
        <f>ABS(ROUNDDOWN(AM42/3600,0))</f>
        <v>1</v>
      </c>
      <c r="AO42" s="8">
        <f>ABS(ROUNDDOWN((AM42-(3600*ROUNDDOWN(AM42/3600,0)))/60,0))</f>
        <v>32</v>
      </c>
      <c r="AP42" s="8">
        <f>ABS(AM42-(ROUNDDOWN(AM42/3600,0)*3600+ROUNDDOWN((AM42-(3600*ROUNDDOWN(AM42/3600,0)))/60,0)*60))</f>
        <v>23</v>
      </c>
      <c r="AQ42" s="81">
        <f>(F42/60+E42)/60+D42</f>
        <v>88.459166666666661</v>
      </c>
      <c r="AR42" s="81">
        <f>(L42/60+K42)/60+J42</f>
        <v>88.461666666666673</v>
      </c>
      <c r="AS42" s="81">
        <f>(R42/60+Q42)/60+P42</f>
        <v>88.460277777777776</v>
      </c>
      <c r="AT42" s="81"/>
      <c r="AU42" s="81">
        <f>AVERAGE(AQ42:AS42)</f>
        <v>88.46037037037037</v>
      </c>
      <c r="AV42" s="81">
        <f>_xlfn.STDEV.S(AQ42:AS42)</f>
        <v>1.2525693757901764E-3</v>
      </c>
      <c r="BA42" s="25"/>
      <c r="BB42" s="25"/>
      <c r="BC42" s="25"/>
      <c r="BD42" s="25"/>
      <c r="BE42" s="25"/>
      <c r="BF42" s="25"/>
      <c r="BG42" s="25"/>
    </row>
    <row r="43" spans="1:59" s="8" customFormat="1" ht="12">
      <c r="A43" s="7"/>
      <c r="B43" s="7"/>
      <c r="C43" s="7" t="s">
        <v>163</v>
      </c>
      <c r="D43" s="31">
        <v>89</v>
      </c>
      <c r="E43" s="32">
        <v>19</v>
      </c>
      <c r="F43" s="4">
        <v>37</v>
      </c>
      <c r="G43" s="30">
        <f>IF(AA43&lt;0,"-"&amp;AB43,AB43)</f>
        <v>0</v>
      </c>
      <c r="H43" s="3">
        <f t="shared" ref="H43:I45" si="24">AC43</f>
        <v>40</v>
      </c>
      <c r="I43" s="3">
        <f t="shared" si="24"/>
        <v>23</v>
      </c>
      <c r="J43" s="31">
        <v>89</v>
      </c>
      <c r="K43" s="32">
        <v>19</v>
      </c>
      <c r="L43" s="4">
        <v>40</v>
      </c>
      <c r="M43" s="30">
        <f>IF(AE43&lt;0,"-"&amp;AF43,AF43)</f>
        <v>0</v>
      </c>
      <c r="N43" s="3">
        <f t="shared" ref="N43:O45" si="25">AG43</f>
        <v>40</v>
      </c>
      <c r="O43" s="3">
        <f t="shared" si="25"/>
        <v>20</v>
      </c>
      <c r="P43" s="31">
        <v>89</v>
      </c>
      <c r="Q43" s="32">
        <v>19</v>
      </c>
      <c r="R43" s="4">
        <v>38</v>
      </c>
      <c r="S43" s="30">
        <f>IF(AI43&lt;0,"-"&amp;AJ43,AJ43)</f>
        <v>0</v>
      </c>
      <c r="T43" s="3">
        <f t="shared" ref="T43:U45" si="26">AK43</f>
        <v>40</v>
      </c>
      <c r="U43" s="3">
        <f t="shared" si="26"/>
        <v>22</v>
      </c>
      <c r="V43" s="30">
        <f>IF(AM43&lt;0,"-"&amp;AN43,AN43)</f>
        <v>0</v>
      </c>
      <c r="W43" s="3">
        <f t="shared" ref="W43:X45" si="27">AO43</f>
        <v>40</v>
      </c>
      <c r="X43" s="4">
        <f t="shared" si="27"/>
        <v>22</v>
      </c>
      <c r="AA43" s="8">
        <f>324000-(F43+E43*60+D43*60*60)</f>
        <v>2423</v>
      </c>
      <c r="AB43" s="8">
        <f>ABS(ROUNDDOWN(AA43/3600,0))</f>
        <v>0</v>
      </c>
      <c r="AC43" s="8">
        <f>ABS(ROUNDDOWN((AA43-(3600*ROUNDDOWN(AA43/3600,0)))/60,0))</f>
        <v>40</v>
      </c>
      <c r="AD43" s="8">
        <f>ABS(AA43-(ROUNDDOWN(AA43/3600,0)*3600+ROUNDDOWN((AA43-(3600*ROUNDDOWN(AA43/3600,0)))/60,0)*60))</f>
        <v>23</v>
      </c>
      <c r="AE43" s="8">
        <f>324000-(L43+K43*60+J43*60*60)</f>
        <v>2420</v>
      </c>
      <c r="AF43" s="8">
        <f>ABS(ROUNDDOWN(AE43/3600,0))</f>
        <v>0</v>
      </c>
      <c r="AG43" s="8">
        <f>ABS(ROUNDDOWN((AE43-(3600*ROUNDDOWN(AE43/3600,0)))/60,0))</f>
        <v>40</v>
      </c>
      <c r="AH43" s="8">
        <f>ABS(AE43-(ROUNDDOWN(AE43/3600,0)*3600+ROUNDDOWN((AE43-(3600*ROUNDDOWN(AE43/3600,0)))/60,0)*60))</f>
        <v>20</v>
      </c>
      <c r="AI43" s="8">
        <f>324000-(R43+Q43*60+P43*60*60)</f>
        <v>2422</v>
      </c>
      <c r="AJ43" s="8">
        <f>ABS(ROUNDDOWN(AI43/3600,0))</f>
        <v>0</v>
      </c>
      <c r="AK43" s="8">
        <f>ABS(ROUNDDOWN((AI43-(3600*ROUNDDOWN(AI43/3600,0)))/60,0))</f>
        <v>40</v>
      </c>
      <c r="AL43" s="8">
        <f>ABS(AI43-(ROUNDDOWN(AI43/3600,0)*3600+ROUNDDOWN((AI43-(3600*ROUNDDOWN(AI43/3600,0)))/60,0)*60))</f>
        <v>22</v>
      </c>
      <c r="AM43" s="8">
        <f>ROUND((AA43+AE43+AI43)/3,0)</f>
        <v>2422</v>
      </c>
      <c r="AN43" s="8">
        <f>ABS(ROUNDDOWN(AM43/3600,0))</f>
        <v>0</v>
      </c>
      <c r="AO43" s="8">
        <f>ABS(ROUNDDOWN((AM43-(3600*ROUNDDOWN(AM43/3600,0)))/60,0))</f>
        <v>40</v>
      </c>
      <c r="AP43" s="8">
        <f>ABS(AM43-(ROUNDDOWN(AM43/3600,0)*3600+ROUNDDOWN((AM43-(3600*ROUNDDOWN(AM43/3600,0)))/60,0)*60))</f>
        <v>22</v>
      </c>
      <c r="AQ43" s="81">
        <f>(F43/60+E43)/60+D43</f>
        <v>89.32694444444445</v>
      </c>
      <c r="AR43" s="81">
        <f>(L43/60+K43)/60+J43</f>
        <v>89.327777777777783</v>
      </c>
      <c r="AS43" s="81">
        <f>(R43/60+Q43)/60+P43</f>
        <v>89.327222222222218</v>
      </c>
      <c r="AT43" s="81"/>
      <c r="AU43" s="81">
        <f>AVERAGE(AQ43:AS43)</f>
        <v>89.327314814814827</v>
      </c>
      <c r="AV43" s="81">
        <f>_xlfn.STDEV.S(AQ43:AS43)</f>
        <v>4.2431256434841076E-4</v>
      </c>
      <c r="BA43" s="25"/>
      <c r="BB43" s="25"/>
      <c r="BC43" s="25"/>
      <c r="BD43" s="25"/>
      <c r="BE43" s="25"/>
      <c r="BF43" s="25"/>
      <c r="BG43" s="25"/>
    </row>
    <row r="44" spans="1:59" s="8" customFormat="1" ht="12">
      <c r="A44" s="7"/>
      <c r="B44" s="7"/>
      <c r="C44" s="7" t="s">
        <v>162</v>
      </c>
      <c r="D44" s="31">
        <v>87</v>
      </c>
      <c r="E44" s="32">
        <v>33</v>
      </c>
      <c r="F44" s="56">
        <v>56</v>
      </c>
      <c r="G44" s="30">
        <f>IF(AA44&lt;0,"-"&amp;AB44,AB44)</f>
        <v>2</v>
      </c>
      <c r="H44" s="3">
        <f t="shared" si="24"/>
        <v>26</v>
      </c>
      <c r="I44" s="3">
        <f t="shared" si="24"/>
        <v>4</v>
      </c>
      <c r="J44" s="31">
        <v>87</v>
      </c>
      <c r="K44" s="32">
        <v>33</v>
      </c>
      <c r="L44" s="56">
        <v>55</v>
      </c>
      <c r="M44" s="30">
        <f>IF(AE44&lt;0,"-"&amp;AF44,AF44)</f>
        <v>2</v>
      </c>
      <c r="N44" s="3">
        <f t="shared" si="25"/>
        <v>26</v>
      </c>
      <c r="O44" s="3">
        <f t="shared" si="25"/>
        <v>5</v>
      </c>
      <c r="P44" s="31">
        <v>87</v>
      </c>
      <c r="Q44" s="32">
        <v>33</v>
      </c>
      <c r="R44" s="56">
        <v>56</v>
      </c>
      <c r="S44" s="30">
        <f>IF(AI44&lt;0,"-"&amp;AJ44,AJ44)</f>
        <v>2</v>
      </c>
      <c r="T44" s="3">
        <f t="shared" si="26"/>
        <v>26</v>
      </c>
      <c r="U44" s="3">
        <f t="shared" si="26"/>
        <v>4</v>
      </c>
      <c r="V44" s="30">
        <f>IF(AM44&lt;0,"-"&amp;AN44,AN44)</f>
        <v>2</v>
      </c>
      <c r="W44" s="3">
        <f t="shared" si="27"/>
        <v>26</v>
      </c>
      <c r="X44" s="4">
        <f t="shared" si="27"/>
        <v>4</v>
      </c>
      <c r="AA44" s="8">
        <f>324000-(F44+E44*60+D44*60*60)</f>
        <v>8764</v>
      </c>
      <c r="AB44" s="8">
        <f>ABS(ROUNDDOWN(AA44/3600,0))</f>
        <v>2</v>
      </c>
      <c r="AC44" s="8">
        <f>ABS(ROUNDDOWN((AA44-(3600*ROUNDDOWN(AA44/3600,0)))/60,0))</f>
        <v>26</v>
      </c>
      <c r="AD44" s="8">
        <f>ABS(AA44-(ROUNDDOWN(AA44/3600,0)*3600+ROUNDDOWN((AA44-(3600*ROUNDDOWN(AA44/3600,0)))/60,0)*60))</f>
        <v>4</v>
      </c>
      <c r="AE44" s="8">
        <f>324000-(L44+K44*60+J44*60*60)</f>
        <v>8765</v>
      </c>
      <c r="AF44" s="8">
        <f>ABS(ROUNDDOWN(AE44/3600,0))</f>
        <v>2</v>
      </c>
      <c r="AG44" s="8">
        <f>ABS(ROUNDDOWN((AE44-(3600*ROUNDDOWN(AE44/3600,0)))/60,0))</f>
        <v>26</v>
      </c>
      <c r="AH44" s="8">
        <f>ABS(AE44-(ROUNDDOWN(AE44/3600,0)*3600+ROUNDDOWN((AE44-(3600*ROUNDDOWN(AE44/3600,0)))/60,0)*60))</f>
        <v>5</v>
      </c>
      <c r="AI44" s="8">
        <f>324000-(R44+Q44*60+P44*60*60)</f>
        <v>8764</v>
      </c>
      <c r="AJ44" s="8">
        <f>ABS(ROUNDDOWN(AI44/3600,0))</f>
        <v>2</v>
      </c>
      <c r="AK44" s="8">
        <f>ABS(ROUNDDOWN((AI44-(3600*ROUNDDOWN(AI44/3600,0)))/60,0))</f>
        <v>26</v>
      </c>
      <c r="AL44" s="8">
        <f>ABS(AI44-(ROUNDDOWN(AI44/3600,0)*3600+ROUNDDOWN((AI44-(3600*ROUNDDOWN(AI44/3600,0)))/60,0)*60))</f>
        <v>4</v>
      </c>
      <c r="AM44" s="8">
        <f>ROUND((AA44+AE44+AI44)/3,0)</f>
        <v>8764</v>
      </c>
      <c r="AN44" s="8">
        <f>ABS(ROUNDDOWN(AM44/3600,0))</f>
        <v>2</v>
      </c>
      <c r="AO44" s="8">
        <f>ABS(ROUNDDOWN((AM44-(3600*ROUNDDOWN(AM44/3600,0)))/60,0))</f>
        <v>26</v>
      </c>
      <c r="AP44" s="8">
        <f>ABS(AM44-(ROUNDDOWN(AM44/3600,0)*3600+ROUNDDOWN((AM44-(3600*ROUNDDOWN(AM44/3600,0)))/60,0)*60))</f>
        <v>4</v>
      </c>
      <c r="AQ44" s="81">
        <f>(F44/60+E44)/60+D44</f>
        <v>87.565555555555562</v>
      </c>
      <c r="AR44" s="81">
        <f>(L44/60+K44)/60+J44</f>
        <v>87.56527777777778</v>
      </c>
      <c r="AS44" s="81">
        <f>(R44/60+Q44)/60+P44</f>
        <v>87.565555555555562</v>
      </c>
      <c r="AT44" s="81"/>
      <c r="AU44" s="81">
        <f>AVERAGE(AQ44:AS44)</f>
        <v>87.565462962962968</v>
      </c>
      <c r="AV44" s="81">
        <f>_xlfn.STDEV.S(AQ44:AS44)</f>
        <v>1.6037507477748508E-4</v>
      </c>
      <c r="BA44" s="25"/>
      <c r="BB44" s="25"/>
      <c r="BC44" s="25"/>
      <c r="BD44" s="25"/>
      <c r="BE44" s="25"/>
      <c r="BF44" s="25"/>
      <c r="BG44" s="25"/>
    </row>
    <row r="45" spans="1:59" s="8" customFormat="1" ht="12">
      <c r="A45" s="7"/>
      <c r="B45" s="7"/>
      <c r="C45" s="7" t="s">
        <v>165</v>
      </c>
      <c r="D45" s="31">
        <v>87</v>
      </c>
      <c r="E45" s="32">
        <v>19</v>
      </c>
      <c r="F45" s="4">
        <v>4</v>
      </c>
      <c r="G45" s="30">
        <f>IF(AA45&lt;0,"-"&amp;AB45,AB45)</f>
        <v>2</v>
      </c>
      <c r="H45" s="3">
        <f t="shared" si="24"/>
        <v>40</v>
      </c>
      <c r="I45" s="3">
        <f t="shared" si="24"/>
        <v>56</v>
      </c>
      <c r="J45" s="31">
        <v>87</v>
      </c>
      <c r="K45" s="32">
        <v>18</v>
      </c>
      <c r="L45" s="56">
        <v>59</v>
      </c>
      <c r="M45" s="30">
        <f>IF(AE45&lt;0,"-"&amp;AF45,AF45)</f>
        <v>2</v>
      </c>
      <c r="N45" s="3">
        <f t="shared" si="25"/>
        <v>41</v>
      </c>
      <c r="O45" s="3">
        <f t="shared" si="25"/>
        <v>1</v>
      </c>
      <c r="P45" s="31">
        <v>87</v>
      </c>
      <c r="Q45" s="32">
        <v>19</v>
      </c>
      <c r="R45" s="56">
        <v>2</v>
      </c>
      <c r="S45" s="30">
        <f>IF(AI45&lt;0,"-"&amp;AJ45,AJ45)</f>
        <v>2</v>
      </c>
      <c r="T45" s="3">
        <f t="shared" si="26"/>
        <v>40</v>
      </c>
      <c r="U45" s="3">
        <f t="shared" si="26"/>
        <v>58</v>
      </c>
      <c r="V45" s="30">
        <f>IF(AM45&lt;0,"-"&amp;AN45,AN45)</f>
        <v>2</v>
      </c>
      <c r="W45" s="3">
        <f t="shared" si="27"/>
        <v>40</v>
      </c>
      <c r="X45" s="4">
        <f t="shared" si="27"/>
        <v>58</v>
      </c>
      <c r="AA45" s="8">
        <f>324000-(F45+E45*60+D45*60*60)</f>
        <v>9656</v>
      </c>
      <c r="AB45" s="8">
        <f>ABS(ROUNDDOWN(AA45/3600,0))</f>
        <v>2</v>
      </c>
      <c r="AC45" s="8">
        <f>ABS(ROUNDDOWN((AA45-(3600*ROUNDDOWN(AA45/3600,0)))/60,0))</f>
        <v>40</v>
      </c>
      <c r="AD45" s="8">
        <f>ABS(AA45-(ROUNDDOWN(AA45/3600,0)*3600+ROUNDDOWN((AA45-(3600*ROUNDDOWN(AA45/3600,0)))/60,0)*60))</f>
        <v>56</v>
      </c>
      <c r="AE45" s="8">
        <f>324000-(L45+K45*60+J45*60*60)</f>
        <v>9661</v>
      </c>
      <c r="AF45" s="8">
        <f>ABS(ROUNDDOWN(AE45/3600,0))</f>
        <v>2</v>
      </c>
      <c r="AG45" s="8">
        <f>ABS(ROUNDDOWN((AE45-(3600*ROUNDDOWN(AE45/3600,0)))/60,0))</f>
        <v>41</v>
      </c>
      <c r="AH45" s="8">
        <f>ABS(AE45-(ROUNDDOWN(AE45/3600,0)*3600+ROUNDDOWN((AE45-(3600*ROUNDDOWN(AE45/3600,0)))/60,0)*60))</f>
        <v>1</v>
      </c>
      <c r="AI45" s="8">
        <f>324000-(R45+Q45*60+P45*60*60)</f>
        <v>9658</v>
      </c>
      <c r="AJ45" s="8">
        <f>ABS(ROUNDDOWN(AI45/3600,0))</f>
        <v>2</v>
      </c>
      <c r="AK45" s="8">
        <f>ABS(ROUNDDOWN((AI45-(3600*ROUNDDOWN(AI45/3600,0)))/60,0))</f>
        <v>40</v>
      </c>
      <c r="AL45" s="8">
        <f>ABS(AI45-(ROUNDDOWN(AI45/3600,0)*3600+ROUNDDOWN((AI45-(3600*ROUNDDOWN(AI45/3600,0)))/60,0)*60))</f>
        <v>58</v>
      </c>
      <c r="AM45" s="8">
        <f>ROUND((AA45+AE45+AI45)/3,0)</f>
        <v>9658</v>
      </c>
      <c r="AN45" s="8">
        <f>ABS(ROUNDDOWN(AM45/3600,0))</f>
        <v>2</v>
      </c>
      <c r="AO45" s="8">
        <f>ABS(ROUNDDOWN((AM45-(3600*ROUNDDOWN(AM45/3600,0)))/60,0))</f>
        <v>40</v>
      </c>
      <c r="AP45" s="8">
        <f>ABS(AM45-(ROUNDDOWN(AM45/3600,0)*3600+ROUNDDOWN((AM45-(3600*ROUNDDOWN(AM45/3600,0)))/60,0)*60))</f>
        <v>58</v>
      </c>
      <c r="AQ45" s="81">
        <f>(F45/60+E45)/60+D45</f>
        <v>87.317777777777778</v>
      </c>
      <c r="AR45" s="81">
        <f>(L45/60+K45)/60+J45</f>
        <v>87.316388888888895</v>
      </c>
      <c r="AS45" s="81">
        <f>(R45/60+Q45)/60+P45</f>
        <v>87.317222222222227</v>
      </c>
      <c r="AT45" s="81"/>
      <c r="AU45" s="81">
        <f>AVERAGE(AQ45:AS45)</f>
        <v>87.317129629629633</v>
      </c>
      <c r="AV45" s="81">
        <f>_xlfn.STDEV.S(AQ45:AS45)</f>
        <v>6.9905874400371911E-4</v>
      </c>
      <c r="BA45" s="25"/>
      <c r="BB45" s="25"/>
      <c r="BC45" s="25"/>
      <c r="BD45" s="25"/>
      <c r="BE45" s="25"/>
      <c r="BF45" s="25"/>
      <c r="BG45" s="25"/>
    </row>
    <row r="46" spans="1:59" s="8" customFormat="1" ht="12">
      <c r="A46" s="11"/>
      <c r="B46" s="11"/>
      <c r="C46" s="11"/>
      <c r="D46" s="59"/>
      <c r="E46" s="59"/>
      <c r="F46" s="59"/>
      <c r="G46" s="59"/>
      <c r="H46" s="59"/>
      <c r="I46" s="59"/>
      <c r="J46" s="59"/>
      <c r="K46" s="59"/>
      <c r="L46" s="59"/>
      <c r="M46" s="59"/>
      <c r="N46" s="59"/>
      <c r="O46" s="59"/>
      <c r="P46" s="59"/>
      <c r="Q46" s="59"/>
      <c r="R46" s="59"/>
      <c r="S46" s="59"/>
      <c r="T46" s="59"/>
      <c r="U46" s="59"/>
      <c r="V46" s="59"/>
      <c r="W46" s="59"/>
      <c r="X46" s="59"/>
      <c r="AQ46" s="81"/>
      <c r="AR46" s="81"/>
      <c r="AS46" s="81"/>
      <c r="AT46" s="81"/>
      <c r="AU46" s="81"/>
      <c r="AV46" s="81"/>
      <c r="BA46" s="25"/>
      <c r="BB46" s="25"/>
      <c r="BC46" s="25"/>
      <c r="BD46" s="25"/>
      <c r="BE46" s="25"/>
      <c r="BF46" s="25"/>
      <c r="BG46" s="25"/>
    </row>
    <row r="47" spans="1:59" s="8" customFormat="1" ht="12">
      <c r="A47" s="11"/>
      <c r="B47" s="11"/>
      <c r="C47" s="11"/>
      <c r="D47" s="59"/>
      <c r="E47" s="59"/>
      <c r="F47" s="59"/>
      <c r="G47" s="59"/>
      <c r="H47" s="59"/>
      <c r="I47" s="59"/>
      <c r="J47" s="59"/>
      <c r="K47" s="59"/>
      <c r="L47" s="59"/>
      <c r="M47" s="59"/>
      <c r="N47" s="59"/>
      <c r="O47" s="59"/>
      <c r="P47" s="59"/>
      <c r="Q47" s="59"/>
      <c r="R47" s="59"/>
      <c r="S47" s="59"/>
      <c r="T47" s="59"/>
      <c r="U47" s="59"/>
      <c r="V47" s="59"/>
      <c r="W47" s="59"/>
      <c r="X47" s="59"/>
      <c r="AQ47" s="81"/>
      <c r="AR47" s="81"/>
      <c r="AS47" s="81"/>
      <c r="AT47" s="81"/>
      <c r="AU47" s="81"/>
      <c r="AV47" s="81"/>
      <c r="BA47" s="25"/>
      <c r="BB47" s="25"/>
      <c r="BC47" s="25"/>
      <c r="BD47" s="25"/>
      <c r="BE47" s="25"/>
      <c r="BF47" s="25"/>
      <c r="BG47" s="25"/>
    </row>
    <row r="48" spans="1:59" s="8" customFormat="1" ht="12">
      <c r="A48" s="7" t="s">
        <v>0</v>
      </c>
      <c r="B48" s="7" t="s">
        <v>1</v>
      </c>
      <c r="C48" s="7" t="s">
        <v>2</v>
      </c>
      <c r="D48" s="549" t="s">
        <v>3</v>
      </c>
      <c r="E48" s="549"/>
      <c r="F48" s="549"/>
      <c r="G48" s="549" t="s">
        <v>13</v>
      </c>
      <c r="H48" s="549"/>
      <c r="I48" s="549"/>
      <c r="J48" s="549" t="s">
        <v>4</v>
      </c>
      <c r="K48" s="549"/>
      <c r="L48" s="549"/>
      <c r="M48" s="549" t="s">
        <v>6</v>
      </c>
      <c r="N48" s="549"/>
      <c r="O48" s="549"/>
      <c r="P48" s="549" t="s">
        <v>5</v>
      </c>
      <c r="Q48" s="549"/>
      <c r="R48" s="549"/>
      <c r="S48" s="549" t="s">
        <v>7</v>
      </c>
      <c r="T48" s="549"/>
      <c r="U48" s="549"/>
      <c r="V48" s="549" t="s">
        <v>12</v>
      </c>
      <c r="W48" s="549"/>
      <c r="X48" s="549"/>
      <c r="AQ48" s="81"/>
      <c r="AR48" s="81"/>
      <c r="AS48" s="81"/>
      <c r="AT48" s="81"/>
      <c r="AU48" s="81"/>
      <c r="AV48" s="81"/>
      <c r="BA48" s="25"/>
      <c r="BB48" s="25"/>
      <c r="BC48" s="25"/>
      <c r="BD48" s="25"/>
      <c r="BE48" s="25"/>
      <c r="BF48" s="25"/>
      <c r="BG48" s="25"/>
    </row>
    <row r="49" spans="1:60" s="8" customFormat="1" ht="13.5" customHeight="1">
      <c r="A49" s="9">
        <v>44852</v>
      </c>
      <c r="B49" s="46" t="s">
        <v>162</v>
      </c>
      <c r="C49" s="7" t="s">
        <v>16</v>
      </c>
      <c r="D49" s="30">
        <v>77</v>
      </c>
      <c r="E49" s="3">
        <v>21</v>
      </c>
      <c r="F49" s="4">
        <v>44</v>
      </c>
      <c r="G49" s="30">
        <f>IF(AA49&lt;0,"-"&amp;AB49,AB49)</f>
        <v>12</v>
      </c>
      <c r="H49" s="3">
        <f>AC49</f>
        <v>38</v>
      </c>
      <c r="I49" s="3">
        <f>AD49</f>
        <v>16</v>
      </c>
      <c r="J49" s="30">
        <v>77</v>
      </c>
      <c r="K49" s="3">
        <v>21</v>
      </c>
      <c r="L49" s="4">
        <v>43</v>
      </c>
      <c r="M49" s="30">
        <f>IF(AE49&lt;0,"-"&amp;AF49,AF49)</f>
        <v>12</v>
      </c>
      <c r="N49" s="3">
        <f>AG49</f>
        <v>38</v>
      </c>
      <c r="O49" s="3">
        <f>AH49</f>
        <v>17</v>
      </c>
      <c r="P49" s="30">
        <v>77</v>
      </c>
      <c r="Q49" s="3">
        <v>21</v>
      </c>
      <c r="R49" s="4">
        <v>44</v>
      </c>
      <c r="S49" s="30">
        <f>IF(AI49&lt;0,"-"&amp;AJ49,AJ49)</f>
        <v>12</v>
      </c>
      <c r="T49" s="3">
        <f>AK49</f>
        <v>38</v>
      </c>
      <c r="U49" s="3">
        <f>AL49</f>
        <v>16</v>
      </c>
      <c r="V49" s="30">
        <f>IF(AM49&lt;0,"-"&amp;AN49,AN49)</f>
        <v>12</v>
      </c>
      <c r="W49" s="3">
        <f>AO49</f>
        <v>38</v>
      </c>
      <c r="X49" s="4">
        <f>AP49</f>
        <v>16</v>
      </c>
      <c r="AA49" s="8">
        <f>324000-(F49+E49*60+D49*60*60)</f>
        <v>45496</v>
      </c>
      <c r="AB49" s="8">
        <f>ABS(ROUNDDOWN(AA49/3600,0))</f>
        <v>12</v>
      </c>
      <c r="AC49" s="8">
        <f>ABS(ROUNDDOWN((AA49-(3600*ROUNDDOWN(AA49/3600,0)))/60,0))</f>
        <v>38</v>
      </c>
      <c r="AD49" s="8">
        <f>ABS(AA49-(ROUNDDOWN(AA49/3600,0)*3600+ROUNDDOWN((AA49-(3600*ROUNDDOWN(AA49/3600,0)))/60,0)*60))</f>
        <v>16</v>
      </c>
      <c r="AE49" s="8">
        <f>324000-(L49+K49*60+J49*60*60)</f>
        <v>45497</v>
      </c>
      <c r="AF49" s="8">
        <f>ABS(ROUNDDOWN(AE49/3600,0))</f>
        <v>12</v>
      </c>
      <c r="AG49" s="8">
        <f>ABS(ROUNDDOWN((AE49-(3600*ROUNDDOWN(AE49/3600,0)))/60,0))</f>
        <v>38</v>
      </c>
      <c r="AH49" s="8">
        <f>ABS(AE49-(ROUNDDOWN(AE49/3600,0)*3600+ROUNDDOWN((AE49-(3600*ROUNDDOWN(AE49/3600,0)))/60,0)*60))</f>
        <v>17</v>
      </c>
      <c r="AI49" s="8">
        <f>324000-(R49+Q49*60+P49*60*60)</f>
        <v>45496</v>
      </c>
      <c r="AJ49" s="8">
        <f>ABS(ROUNDDOWN(AI49/3600,0))</f>
        <v>12</v>
      </c>
      <c r="AK49" s="8">
        <f>ABS(ROUNDDOWN((AI49-(3600*ROUNDDOWN(AI49/3600,0)))/60,0))</f>
        <v>38</v>
      </c>
      <c r="AL49" s="8">
        <f>ABS(AI49-(ROUNDDOWN(AI49/3600,0)*3600+ROUNDDOWN((AI49-(3600*ROUNDDOWN(AI49/3600,0)))/60,0)*60))</f>
        <v>16</v>
      </c>
      <c r="AM49" s="8">
        <f>ROUND((AA49+AE49+AI49)/3,0)</f>
        <v>45496</v>
      </c>
      <c r="AN49" s="8">
        <f>ABS(ROUNDDOWN(AM49/3600,0))</f>
        <v>12</v>
      </c>
      <c r="AO49" s="8">
        <f>ABS(ROUNDDOWN((AM49-(3600*ROUNDDOWN(AM49/3600,0)))/60,0))</f>
        <v>38</v>
      </c>
      <c r="AP49" s="8">
        <f>ABS(AM49-(ROUNDDOWN(AM49/3600,0)*3600+ROUNDDOWN((AM49-(3600*ROUNDDOWN(AM49/3600,0)))/60,0)*60))</f>
        <v>16</v>
      </c>
      <c r="AQ49" s="81">
        <f>(F49/60+E49)/60+D49</f>
        <v>77.362222222222229</v>
      </c>
      <c r="AR49" s="81">
        <f>(L49/60+K49)/60+J49</f>
        <v>77.361944444444447</v>
      </c>
      <c r="AS49" s="81">
        <f>(R49/60+Q49)/60+P49</f>
        <v>77.362222222222229</v>
      </c>
      <c r="AT49" s="81"/>
      <c r="AU49" s="81">
        <f>AVERAGE(AQ49:AS49)</f>
        <v>77.362129629629635</v>
      </c>
      <c r="AV49" s="81">
        <f>_xlfn.STDEV.S(AQ49:AS49)</f>
        <v>1.6037507477748508E-4</v>
      </c>
      <c r="BA49" s="25"/>
      <c r="BB49" s="25"/>
      <c r="BC49" s="25"/>
      <c r="BD49" s="25"/>
      <c r="BE49" s="25"/>
      <c r="BF49" s="25"/>
      <c r="BG49" s="25"/>
    </row>
    <row r="50" spans="1:60" s="8" customFormat="1" ht="12">
      <c r="A50" s="7"/>
      <c r="B50" s="7"/>
      <c r="C50" s="7" t="s">
        <v>165</v>
      </c>
      <c r="D50" s="31">
        <v>88</v>
      </c>
      <c r="E50" s="32">
        <v>10</v>
      </c>
      <c r="F50" s="4">
        <v>2</v>
      </c>
      <c r="G50" s="30">
        <f>IF(AA50&lt;0,"-"&amp;AB50,AB50)</f>
        <v>1</v>
      </c>
      <c r="H50" s="3">
        <f t="shared" ref="H50:I52" si="28">AC50</f>
        <v>49</v>
      </c>
      <c r="I50" s="3">
        <f t="shared" si="28"/>
        <v>58</v>
      </c>
      <c r="J50" s="31">
        <v>88</v>
      </c>
      <c r="K50" s="32">
        <v>10</v>
      </c>
      <c r="L50" s="4">
        <v>6</v>
      </c>
      <c r="M50" s="30">
        <f>IF(AE50&lt;0,"-"&amp;AF50,AF50)</f>
        <v>1</v>
      </c>
      <c r="N50" s="3">
        <f t="shared" ref="N50:O52" si="29">AG50</f>
        <v>49</v>
      </c>
      <c r="O50" s="3">
        <f t="shared" si="29"/>
        <v>54</v>
      </c>
      <c r="P50" s="31">
        <v>88</v>
      </c>
      <c r="Q50" s="32">
        <v>9</v>
      </c>
      <c r="R50" s="4">
        <v>58</v>
      </c>
      <c r="S50" s="30">
        <f>IF(AI50&lt;0,"-"&amp;AJ50,AJ50)</f>
        <v>1</v>
      </c>
      <c r="T50" s="3">
        <f t="shared" ref="T50:U52" si="30">AK50</f>
        <v>50</v>
      </c>
      <c r="U50" s="3">
        <f t="shared" si="30"/>
        <v>2</v>
      </c>
      <c r="V50" s="30">
        <f>IF(AM50&lt;0,"-"&amp;AN50,AN50)</f>
        <v>1</v>
      </c>
      <c r="W50" s="3">
        <f t="shared" ref="W50:X52" si="31">AO50</f>
        <v>49</v>
      </c>
      <c r="X50" s="4">
        <f t="shared" si="31"/>
        <v>58</v>
      </c>
      <c r="AA50" s="8">
        <f>324000-(F50+E50*60+D50*60*60)</f>
        <v>6598</v>
      </c>
      <c r="AB50" s="8">
        <f>ABS(ROUNDDOWN(AA50/3600,0))</f>
        <v>1</v>
      </c>
      <c r="AC50" s="8">
        <f>ABS(ROUNDDOWN((AA50-(3600*ROUNDDOWN(AA50/3600,0)))/60,0))</f>
        <v>49</v>
      </c>
      <c r="AD50" s="8">
        <f>ABS(AA50-(ROUNDDOWN(AA50/3600,0)*3600+ROUNDDOWN((AA50-(3600*ROUNDDOWN(AA50/3600,0)))/60,0)*60))</f>
        <v>58</v>
      </c>
      <c r="AE50" s="8">
        <f>324000-(L50+K50*60+J50*60*60)</f>
        <v>6594</v>
      </c>
      <c r="AF50" s="8">
        <f>ABS(ROUNDDOWN(AE50/3600,0))</f>
        <v>1</v>
      </c>
      <c r="AG50" s="8">
        <f>ABS(ROUNDDOWN((AE50-(3600*ROUNDDOWN(AE50/3600,0)))/60,0))</f>
        <v>49</v>
      </c>
      <c r="AH50" s="8">
        <f>ABS(AE50-(ROUNDDOWN(AE50/3600,0)*3600+ROUNDDOWN((AE50-(3600*ROUNDDOWN(AE50/3600,0)))/60,0)*60))</f>
        <v>54</v>
      </c>
      <c r="AI50" s="8">
        <f>324000-(R50+Q50*60+P50*60*60)</f>
        <v>6602</v>
      </c>
      <c r="AJ50" s="8">
        <f>ABS(ROUNDDOWN(AI50/3600,0))</f>
        <v>1</v>
      </c>
      <c r="AK50" s="8">
        <f>ABS(ROUNDDOWN((AI50-(3600*ROUNDDOWN(AI50/3600,0)))/60,0))</f>
        <v>50</v>
      </c>
      <c r="AL50" s="8">
        <f>ABS(AI50-(ROUNDDOWN(AI50/3600,0)*3600+ROUNDDOWN((AI50-(3600*ROUNDDOWN(AI50/3600,0)))/60,0)*60))</f>
        <v>2</v>
      </c>
      <c r="AM50" s="8">
        <f>ROUND((AA50+AE50+AI50)/3,0)</f>
        <v>6598</v>
      </c>
      <c r="AN50" s="8">
        <f>ABS(ROUNDDOWN(AM50/3600,0))</f>
        <v>1</v>
      </c>
      <c r="AO50" s="8">
        <f>ABS(ROUNDDOWN((AM50-(3600*ROUNDDOWN(AM50/3600,0)))/60,0))</f>
        <v>49</v>
      </c>
      <c r="AP50" s="8">
        <f>ABS(AM50-(ROUNDDOWN(AM50/3600,0)*3600+ROUNDDOWN((AM50-(3600*ROUNDDOWN(AM50/3600,0)))/60,0)*60))</f>
        <v>58</v>
      </c>
      <c r="AQ50" s="81">
        <f>(F50/60+E50)/60+D50</f>
        <v>88.167222222222222</v>
      </c>
      <c r="AR50" s="81">
        <f>(L50/60+K50)/60+J50</f>
        <v>88.168333333333337</v>
      </c>
      <c r="AS50" s="81">
        <f>(R50/60+Q50)/60+P50</f>
        <v>88.166111111111107</v>
      </c>
      <c r="AT50" s="81"/>
      <c r="AU50" s="81">
        <f>AVERAGE(AQ50:AS50)</f>
        <v>88.167222222222222</v>
      </c>
      <c r="AV50" s="81">
        <f>_xlfn.STDEV.S(AQ50:AS50)</f>
        <v>1.1111111111148375E-3</v>
      </c>
      <c r="BA50" s="25"/>
      <c r="BB50" s="25"/>
      <c r="BC50" s="25"/>
      <c r="BD50" s="25"/>
      <c r="BE50" s="25"/>
      <c r="BF50" s="25"/>
      <c r="BG50" s="25"/>
    </row>
    <row r="51" spans="1:60" s="8" customFormat="1" ht="12">
      <c r="A51" s="7"/>
      <c r="B51" s="7"/>
      <c r="C51" s="7" t="s">
        <v>44</v>
      </c>
      <c r="D51" s="31">
        <v>92</v>
      </c>
      <c r="E51" s="32">
        <v>27</v>
      </c>
      <c r="F51" s="56">
        <v>37</v>
      </c>
      <c r="G51" s="30" t="str">
        <f>IF(AA51&lt;0,"-"&amp;AB51,AB51)</f>
        <v>-2</v>
      </c>
      <c r="H51" s="3">
        <f t="shared" si="28"/>
        <v>27</v>
      </c>
      <c r="I51" s="3">
        <f t="shared" si="28"/>
        <v>37</v>
      </c>
      <c r="J51" s="31">
        <v>92</v>
      </c>
      <c r="K51" s="32">
        <v>27</v>
      </c>
      <c r="L51" s="56">
        <v>42</v>
      </c>
      <c r="M51" s="30" t="str">
        <f>IF(AE51&lt;0,"-"&amp;AF51,AF51)</f>
        <v>-2</v>
      </c>
      <c r="N51" s="3">
        <f t="shared" si="29"/>
        <v>27</v>
      </c>
      <c r="O51" s="3">
        <f t="shared" si="29"/>
        <v>42</v>
      </c>
      <c r="P51" s="31">
        <v>92</v>
      </c>
      <c r="Q51" s="32">
        <v>27</v>
      </c>
      <c r="R51" s="56">
        <v>42</v>
      </c>
      <c r="S51" s="30" t="str">
        <f>IF(AI51&lt;0,"-"&amp;AJ51,AJ51)</f>
        <v>-2</v>
      </c>
      <c r="T51" s="3">
        <f t="shared" si="30"/>
        <v>27</v>
      </c>
      <c r="U51" s="3">
        <f t="shared" si="30"/>
        <v>42</v>
      </c>
      <c r="V51" s="30" t="str">
        <f>IF(AM51&lt;0,"-"&amp;AN51,AN51)</f>
        <v>-2</v>
      </c>
      <c r="W51" s="3">
        <f t="shared" si="31"/>
        <v>27</v>
      </c>
      <c r="X51" s="4">
        <f t="shared" si="31"/>
        <v>40</v>
      </c>
      <c r="AA51" s="8">
        <f>324000-(F51+E51*60+D51*60*60)</f>
        <v>-8857</v>
      </c>
      <c r="AB51" s="8">
        <f>ABS(ROUNDDOWN(AA51/3600,0))</f>
        <v>2</v>
      </c>
      <c r="AC51" s="8">
        <f>ABS(ROUNDDOWN((AA51-(3600*ROUNDDOWN(AA51/3600,0)))/60,0))</f>
        <v>27</v>
      </c>
      <c r="AD51" s="8">
        <f>ABS(AA51-(ROUNDDOWN(AA51/3600,0)*3600+ROUNDDOWN((AA51-(3600*ROUNDDOWN(AA51/3600,0)))/60,0)*60))</f>
        <v>37</v>
      </c>
      <c r="AE51" s="8">
        <f>324000-(L51+K51*60+J51*60*60)</f>
        <v>-8862</v>
      </c>
      <c r="AF51" s="8">
        <f>ABS(ROUNDDOWN(AE51/3600,0))</f>
        <v>2</v>
      </c>
      <c r="AG51" s="8">
        <f>ABS(ROUNDDOWN((AE51-(3600*ROUNDDOWN(AE51/3600,0)))/60,0))</f>
        <v>27</v>
      </c>
      <c r="AH51" s="8">
        <f>ABS(AE51-(ROUNDDOWN(AE51/3600,0)*3600+ROUNDDOWN((AE51-(3600*ROUNDDOWN(AE51/3600,0)))/60,0)*60))</f>
        <v>42</v>
      </c>
      <c r="AI51" s="8">
        <f>324000-(R51+Q51*60+P51*60*60)</f>
        <v>-8862</v>
      </c>
      <c r="AJ51" s="8">
        <f>ABS(ROUNDDOWN(AI51/3600,0))</f>
        <v>2</v>
      </c>
      <c r="AK51" s="8">
        <f>ABS(ROUNDDOWN((AI51-(3600*ROUNDDOWN(AI51/3600,0)))/60,0))</f>
        <v>27</v>
      </c>
      <c r="AL51" s="8">
        <f>ABS(AI51-(ROUNDDOWN(AI51/3600,0)*3600+ROUNDDOWN((AI51-(3600*ROUNDDOWN(AI51/3600,0)))/60,0)*60))</f>
        <v>42</v>
      </c>
      <c r="AM51" s="8">
        <f>ROUND((AA51+AE51+AI51)/3,0)</f>
        <v>-8860</v>
      </c>
      <c r="AN51" s="8">
        <f>ABS(ROUNDDOWN(AM51/3600,0))</f>
        <v>2</v>
      </c>
      <c r="AO51" s="8">
        <f>ABS(ROUNDDOWN((AM51-(3600*ROUNDDOWN(AM51/3600,0)))/60,0))</f>
        <v>27</v>
      </c>
      <c r="AP51" s="8">
        <f>ABS(AM51-(ROUNDDOWN(AM51/3600,0)*3600+ROUNDDOWN((AM51-(3600*ROUNDDOWN(AM51/3600,0)))/60,0)*60))</f>
        <v>40</v>
      </c>
      <c r="AQ51" s="81">
        <f>(F51/60+E51)/60+D51</f>
        <v>92.460277777777776</v>
      </c>
      <c r="AR51" s="81">
        <f>(L51/60+K51)/60+J51</f>
        <v>92.461666666666673</v>
      </c>
      <c r="AS51" s="81">
        <f>(R51/60+Q51)/60+P51</f>
        <v>92.461666666666673</v>
      </c>
      <c r="AT51" s="81"/>
      <c r="AU51" s="81">
        <f>AVERAGE(AQ51:AS51)</f>
        <v>92.461203703703703</v>
      </c>
      <c r="AV51" s="81">
        <f>_xlfn.STDEV.S(AQ51:AS51)</f>
        <v>8.0187537387922073E-4</v>
      </c>
      <c r="BA51" s="25"/>
      <c r="BB51" s="25"/>
      <c r="BC51" s="25"/>
      <c r="BD51" s="25"/>
      <c r="BE51" s="25"/>
      <c r="BF51" s="25"/>
      <c r="BG51" s="25"/>
    </row>
    <row r="52" spans="1:60" s="8" customFormat="1" ht="12">
      <c r="A52" s="7"/>
      <c r="B52" s="7"/>
      <c r="C52" s="7" t="s">
        <v>159</v>
      </c>
      <c r="D52" s="31">
        <v>91</v>
      </c>
      <c r="E52" s="32">
        <v>40</v>
      </c>
      <c r="F52" s="4">
        <v>30</v>
      </c>
      <c r="G52" s="30" t="str">
        <f>IF(AA52&lt;0,"-"&amp;AB52,AB52)</f>
        <v>-1</v>
      </c>
      <c r="H52" s="3">
        <f t="shared" si="28"/>
        <v>40</v>
      </c>
      <c r="I52" s="3">
        <f t="shared" si="28"/>
        <v>30</v>
      </c>
      <c r="J52" s="31">
        <v>91</v>
      </c>
      <c r="K52" s="32">
        <v>40</v>
      </c>
      <c r="L52" s="4">
        <v>33</v>
      </c>
      <c r="M52" s="30" t="str">
        <f>IF(AE52&lt;0,"-"&amp;AF52,AF52)</f>
        <v>-1</v>
      </c>
      <c r="N52" s="3">
        <f t="shared" si="29"/>
        <v>40</v>
      </c>
      <c r="O52" s="3">
        <f t="shared" si="29"/>
        <v>33</v>
      </c>
      <c r="P52" s="31">
        <v>91</v>
      </c>
      <c r="Q52" s="32">
        <v>40</v>
      </c>
      <c r="R52" s="4">
        <v>35</v>
      </c>
      <c r="S52" s="30" t="str">
        <f>IF(AI52&lt;0,"-"&amp;AJ52,AJ52)</f>
        <v>-1</v>
      </c>
      <c r="T52" s="3">
        <f t="shared" si="30"/>
        <v>40</v>
      </c>
      <c r="U52" s="3">
        <f t="shared" si="30"/>
        <v>35</v>
      </c>
      <c r="V52" s="30" t="str">
        <f>IF(AM52&lt;0,"-"&amp;AN52,AN52)</f>
        <v>-1</v>
      </c>
      <c r="W52" s="3">
        <f t="shared" si="31"/>
        <v>40</v>
      </c>
      <c r="X52" s="4">
        <f t="shared" si="31"/>
        <v>33</v>
      </c>
      <c r="AA52" s="8">
        <f>324000-(F52+E52*60+D52*60*60)</f>
        <v>-6030</v>
      </c>
      <c r="AB52" s="8">
        <f>ABS(ROUNDDOWN(AA52/3600,0))</f>
        <v>1</v>
      </c>
      <c r="AC52" s="8">
        <f>ABS(ROUNDDOWN((AA52-(3600*ROUNDDOWN(AA52/3600,0)))/60,0))</f>
        <v>40</v>
      </c>
      <c r="AD52" s="8">
        <f>ABS(AA52-(ROUNDDOWN(AA52/3600,0)*3600+ROUNDDOWN((AA52-(3600*ROUNDDOWN(AA52/3600,0)))/60,0)*60))</f>
        <v>30</v>
      </c>
      <c r="AE52" s="8">
        <f>324000-(L52+K52*60+J52*60*60)</f>
        <v>-6033</v>
      </c>
      <c r="AF52" s="8">
        <f>ABS(ROUNDDOWN(AE52/3600,0))</f>
        <v>1</v>
      </c>
      <c r="AG52" s="8">
        <f>ABS(ROUNDDOWN((AE52-(3600*ROUNDDOWN(AE52/3600,0)))/60,0))</f>
        <v>40</v>
      </c>
      <c r="AH52" s="8">
        <f>ABS(AE52-(ROUNDDOWN(AE52/3600,0)*3600+ROUNDDOWN((AE52-(3600*ROUNDDOWN(AE52/3600,0)))/60,0)*60))</f>
        <v>33</v>
      </c>
      <c r="AI52" s="8">
        <f>324000-(R52+Q52*60+P52*60*60)</f>
        <v>-6035</v>
      </c>
      <c r="AJ52" s="8">
        <f>ABS(ROUNDDOWN(AI52/3600,0))</f>
        <v>1</v>
      </c>
      <c r="AK52" s="8">
        <f>ABS(ROUNDDOWN((AI52-(3600*ROUNDDOWN(AI52/3600,0)))/60,0))</f>
        <v>40</v>
      </c>
      <c r="AL52" s="8">
        <f>ABS(AI52-(ROUNDDOWN(AI52/3600,0)*3600+ROUNDDOWN((AI52-(3600*ROUNDDOWN(AI52/3600,0)))/60,0)*60))</f>
        <v>35</v>
      </c>
      <c r="AM52" s="8">
        <f>ROUND((AA52+AE52+AI52)/3,0)</f>
        <v>-6033</v>
      </c>
      <c r="AN52" s="8">
        <f>ABS(ROUNDDOWN(AM52/3600,0))</f>
        <v>1</v>
      </c>
      <c r="AO52" s="8">
        <f>ABS(ROUNDDOWN((AM52-(3600*ROUNDDOWN(AM52/3600,0)))/60,0))</f>
        <v>40</v>
      </c>
      <c r="AP52" s="8">
        <f>ABS(AM52-(ROUNDDOWN(AM52/3600,0)*3600+ROUNDDOWN((AM52-(3600*ROUNDDOWN(AM52/3600,0)))/60,0)*60))</f>
        <v>33</v>
      </c>
      <c r="AQ52" s="81">
        <f>(F52/60+E52)/60+D52</f>
        <v>91.674999999999997</v>
      </c>
      <c r="AR52" s="81">
        <f>(L52/60+K52)/60+J52</f>
        <v>91.67583333333333</v>
      </c>
      <c r="AS52" s="81">
        <f>(R52/60+Q52)/60+P52</f>
        <v>91.676388888888894</v>
      </c>
      <c r="AT52" s="81"/>
      <c r="AU52" s="81">
        <f>AVERAGE(AQ52:AS52)</f>
        <v>91.67574074074075</v>
      </c>
      <c r="AV52" s="81">
        <f>_xlfn.STDEV.S(AQ52:AS52)</f>
        <v>6.9905874401030705E-4</v>
      </c>
      <c r="BA52" s="25"/>
      <c r="BB52" s="25"/>
      <c r="BC52" s="25"/>
      <c r="BD52" s="25"/>
      <c r="BE52" s="25"/>
      <c r="BF52" s="25"/>
      <c r="BG52" s="25"/>
    </row>
    <row r="53" spans="1:60" s="8" customFormat="1" ht="12">
      <c r="A53" s="11"/>
      <c r="B53" s="11"/>
      <c r="C53" s="11"/>
      <c r="D53" s="12"/>
      <c r="E53" s="33"/>
      <c r="F53" s="12"/>
      <c r="G53" s="33"/>
      <c r="H53" s="12"/>
      <c r="I53" s="12"/>
      <c r="J53" s="12"/>
      <c r="K53" s="33"/>
      <c r="L53" s="12"/>
      <c r="M53" s="33"/>
      <c r="N53" s="12"/>
      <c r="O53" s="12"/>
      <c r="P53" s="12"/>
      <c r="Q53" s="33"/>
      <c r="R53" s="12"/>
      <c r="S53" s="33"/>
      <c r="T53" s="12"/>
      <c r="U53" s="12"/>
      <c r="V53" s="33"/>
      <c r="W53" s="12"/>
      <c r="X53" s="12"/>
      <c r="AQ53" s="81"/>
      <c r="AR53" s="81"/>
      <c r="AS53" s="81"/>
      <c r="AT53" s="81"/>
      <c r="AU53" s="81"/>
      <c r="AV53" s="81"/>
      <c r="BA53" s="25"/>
      <c r="BB53" s="25"/>
      <c r="BC53" s="25"/>
      <c r="BD53" s="25"/>
      <c r="BE53" s="25"/>
      <c r="BF53" s="25"/>
      <c r="BG53" s="25"/>
    </row>
    <row r="54" spans="1:60" s="8" customFormat="1" ht="12">
      <c r="A54" s="11"/>
      <c r="B54" s="11"/>
      <c r="C54" s="11"/>
      <c r="D54" s="59"/>
      <c r="E54" s="59"/>
      <c r="F54" s="59"/>
      <c r="G54" s="59"/>
      <c r="H54" s="59"/>
      <c r="I54" s="59"/>
      <c r="J54" s="59"/>
      <c r="K54" s="59"/>
      <c r="L54" s="59"/>
      <c r="M54" s="59"/>
      <c r="N54" s="59"/>
      <c r="O54" s="59"/>
      <c r="P54" s="59"/>
      <c r="Q54" s="59"/>
      <c r="R54" s="59"/>
      <c r="S54" s="59"/>
      <c r="T54" s="59"/>
      <c r="U54" s="59"/>
      <c r="V54" s="59"/>
      <c r="W54" s="59"/>
      <c r="X54" s="59"/>
      <c r="AQ54" s="81"/>
      <c r="AR54" s="81"/>
      <c r="AS54" s="81"/>
      <c r="AT54" s="81"/>
      <c r="AU54" s="81"/>
      <c r="AV54" s="81"/>
      <c r="BA54" s="25"/>
      <c r="BB54" s="25"/>
      <c r="BC54" s="25"/>
      <c r="BD54" s="25"/>
      <c r="BE54" s="25"/>
      <c r="BF54" s="25"/>
      <c r="BG54" s="25"/>
    </row>
    <row r="55" spans="1:60" s="8" customFormat="1" ht="12">
      <c r="A55" s="7" t="s">
        <v>0</v>
      </c>
      <c r="B55" s="7" t="s">
        <v>1</v>
      </c>
      <c r="C55" s="7" t="s">
        <v>2</v>
      </c>
      <c r="D55" s="549" t="s">
        <v>3</v>
      </c>
      <c r="E55" s="549"/>
      <c r="F55" s="549"/>
      <c r="G55" s="549" t="s">
        <v>13</v>
      </c>
      <c r="H55" s="549"/>
      <c r="I55" s="549"/>
      <c r="J55" s="549" t="s">
        <v>4</v>
      </c>
      <c r="K55" s="549"/>
      <c r="L55" s="549"/>
      <c r="M55" s="549" t="s">
        <v>6</v>
      </c>
      <c r="N55" s="549"/>
      <c r="O55" s="549"/>
      <c r="P55" s="549" t="s">
        <v>5</v>
      </c>
      <c r="Q55" s="549"/>
      <c r="R55" s="549"/>
      <c r="S55" s="549" t="s">
        <v>7</v>
      </c>
      <c r="T55" s="549"/>
      <c r="U55" s="549"/>
      <c r="V55" s="549" t="s">
        <v>12</v>
      </c>
      <c r="W55" s="549"/>
      <c r="X55" s="549"/>
      <c r="AQ55" s="81"/>
      <c r="AR55" s="81"/>
      <c r="AS55" s="81"/>
      <c r="AT55" s="81"/>
      <c r="AU55" s="81"/>
      <c r="AV55" s="81"/>
      <c r="BA55" s="25"/>
      <c r="BB55" s="25"/>
      <c r="BC55" s="25"/>
      <c r="BD55" s="25"/>
      <c r="BE55" s="25"/>
      <c r="BF55" s="25"/>
      <c r="BG55" s="25"/>
    </row>
    <row r="56" spans="1:60" s="8" customFormat="1" ht="13.5" customHeight="1">
      <c r="A56" s="9">
        <v>44852</v>
      </c>
      <c r="B56" s="46" t="s">
        <v>165</v>
      </c>
      <c r="C56" s="7" t="s">
        <v>166</v>
      </c>
      <c r="D56" s="30">
        <v>92</v>
      </c>
      <c r="E56" s="3">
        <v>25</v>
      </c>
      <c r="F56" s="4">
        <v>0</v>
      </c>
      <c r="G56" s="30" t="str">
        <f>IF(AA56&lt;0,"-"&amp;AB56,AB56)</f>
        <v>-2</v>
      </c>
      <c r="H56" s="3">
        <f>AC56</f>
        <v>25</v>
      </c>
      <c r="I56" s="3">
        <f>AD56</f>
        <v>0</v>
      </c>
      <c r="J56" s="30">
        <v>92</v>
      </c>
      <c r="K56" s="3">
        <v>24</v>
      </c>
      <c r="L56" s="4">
        <v>57</v>
      </c>
      <c r="M56" s="30" t="str">
        <f>IF(AE56&lt;0,"-"&amp;AF56,AF56)</f>
        <v>-2</v>
      </c>
      <c r="N56" s="3">
        <f>AG56</f>
        <v>24</v>
      </c>
      <c r="O56" s="3">
        <f>AH56</f>
        <v>57</v>
      </c>
      <c r="P56" s="30">
        <v>92</v>
      </c>
      <c r="Q56" s="3">
        <v>24</v>
      </c>
      <c r="R56" s="4">
        <v>58</v>
      </c>
      <c r="S56" s="30" t="str">
        <f>IF(AI56&lt;0,"-"&amp;AJ56,AJ56)</f>
        <v>-2</v>
      </c>
      <c r="T56" s="3">
        <f>AK56</f>
        <v>24</v>
      </c>
      <c r="U56" s="3">
        <f>AL56</f>
        <v>58</v>
      </c>
      <c r="V56" s="30" t="str">
        <f>IF(AM56&lt;0,"-"&amp;AN56,AN56)</f>
        <v>-2</v>
      </c>
      <c r="W56" s="3">
        <f>AO56</f>
        <v>24</v>
      </c>
      <c r="X56" s="4">
        <f>AP56</f>
        <v>58</v>
      </c>
      <c r="AA56" s="8">
        <f>324000-(F56+E56*60+D56*60*60)</f>
        <v>-8700</v>
      </c>
      <c r="AB56" s="8">
        <f>ABS(ROUNDDOWN(AA56/3600,0))</f>
        <v>2</v>
      </c>
      <c r="AC56" s="8">
        <f>ABS(ROUNDDOWN((AA56-(3600*ROUNDDOWN(AA56/3600,0)))/60,0))</f>
        <v>25</v>
      </c>
      <c r="AD56" s="8">
        <f>ABS(AA56-(ROUNDDOWN(AA56/3600,0)*3600+ROUNDDOWN((AA56-(3600*ROUNDDOWN(AA56/3600,0)))/60,0)*60))</f>
        <v>0</v>
      </c>
      <c r="AE56" s="8">
        <f>324000-(L56+K56*60+J56*60*60)</f>
        <v>-8697</v>
      </c>
      <c r="AF56" s="8">
        <f>ABS(ROUNDDOWN(AE56/3600,0))</f>
        <v>2</v>
      </c>
      <c r="AG56" s="8">
        <f>ABS(ROUNDDOWN((AE56-(3600*ROUNDDOWN(AE56/3600,0)))/60,0))</f>
        <v>24</v>
      </c>
      <c r="AH56" s="8">
        <f>ABS(AE56-(ROUNDDOWN(AE56/3600,0)*3600+ROUNDDOWN((AE56-(3600*ROUNDDOWN(AE56/3600,0)))/60,0)*60))</f>
        <v>57</v>
      </c>
      <c r="AI56" s="8">
        <f>324000-(R56+Q56*60+P56*60*60)</f>
        <v>-8698</v>
      </c>
      <c r="AJ56" s="8">
        <f>ABS(ROUNDDOWN(AI56/3600,0))</f>
        <v>2</v>
      </c>
      <c r="AK56" s="8">
        <f>ABS(ROUNDDOWN((AI56-(3600*ROUNDDOWN(AI56/3600,0)))/60,0))</f>
        <v>24</v>
      </c>
      <c r="AL56" s="8">
        <f>ABS(AI56-(ROUNDDOWN(AI56/3600,0)*3600+ROUNDDOWN((AI56-(3600*ROUNDDOWN(AI56/3600,0)))/60,0)*60))</f>
        <v>58</v>
      </c>
      <c r="AM56" s="8">
        <f>ROUND((AA56+AE56+AI56)/3,0)</f>
        <v>-8698</v>
      </c>
      <c r="AN56" s="8">
        <f>ABS(ROUNDDOWN(AM56/3600,0))</f>
        <v>2</v>
      </c>
      <c r="AO56" s="8">
        <f>ABS(ROUNDDOWN((AM56-(3600*ROUNDDOWN(AM56/3600,0)))/60,0))</f>
        <v>24</v>
      </c>
      <c r="AP56" s="8">
        <f>ABS(AM56-(ROUNDDOWN(AM56/3600,0)*3600+ROUNDDOWN((AM56-(3600*ROUNDDOWN(AM56/3600,0)))/60,0)*60))</f>
        <v>58</v>
      </c>
      <c r="AQ56" s="81">
        <f>(F56/60+E56)/60+D56</f>
        <v>92.416666666666671</v>
      </c>
      <c r="AR56" s="81">
        <f>(L56/60+K56)/60+J56</f>
        <v>92.415833333333339</v>
      </c>
      <c r="AS56" s="81">
        <f>(R56/60+Q56)/60+P56</f>
        <v>92.416111111111107</v>
      </c>
      <c r="AT56" s="81"/>
      <c r="AU56" s="81">
        <f>AVERAGE(AQ56:AS56)</f>
        <v>92.416203703703715</v>
      </c>
      <c r="AV56" s="81">
        <f>_xlfn.STDEV.S(AQ56:AS56)</f>
        <v>4.2431256434841076E-4</v>
      </c>
      <c r="BA56" s="25"/>
      <c r="BB56" s="25"/>
      <c r="BC56" s="25"/>
      <c r="BD56" s="25"/>
      <c r="BE56" s="25"/>
      <c r="BF56" s="25"/>
      <c r="BG56" s="25"/>
    </row>
    <row r="57" spans="1:60" s="8" customFormat="1" ht="12">
      <c r="A57" s="7"/>
      <c r="B57" s="7"/>
      <c r="C57" s="7" t="s">
        <v>44</v>
      </c>
      <c r="D57" s="31">
        <v>92</v>
      </c>
      <c r="E57" s="32">
        <v>41</v>
      </c>
      <c r="F57" s="4">
        <v>43</v>
      </c>
      <c r="G57" s="30" t="str">
        <f>IF(AA57&lt;0,"-"&amp;AB57,AB57)</f>
        <v>-2</v>
      </c>
      <c r="H57" s="3">
        <f t="shared" ref="H57:I59" si="32">AC57</f>
        <v>41</v>
      </c>
      <c r="I57" s="3">
        <f t="shared" si="32"/>
        <v>43</v>
      </c>
      <c r="J57" s="31">
        <v>92</v>
      </c>
      <c r="K57" s="32">
        <v>41</v>
      </c>
      <c r="L57" s="4">
        <v>45</v>
      </c>
      <c r="M57" s="30" t="str">
        <f>IF(AE57&lt;0,"-"&amp;AF57,AF57)</f>
        <v>-2</v>
      </c>
      <c r="N57" s="3">
        <f t="shared" ref="N57:O59" si="33">AG57</f>
        <v>41</v>
      </c>
      <c r="O57" s="3">
        <f t="shared" si="33"/>
        <v>45</v>
      </c>
      <c r="P57" s="31">
        <v>92</v>
      </c>
      <c r="Q57" s="32">
        <v>41</v>
      </c>
      <c r="R57" s="4">
        <v>44</v>
      </c>
      <c r="S57" s="30" t="str">
        <f>IF(AI57&lt;0,"-"&amp;AJ57,AJ57)</f>
        <v>-2</v>
      </c>
      <c r="T57" s="3">
        <f t="shared" ref="T57:U59" si="34">AK57</f>
        <v>41</v>
      </c>
      <c r="U57" s="3">
        <f t="shared" si="34"/>
        <v>44</v>
      </c>
      <c r="V57" s="30" t="str">
        <f>IF(AM57&lt;0,"-"&amp;AN57,AN57)</f>
        <v>-2</v>
      </c>
      <c r="W57" s="3">
        <f t="shared" ref="W57:X59" si="35">AO57</f>
        <v>41</v>
      </c>
      <c r="X57" s="4">
        <f t="shared" si="35"/>
        <v>44</v>
      </c>
      <c r="AA57" s="8">
        <f>324000-(F57+E57*60+D57*60*60)</f>
        <v>-9703</v>
      </c>
      <c r="AB57" s="8">
        <f>ABS(ROUNDDOWN(AA57/3600,0))</f>
        <v>2</v>
      </c>
      <c r="AC57" s="8">
        <f>ABS(ROUNDDOWN((AA57-(3600*ROUNDDOWN(AA57/3600,0)))/60,0))</f>
        <v>41</v>
      </c>
      <c r="AD57" s="8">
        <f>ABS(AA57-(ROUNDDOWN(AA57/3600,0)*3600+ROUNDDOWN((AA57-(3600*ROUNDDOWN(AA57/3600,0)))/60,0)*60))</f>
        <v>43</v>
      </c>
      <c r="AE57" s="8">
        <f>324000-(L57+K57*60+J57*60*60)</f>
        <v>-9705</v>
      </c>
      <c r="AF57" s="8">
        <f>ABS(ROUNDDOWN(AE57/3600,0))</f>
        <v>2</v>
      </c>
      <c r="AG57" s="8">
        <f>ABS(ROUNDDOWN((AE57-(3600*ROUNDDOWN(AE57/3600,0)))/60,0))</f>
        <v>41</v>
      </c>
      <c r="AH57" s="8">
        <f>ABS(AE57-(ROUNDDOWN(AE57/3600,0)*3600+ROUNDDOWN((AE57-(3600*ROUNDDOWN(AE57/3600,0)))/60,0)*60))</f>
        <v>45</v>
      </c>
      <c r="AI57" s="8">
        <f>324000-(R57+Q57*60+P57*60*60)</f>
        <v>-9704</v>
      </c>
      <c r="AJ57" s="8">
        <f>ABS(ROUNDDOWN(AI57/3600,0))</f>
        <v>2</v>
      </c>
      <c r="AK57" s="8">
        <f>ABS(ROUNDDOWN((AI57-(3600*ROUNDDOWN(AI57/3600,0)))/60,0))</f>
        <v>41</v>
      </c>
      <c r="AL57" s="8">
        <f>ABS(AI57-(ROUNDDOWN(AI57/3600,0)*3600+ROUNDDOWN((AI57-(3600*ROUNDDOWN(AI57/3600,0)))/60,0)*60))</f>
        <v>44</v>
      </c>
      <c r="AM57" s="8">
        <f>ROUND((AA57+AE57+AI57)/3,0)</f>
        <v>-9704</v>
      </c>
      <c r="AN57" s="8">
        <f>ABS(ROUNDDOWN(AM57/3600,0))</f>
        <v>2</v>
      </c>
      <c r="AO57" s="8">
        <f>ABS(ROUNDDOWN((AM57-(3600*ROUNDDOWN(AM57/3600,0)))/60,0))</f>
        <v>41</v>
      </c>
      <c r="AP57" s="8">
        <f>ABS(AM57-(ROUNDDOWN(AM57/3600,0)*3600+ROUNDDOWN((AM57-(3600*ROUNDDOWN(AM57/3600,0)))/60,0)*60))</f>
        <v>44</v>
      </c>
      <c r="AQ57" s="81">
        <f>(F57/60+E57)/60+D57</f>
        <v>92.695277777777775</v>
      </c>
      <c r="AR57" s="81">
        <f>(L57/60+K57)/60+J57</f>
        <v>92.69583333333334</v>
      </c>
      <c r="AS57" s="81">
        <f>(R57/60+Q57)/60+P57</f>
        <v>92.695555555555558</v>
      </c>
      <c r="AT57" s="81"/>
      <c r="AU57" s="81">
        <f>AVERAGE(AQ57:AS57)</f>
        <v>92.695555555555572</v>
      </c>
      <c r="AV57" s="81">
        <f>_xlfn.STDEV.S(AQ57:AS57)</f>
        <v>2.7777777778226209E-4</v>
      </c>
      <c r="BA57" s="25"/>
      <c r="BB57" s="25"/>
      <c r="BC57" s="25"/>
      <c r="BD57" s="25"/>
      <c r="BE57" s="25"/>
      <c r="BF57" s="25"/>
      <c r="BG57" s="25"/>
    </row>
    <row r="58" spans="1:60" s="8" customFormat="1" ht="12">
      <c r="A58" s="7"/>
      <c r="B58" s="7"/>
      <c r="C58" s="7" t="s">
        <v>162</v>
      </c>
      <c r="D58" s="31">
        <v>91</v>
      </c>
      <c r="E58" s="32">
        <v>50</v>
      </c>
      <c r="F58" s="56">
        <v>42</v>
      </c>
      <c r="G58" s="30" t="str">
        <f>IF(AA58&lt;0,"-"&amp;AB58,AB58)</f>
        <v>-1</v>
      </c>
      <c r="H58" s="3">
        <f t="shared" si="32"/>
        <v>50</v>
      </c>
      <c r="I58" s="3">
        <f t="shared" si="32"/>
        <v>42</v>
      </c>
      <c r="J58" s="31">
        <v>91</v>
      </c>
      <c r="K58" s="32">
        <v>50</v>
      </c>
      <c r="L58" s="56">
        <v>39</v>
      </c>
      <c r="M58" s="30" t="str">
        <f>IF(AE58&lt;0,"-"&amp;AF58,AF58)</f>
        <v>-1</v>
      </c>
      <c r="N58" s="3">
        <f t="shared" si="33"/>
        <v>50</v>
      </c>
      <c r="O58" s="3">
        <f t="shared" si="33"/>
        <v>39</v>
      </c>
      <c r="P58" s="31">
        <v>91</v>
      </c>
      <c r="Q58" s="32">
        <v>50</v>
      </c>
      <c r="R58" s="56">
        <v>40</v>
      </c>
      <c r="S58" s="30" t="str">
        <f>IF(AI58&lt;0,"-"&amp;AJ58,AJ58)</f>
        <v>-1</v>
      </c>
      <c r="T58" s="3">
        <f t="shared" si="34"/>
        <v>50</v>
      </c>
      <c r="U58" s="3">
        <f t="shared" si="34"/>
        <v>40</v>
      </c>
      <c r="V58" s="30" t="str">
        <f>IF(AM58&lt;0,"-"&amp;AN58,AN58)</f>
        <v>-1</v>
      </c>
      <c r="W58" s="3">
        <f t="shared" si="35"/>
        <v>50</v>
      </c>
      <c r="X58" s="4">
        <f t="shared" si="35"/>
        <v>40</v>
      </c>
      <c r="AA58" s="8">
        <f>324000-(F58+E58*60+D58*60*60)</f>
        <v>-6642</v>
      </c>
      <c r="AB58" s="8">
        <f>ABS(ROUNDDOWN(AA58/3600,0))</f>
        <v>1</v>
      </c>
      <c r="AC58" s="8">
        <f>ABS(ROUNDDOWN((AA58-(3600*ROUNDDOWN(AA58/3600,0)))/60,0))</f>
        <v>50</v>
      </c>
      <c r="AD58" s="8">
        <f>ABS(AA58-(ROUNDDOWN(AA58/3600,0)*3600+ROUNDDOWN((AA58-(3600*ROUNDDOWN(AA58/3600,0)))/60,0)*60))</f>
        <v>42</v>
      </c>
      <c r="AE58" s="8">
        <f>324000-(L58+K58*60+J58*60*60)</f>
        <v>-6639</v>
      </c>
      <c r="AF58" s="8">
        <f>ABS(ROUNDDOWN(AE58/3600,0))</f>
        <v>1</v>
      </c>
      <c r="AG58" s="8">
        <f>ABS(ROUNDDOWN((AE58-(3600*ROUNDDOWN(AE58/3600,0)))/60,0))</f>
        <v>50</v>
      </c>
      <c r="AH58" s="8">
        <f>ABS(AE58-(ROUNDDOWN(AE58/3600,0)*3600+ROUNDDOWN((AE58-(3600*ROUNDDOWN(AE58/3600,0)))/60,0)*60))</f>
        <v>39</v>
      </c>
      <c r="AI58" s="8">
        <f>324000-(R58+Q58*60+P58*60*60)</f>
        <v>-6640</v>
      </c>
      <c r="AJ58" s="8">
        <f>ABS(ROUNDDOWN(AI58/3600,0))</f>
        <v>1</v>
      </c>
      <c r="AK58" s="8">
        <f>ABS(ROUNDDOWN((AI58-(3600*ROUNDDOWN(AI58/3600,0)))/60,0))</f>
        <v>50</v>
      </c>
      <c r="AL58" s="8">
        <f>ABS(AI58-(ROUNDDOWN(AI58/3600,0)*3600+ROUNDDOWN((AI58-(3600*ROUNDDOWN(AI58/3600,0)))/60,0)*60))</f>
        <v>40</v>
      </c>
      <c r="AM58" s="8">
        <f>ROUND((AA58+AE58+AI58)/3,0)</f>
        <v>-6640</v>
      </c>
      <c r="AN58" s="8">
        <f>ABS(ROUNDDOWN(AM58/3600,0))</f>
        <v>1</v>
      </c>
      <c r="AO58" s="8">
        <f>ABS(ROUNDDOWN((AM58-(3600*ROUNDDOWN(AM58/3600,0)))/60,0))</f>
        <v>50</v>
      </c>
      <c r="AP58" s="8">
        <f>ABS(AM58-(ROUNDDOWN(AM58/3600,0)*3600+ROUNDDOWN((AM58-(3600*ROUNDDOWN(AM58/3600,0)))/60,0)*60))</f>
        <v>40</v>
      </c>
      <c r="AQ58" s="81">
        <f>(F58/60+E58)/60+D58</f>
        <v>91.844999999999999</v>
      </c>
      <c r="AR58" s="81">
        <f>(L58/60+K58)/60+J58</f>
        <v>91.844166666666666</v>
      </c>
      <c r="AS58" s="81">
        <f>(R58/60+Q58)/60+P58</f>
        <v>91.844444444444449</v>
      </c>
      <c r="AT58" s="81"/>
      <c r="AU58" s="81">
        <f>AVERAGE(AQ58:AS58)</f>
        <v>91.844537037037028</v>
      </c>
      <c r="AV58" s="81">
        <f>_xlfn.STDEV.S(AQ58:AS58)</f>
        <v>4.2431256434686019E-4</v>
      </c>
      <c r="BA58" s="25"/>
      <c r="BB58" s="25"/>
      <c r="BC58" s="25"/>
      <c r="BD58" s="25"/>
      <c r="BE58" s="25"/>
      <c r="BF58" s="25"/>
      <c r="BG58" s="25"/>
    </row>
    <row r="59" spans="1:60" s="8" customFormat="1" ht="12">
      <c r="A59" s="7"/>
      <c r="B59" s="7"/>
      <c r="C59" s="7" t="s">
        <v>17</v>
      </c>
      <c r="D59" s="31">
        <v>76</v>
      </c>
      <c r="E59" s="32">
        <v>24</v>
      </c>
      <c r="F59" s="4">
        <v>38</v>
      </c>
      <c r="G59" s="30">
        <f>IF(AA59&lt;0,"-"&amp;AB59,AB59)</f>
        <v>13</v>
      </c>
      <c r="H59" s="3">
        <f t="shared" si="32"/>
        <v>35</v>
      </c>
      <c r="I59" s="3">
        <f t="shared" si="32"/>
        <v>22</v>
      </c>
      <c r="J59" s="31">
        <v>76</v>
      </c>
      <c r="K59" s="32">
        <v>24</v>
      </c>
      <c r="L59" s="4">
        <v>36</v>
      </c>
      <c r="M59" s="30">
        <f>IF(AE59&lt;0,"-"&amp;AF59,AF59)</f>
        <v>13</v>
      </c>
      <c r="N59" s="3">
        <f t="shared" si="33"/>
        <v>35</v>
      </c>
      <c r="O59" s="3">
        <f t="shared" si="33"/>
        <v>24</v>
      </c>
      <c r="P59" s="31">
        <v>76</v>
      </c>
      <c r="Q59" s="32">
        <v>24</v>
      </c>
      <c r="R59" s="4">
        <v>37</v>
      </c>
      <c r="S59" s="30">
        <f>IF(AI59&lt;0,"-"&amp;AJ59,AJ59)</f>
        <v>13</v>
      </c>
      <c r="T59" s="3">
        <f t="shared" si="34"/>
        <v>35</v>
      </c>
      <c r="U59" s="3">
        <f t="shared" si="34"/>
        <v>23</v>
      </c>
      <c r="V59" s="30">
        <f>IF(AM59&lt;0,"-"&amp;AN59,AN59)</f>
        <v>13</v>
      </c>
      <c r="W59" s="3">
        <f t="shared" si="35"/>
        <v>35</v>
      </c>
      <c r="X59" s="4">
        <f t="shared" si="35"/>
        <v>23</v>
      </c>
      <c r="AA59" s="8">
        <f>324000-(F59+E59*60+D59*60*60)</f>
        <v>48922</v>
      </c>
      <c r="AB59" s="8">
        <f>ABS(ROUNDDOWN(AA59/3600,0))</f>
        <v>13</v>
      </c>
      <c r="AC59" s="8">
        <f>ABS(ROUNDDOWN((AA59-(3600*ROUNDDOWN(AA59/3600,0)))/60,0))</f>
        <v>35</v>
      </c>
      <c r="AD59" s="8">
        <f>ABS(AA59-(ROUNDDOWN(AA59/3600,0)*3600+ROUNDDOWN((AA59-(3600*ROUNDDOWN(AA59/3600,0)))/60,0)*60))</f>
        <v>22</v>
      </c>
      <c r="AE59" s="8">
        <f>324000-(L59+K59*60+J59*60*60)</f>
        <v>48924</v>
      </c>
      <c r="AF59" s="8">
        <f>ABS(ROUNDDOWN(AE59/3600,0))</f>
        <v>13</v>
      </c>
      <c r="AG59" s="8">
        <f>ABS(ROUNDDOWN((AE59-(3600*ROUNDDOWN(AE59/3600,0)))/60,0))</f>
        <v>35</v>
      </c>
      <c r="AH59" s="8">
        <f>ABS(AE59-(ROUNDDOWN(AE59/3600,0)*3600+ROUNDDOWN((AE59-(3600*ROUNDDOWN(AE59/3600,0)))/60,0)*60))</f>
        <v>24</v>
      </c>
      <c r="AI59" s="8">
        <f>324000-(R59+Q59*60+P59*60*60)</f>
        <v>48923</v>
      </c>
      <c r="AJ59" s="8">
        <f>ABS(ROUNDDOWN(AI59/3600,0))</f>
        <v>13</v>
      </c>
      <c r="AK59" s="8">
        <f>ABS(ROUNDDOWN((AI59-(3600*ROUNDDOWN(AI59/3600,0)))/60,0))</f>
        <v>35</v>
      </c>
      <c r="AL59" s="8">
        <f>ABS(AI59-(ROUNDDOWN(AI59/3600,0)*3600+ROUNDDOWN((AI59-(3600*ROUNDDOWN(AI59/3600,0)))/60,0)*60))</f>
        <v>23</v>
      </c>
      <c r="AM59" s="8">
        <f>ROUND((AA59+AE59+AI59)/3,0)</f>
        <v>48923</v>
      </c>
      <c r="AN59" s="8">
        <f>ABS(ROUNDDOWN(AM59/3600,0))</f>
        <v>13</v>
      </c>
      <c r="AO59" s="8">
        <f>ABS(ROUNDDOWN((AM59-(3600*ROUNDDOWN(AM59/3600,0)))/60,0))</f>
        <v>35</v>
      </c>
      <c r="AP59" s="8">
        <f>ABS(AM59-(ROUNDDOWN(AM59/3600,0)*3600+ROUNDDOWN((AM59-(3600*ROUNDDOWN(AM59/3600,0)))/60,0)*60))</f>
        <v>23</v>
      </c>
      <c r="AQ59" s="81">
        <f>(F59/60+E59)/60+D59</f>
        <v>76.410555555555561</v>
      </c>
      <c r="AR59" s="81">
        <f>(L59/60+K59)/60+J59</f>
        <v>76.41</v>
      </c>
      <c r="AS59" s="81">
        <f>(R59/60+Q59)/60+P59</f>
        <v>76.410277777777779</v>
      </c>
      <c r="AT59" s="81"/>
      <c r="AU59" s="81">
        <f>AVERAGE(AQ59:AS59)</f>
        <v>76.410277777777779</v>
      </c>
      <c r="AV59" s="81">
        <f>_xlfn.STDEV.S(AQ59:AS59)</f>
        <v>2.7777777778226209E-4</v>
      </c>
      <c r="BA59" s="25"/>
      <c r="BB59" s="25"/>
      <c r="BC59" s="25"/>
      <c r="BD59" s="25"/>
      <c r="BE59" s="25"/>
      <c r="BF59" s="25"/>
      <c r="BG59" s="25"/>
    </row>
    <row r="60" spans="1:60" s="8" customFormat="1" ht="12">
      <c r="A60" s="11"/>
      <c r="B60" s="11"/>
      <c r="C60" s="11"/>
      <c r="D60" s="59"/>
      <c r="E60" s="59"/>
      <c r="F60" s="59"/>
      <c r="G60" s="59"/>
      <c r="H60" s="59"/>
      <c r="I60" s="59"/>
      <c r="J60" s="59"/>
      <c r="K60" s="59"/>
      <c r="L60" s="59"/>
      <c r="M60" s="59"/>
      <c r="N60" s="59"/>
      <c r="O60" s="59"/>
      <c r="P60" s="59"/>
      <c r="Q60" s="59"/>
      <c r="R60" s="59"/>
      <c r="S60" s="59"/>
      <c r="T60" s="59"/>
      <c r="U60" s="59"/>
      <c r="V60" s="59"/>
      <c r="W60" s="59"/>
      <c r="X60" s="59"/>
      <c r="AQ60" s="81"/>
      <c r="AR60" s="81"/>
      <c r="AS60" s="81"/>
      <c r="AT60" s="81"/>
      <c r="AU60" s="81"/>
      <c r="AV60" s="81"/>
      <c r="BA60" s="25"/>
      <c r="BB60" s="25"/>
      <c r="BC60" s="25"/>
      <c r="BD60" s="25"/>
      <c r="BE60" s="25"/>
      <c r="BF60" s="25"/>
      <c r="BG60" s="25"/>
    </row>
    <row r="61" spans="1:60" ht="24">
      <c r="A61" s="6"/>
      <c r="B61" s="6"/>
      <c r="C61" s="6"/>
      <c r="D61" s="1"/>
      <c r="E61" s="1"/>
      <c r="F61" s="2"/>
      <c r="G61" s="1"/>
      <c r="H61" s="1"/>
      <c r="I61" s="2"/>
      <c r="J61" s="1"/>
      <c r="K61" s="1"/>
      <c r="L61" s="2"/>
      <c r="M61" s="1"/>
      <c r="N61" s="1"/>
      <c r="O61" s="2"/>
      <c r="P61" s="1"/>
      <c r="Q61" s="1"/>
      <c r="R61" s="2"/>
      <c r="S61" s="1"/>
      <c r="T61" s="1"/>
      <c r="U61" s="2"/>
      <c r="V61" s="1"/>
      <c r="W61" s="1"/>
      <c r="X61" s="2"/>
      <c r="AA61" s="28"/>
      <c r="AB61" s="28"/>
      <c r="AC61" s="28"/>
      <c r="AD61" s="28"/>
      <c r="AE61" s="28"/>
      <c r="AF61" s="28"/>
      <c r="AG61" s="28"/>
      <c r="AH61" s="28"/>
      <c r="AI61" s="28"/>
      <c r="AJ61" s="28"/>
      <c r="AK61" s="28"/>
      <c r="AL61" s="28"/>
      <c r="AM61" s="27"/>
      <c r="AN61" s="27"/>
      <c r="AO61" s="27"/>
      <c r="BA61" s="25"/>
      <c r="BB61" s="25"/>
      <c r="BC61" s="25"/>
      <c r="BD61" s="25"/>
      <c r="BE61" s="25"/>
      <c r="BF61" s="25"/>
      <c r="BG61" s="25"/>
      <c r="BH61" s="8"/>
    </row>
    <row r="62" spans="1:60" s="8" customFormat="1" ht="27.75" customHeight="1">
      <c r="A62" s="11"/>
      <c r="B62" s="547" t="s">
        <v>204</v>
      </c>
      <c r="C62" s="547"/>
      <c r="D62" s="547"/>
      <c r="E62" s="547"/>
      <c r="F62" s="547"/>
      <c r="G62" s="547"/>
      <c r="H62" s="547"/>
      <c r="I62" s="547"/>
      <c r="J62" s="547"/>
      <c r="K62" s="547"/>
      <c r="L62" s="547"/>
      <c r="M62" s="547"/>
      <c r="N62" s="547"/>
      <c r="O62" s="547"/>
      <c r="P62" s="547"/>
      <c r="Q62" s="547"/>
      <c r="R62" s="547"/>
      <c r="S62" s="547"/>
      <c r="T62" s="547"/>
      <c r="U62" s="547"/>
      <c r="AQ62" s="81"/>
      <c r="AR62" s="81"/>
      <c r="AS62" s="81"/>
      <c r="AT62" s="81"/>
      <c r="AU62" s="81"/>
      <c r="AV62" s="81"/>
      <c r="BA62" s="25"/>
      <c r="BB62" s="25"/>
      <c r="BC62" s="25"/>
      <c r="BD62" s="25"/>
      <c r="BE62" s="25"/>
      <c r="BF62" s="25"/>
      <c r="BG62" s="25"/>
    </row>
    <row r="63" spans="1:60" s="8" customFormat="1">
      <c r="A63" s="11"/>
      <c r="B63" s="11"/>
      <c r="C63" s="11"/>
      <c r="D63" s="59"/>
      <c r="E63" s="59"/>
      <c r="F63" s="59"/>
      <c r="G63" s="59"/>
      <c r="H63" s="59"/>
      <c r="I63" s="59"/>
      <c r="J63" s="59"/>
      <c r="K63" s="59"/>
      <c r="L63" s="59"/>
      <c r="M63" s="59"/>
      <c r="N63" s="59"/>
      <c r="O63" s="59"/>
      <c r="P63" s="59"/>
      <c r="Q63" s="59"/>
      <c r="R63" s="59"/>
      <c r="S63" s="59"/>
      <c r="T63" s="59"/>
      <c r="U63" s="59"/>
      <c r="V63" s="59"/>
      <c r="W63" s="59"/>
      <c r="X63" s="59"/>
      <c r="AQ63" s="81"/>
      <c r="AR63" s="81"/>
      <c r="AS63" s="81"/>
      <c r="AT63" s="81"/>
      <c r="AU63" s="81"/>
      <c r="AV63" s="81"/>
      <c r="BA63" s="25"/>
      <c r="BB63" s="25"/>
      <c r="BC63" s="25"/>
      <c r="BD63" s="25"/>
      <c r="BE63" s="25"/>
      <c r="BF63" s="25"/>
      <c r="BG63" s="25"/>
      <c r="BH63" s="5"/>
    </row>
    <row r="64" spans="1:60" s="8" customFormat="1" ht="12">
      <c r="A64" s="11"/>
      <c r="B64" s="11"/>
      <c r="C64" s="11"/>
      <c r="D64" s="59"/>
      <c r="E64" s="59"/>
      <c r="F64" s="59"/>
      <c r="G64" s="59"/>
      <c r="H64" s="59"/>
      <c r="I64" s="59"/>
      <c r="J64" s="59"/>
      <c r="K64" s="59"/>
      <c r="L64" s="59"/>
      <c r="M64" s="59"/>
      <c r="N64" s="59"/>
      <c r="O64" s="59"/>
      <c r="P64" s="59"/>
      <c r="Q64" s="59"/>
      <c r="R64" s="59"/>
      <c r="S64" s="59"/>
      <c r="T64" s="59"/>
      <c r="U64" s="59"/>
      <c r="V64" s="59"/>
      <c r="W64" s="59"/>
      <c r="X64" s="59"/>
      <c r="AQ64" s="81"/>
      <c r="AR64" s="81"/>
      <c r="AS64" s="81"/>
      <c r="AT64" s="81"/>
      <c r="AU64" s="81"/>
      <c r="AV64" s="81"/>
      <c r="BA64" s="25"/>
      <c r="BB64" s="25"/>
      <c r="BC64" s="25"/>
      <c r="BD64" s="25"/>
      <c r="BE64" s="25"/>
      <c r="BF64" s="25"/>
      <c r="BG64" s="25"/>
    </row>
    <row r="65" spans="1:59" s="8" customFormat="1" ht="12">
      <c r="A65" s="7" t="s">
        <v>0</v>
      </c>
      <c r="B65" s="7" t="s">
        <v>1</v>
      </c>
      <c r="C65" s="7" t="s">
        <v>2</v>
      </c>
      <c r="D65" s="549" t="s">
        <v>3</v>
      </c>
      <c r="E65" s="549"/>
      <c r="F65" s="549"/>
      <c r="G65" s="549" t="s">
        <v>13</v>
      </c>
      <c r="H65" s="549"/>
      <c r="I65" s="549"/>
      <c r="J65" s="549" t="s">
        <v>4</v>
      </c>
      <c r="K65" s="549"/>
      <c r="L65" s="549"/>
      <c r="M65" s="549" t="s">
        <v>6</v>
      </c>
      <c r="N65" s="549"/>
      <c r="O65" s="549"/>
      <c r="P65" s="549" t="s">
        <v>5</v>
      </c>
      <c r="Q65" s="549"/>
      <c r="R65" s="549"/>
      <c r="S65" s="549" t="s">
        <v>7</v>
      </c>
      <c r="T65" s="549"/>
      <c r="U65" s="549"/>
      <c r="V65" s="549" t="s">
        <v>12</v>
      </c>
      <c r="W65" s="549"/>
      <c r="X65" s="549"/>
      <c r="AQ65" s="81"/>
      <c r="AR65" s="81"/>
      <c r="AS65" s="81"/>
      <c r="AT65" s="81"/>
      <c r="AU65" s="81"/>
      <c r="AV65" s="81"/>
      <c r="BA65" s="25"/>
      <c r="BB65" s="25"/>
      <c r="BC65" s="25"/>
      <c r="BD65" s="25"/>
      <c r="BE65" s="25"/>
      <c r="BF65" s="25"/>
      <c r="BG65" s="25"/>
    </row>
    <row r="66" spans="1:59" s="8" customFormat="1" ht="13.5" customHeight="1">
      <c r="A66" s="9">
        <v>44853</v>
      </c>
      <c r="B66" s="46" t="s">
        <v>165</v>
      </c>
      <c r="C66" s="7" t="s">
        <v>166</v>
      </c>
      <c r="D66" s="30">
        <v>92</v>
      </c>
      <c r="E66" s="3">
        <v>24</v>
      </c>
      <c r="F66" s="4">
        <v>57</v>
      </c>
      <c r="G66" s="30" t="str">
        <f>IF(AA66&lt;0,"-"&amp;AB66,AB66)</f>
        <v>-2</v>
      </c>
      <c r="H66" s="3">
        <f t="shared" ref="H66:I68" si="36">AC66</f>
        <v>24</v>
      </c>
      <c r="I66" s="3">
        <f t="shared" si="36"/>
        <v>57</v>
      </c>
      <c r="J66" s="30">
        <v>92</v>
      </c>
      <c r="K66" s="3">
        <v>24</v>
      </c>
      <c r="L66" s="4">
        <v>58</v>
      </c>
      <c r="M66" s="30" t="str">
        <f>IF(AE66&lt;0,"-"&amp;AF66,AF66)</f>
        <v>-2</v>
      </c>
      <c r="N66" s="3">
        <f t="shared" ref="N66:O68" si="37">AG66</f>
        <v>24</v>
      </c>
      <c r="O66" s="3">
        <f t="shared" si="37"/>
        <v>58</v>
      </c>
      <c r="P66" s="30">
        <v>92</v>
      </c>
      <c r="Q66" s="3">
        <v>25</v>
      </c>
      <c r="R66" s="4">
        <v>0</v>
      </c>
      <c r="S66" s="30" t="str">
        <f>IF(AI66&lt;0,"-"&amp;AJ66,AJ66)</f>
        <v>-2</v>
      </c>
      <c r="T66" s="3">
        <f t="shared" ref="T66:U68" si="38">AK66</f>
        <v>25</v>
      </c>
      <c r="U66" s="3">
        <f t="shared" si="38"/>
        <v>0</v>
      </c>
      <c r="V66" s="30" t="str">
        <f>IF(AM66&lt;0,"-"&amp;AN66,AN66)</f>
        <v>-2</v>
      </c>
      <c r="W66" s="3">
        <f t="shared" ref="W66:X68" si="39">AO66</f>
        <v>24</v>
      </c>
      <c r="X66" s="4">
        <f t="shared" si="39"/>
        <v>58</v>
      </c>
      <c r="AA66" s="8">
        <f>324000-(F66+E66*60+D66*60*60)</f>
        <v>-8697</v>
      </c>
      <c r="AB66" s="8">
        <f>ABS(ROUNDDOWN(AA66/3600,0))</f>
        <v>2</v>
      </c>
      <c r="AC66" s="8">
        <f>ABS(ROUNDDOWN((AA66-(3600*ROUNDDOWN(AA66/3600,0)))/60,0))</f>
        <v>24</v>
      </c>
      <c r="AD66" s="8">
        <f>ABS(AA66-(ROUNDDOWN(AA66/3600,0)*3600+ROUNDDOWN((AA66-(3600*ROUNDDOWN(AA66/3600,0)))/60,0)*60))</f>
        <v>57</v>
      </c>
      <c r="AE66" s="8">
        <f>324000-(L66+K66*60+J66*60*60)</f>
        <v>-8698</v>
      </c>
      <c r="AF66" s="8">
        <f>ABS(ROUNDDOWN(AE66/3600,0))</f>
        <v>2</v>
      </c>
      <c r="AG66" s="8">
        <f>ABS(ROUNDDOWN((AE66-(3600*ROUNDDOWN(AE66/3600,0)))/60,0))</f>
        <v>24</v>
      </c>
      <c r="AH66" s="8">
        <f>ABS(AE66-(ROUNDDOWN(AE66/3600,0)*3600+ROUNDDOWN((AE66-(3600*ROUNDDOWN(AE66/3600,0)))/60,0)*60))</f>
        <v>58</v>
      </c>
      <c r="AI66" s="8">
        <f>324000-(R66+Q66*60+P66*60*60)</f>
        <v>-8700</v>
      </c>
      <c r="AJ66" s="8">
        <f>ABS(ROUNDDOWN(AI66/3600,0))</f>
        <v>2</v>
      </c>
      <c r="AK66" s="8">
        <f>ABS(ROUNDDOWN((AI66-(3600*ROUNDDOWN(AI66/3600,0)))/60,0))</f>
        <v>25</v>
      </c>
      <c r="AL66" s="8">
        <f>ABS(AI66-(ROUNDDOWN(AI66/3600,0)*3600+ROUNDDOWN((AI66-(3600*ROUNDDOWN(AI66/3600,0)))/60,0)*60))</f>
        <v>0</v>
      </c>
      <c r="AM66" s="8">
        <f>ROUND((AA66+AE66+AI66)/3,0)</f>
        <v>-8698</v>
      </c>
      <c r="AN66" s="8">
        <f>ABS(ROUNDDOWN(AM66/3600,0))</f>
        <v>2</v>
      </c>
      <c r="AO66" s="8">
        <f>ABS(ROUNDDOWN((AM66-(3600*ROUNDDOWN(AM66/3600,0)))/60,0))</f>
        <v>24</v>
      </c>
      <c r="AP66" s="8">
        <f>ABS(AM66-(ROUNDDOWN(AM66/3600,0)*3600+ROUNDDOWN((AM66-(3600*ROUNDDOWN(AM66/3600,0)))/60,0)*60))</f>
        <v>58</v>
      </c>
      <c r="AQ66" s="81">
        <f>(F66/60+E66)/60+D66</f>
        <v>92.415833333333339</v>
      </c>
      <c r="AR66" s="81">
        <f>(L66/60+K66)/60+J66</f>
        <v>92.416111111111107</v>
      </c>
      <c r="AS66" s="81">
        <f>(R66/60+Q66)/60+P66</f>
        <v>92.416666666666671</v>
      </c>
      <c r="AT66" s="81"/>
      <c r="AU66" s="81">
        <f>AVERAGE(AQ66:AS66)</f>
        <v>92.416203703703715</v>
      </c>
      <c r="AV66" s="81">
        <f>_xlfn.STDEV.S(AQ66:AS66)</f>
        <v>4.2431256434841076E-4</v>
      </c>
      <c r="BA66" s="25"/>
      <c r="BB66" s="25"/>
      <c r="BC66" s="25"/>
      <c r="BD66" s="25"/>
      <c r="BE66" s="25"/>
      <c r="BF66" s="25"/>
      <c r="BG66" s="25"/>
    </row>
    <row r="67" spans="1:59" s="8" customFormat="1" ht="12">
      <c r="A67" s="7"/>
      <c r="B67" s="7"/>
      <c r="C67" s="7" t="s">
        <v>52</v>
      </c>
      <c r="D67" s="31">
        <v>91</v>
      </c>
      <c r="E67" s="32">
        <v>59</v>
      </c>
      <c r="F67" s="4">
        <v>16</v>
      </c>
      <c r="G67" s="30" t="str">
        <f>IF(AA67&lt;0,"-"&amp;AB67,AB67)</f>
        <v>-1</v>
      </c>
      <c r="H67" s="3">
        <f t="shared" si="36"/>
        <v>59</v>
      </c>
      <c r="I67" s="3">
        <f t="shared" si="36"/>
        <v>16</v>
      </c>
      <c r="J67" s="31">
        <v>91</v>
      </c>
      <c r="K67" s="32">
        <v>59</v>
      </c>
      <c r="L67" s="4">
        <v>17</v>
      </c>
      <c r="M67" s="30" t="str">
        <f>IF(AE67&lt;0,"-"&amp;AF67,AF67)</f>
        <v>-1</v>
      </c>
      <c r="N67" s="3">
        <f t="shared" si="37"/>
        <v>59</v>
      </c>
      <c r="O67" s="3">
        <f t="shared" si="37"/>
        <v>17</v>
      </c>
      <c r="P67" s="31">
        <v>91</v>
      </c>
      <c r="Q67" s="32">
        <v>59</v>
      </c>
      <c r="R67" s="4">
        <v>16</v>
      </c>
      <c r="S67" s="30" t="str">
        <f>IF(AI67&lt;0,"-"&amp;AJ67,AJ67)</f>
        <v>-1</v>
      </c>
      <c r="T67" s="3">
        <f t="shared" si="38"/>
        <v>59</v>
      </c>
      <c r="U67" s="3">
        <f t="shared" si="38"/>
        <v>16</v>
      </c>
      <c r="V67" s="30" t="str">
        <f>IF(AM67&lt;0,"-"&amp;AN67,AN67)</f>
        <v>-1</v>
      </c>
      <c r="W67" s="3">
        <f t="shared" si="39"/>
        <v>59</v>
      </c>
      <c r="X67" s="4">
        <f t="shared" si="39"/>
        <v>16</v>
      </c>
      <c r="AA67" s="8">
        <f>324000-(F67+E67*60+D67*60*60)</f>
        <v>-7156</v>
      </c>
      <c r="AB67" s="8">
        <f>ABS(ROUNDDOWN(AA67/3600,0))</f>
        <v>1</v>
      </c>
      <c r="AC67" s="8">
        <f>ABS(ROUNDDOWN((AA67-(3600*ROUNDDOWN(AA67/3600,0)))/60,0))</f>
        <v>59</v>
      </c>
      <c r="AD67" s="8">
        <f>ABS(AA67-(ROUNDDOWN(AA67/3600,0)*3600+ROUNDDOWN((AA67-(3600*ROUNDDOWN(AA67/3600,0)))/60,0)*60))</f>
        <v>16</v>
      </c>
      <c r="AE67" s="8">
        <f>324000-(L67+K67*60+J67*60*60)</f>
        <v>-7157</v>
      </c>
      <c r="AF67" s="8">
        <f>ABS(ROUNDDOWN(AE67/3600,0))</f>
        <v>1</v>
      </c>
      <c r="AG67" s="8">
        <f>ABS(ROUNDDOWN((AE67-(3600*ROUNDDOWN(AE67/3600,0)))/60,0))</f>
        <v>59</v>
      </c>
      <c r="AH67" s="8">
        <f>ABS(AE67-(ROUNDDOWN(AE67/3600,0)*3600+ROUNDDOWN((AE67-(3600*ROUNDDOWN(AE67/3600,0)))/60,0)*60))</f>
        <v>17</v>
      </c>
      <c r="AI67" s="8">
        <f>324000-(R67+Q67*60+P67*60*60)</f>
        <v>-7156</v>
      </c>
      <c r="AJ67" s="8">
        <f>ABS(ROUNDDOWN(AI67/3600,0))</f>
        <v>1</v>
      </c>
      <c r="AK67" s="8">
        <f>ABS(ROUNDDOWN((AI67-(3600*ROUNDDOWN(AI67/3600,0)))/60,0))</f>
        <v>59</v>
      </c>
      <c r="AL67" s="8">
        <f>ABS(AI67-(ROUNDDOWN(AI67/3600,0)*3600+ROUNDDOWN((AI67-(3600*ROUNDDOWN(AI67/3600,0)))/60,0)*60))</f>
        <v>16</v>
      </c>
      <c r="AM67" s="8">
        <f>ROUND((AA67+AE67+AI67)/3,0)</f>
        <v>-7156</v>
      </c>
      <c r="AN67" s="8">
        <f>ABS(ROUNDDOWN(AM67/3600,0))</f>
        <v>1</v>
      </c>
      <c r="AO67" s="8">
        <f>ABS(ROUNDDOWN((AM67-(3600*ROUNDDOWN(AM67/3600,0)))/60,0))</f>
        <v>59</v>
      </c>
      <c r="AP67" s="8">
        <f>ABS(AM67-(ROUNDDOWN(AM67/3600,0)*3600+ROUNDDOWN((AM67-(3600*ROUNDDOWN(AM67/3600,0)))/60,0)*60))</f>
        <v>16</v>
      </c>
      <c r="AQ67" s="81">
        <f>(F67/60+E67)/60+D67</f>
        <v>91.987777777777779</v>
      </c>
      <c r="AR67" s="81">
        <f>(L67/60+K67)/60+J67</f>
        <v>91.988055555555562</v>
      </c>
      <c r="AS67" s="81">
        <f>(R67/60+Q67)/60+P67</f>
        <v>91.987777777777779</v>
      </c>
      <c r="AT67" s="81"/>
      <c r="AU67" s="81">
        <f>AVERAGE(AQ67:AS67)</f>
        <v>91.987870370370388</v>
      </c>
      <c r="AV67" s="81">
        <f>_xlfn.STDEV.S(AQ67:AS67)</f>
        <v>1.6037507477748508E-4</v>
      </c>
      <c r="BA67" s="25"/>
      <c r="BB67" s="25"/>
      <c r="BC67" s="25"/>
      <c r="BD67" s="25"/>
      <c r="BE67" s="25"/>
      <c r="BF67" s="25"/>
      <c r="BG67" s="25"/>
    </row>
    <row r="68" spans="1:59" s="8" customFormat="1" ht="12">
      <c r="A68" s="7"/>
      <c r="B68" s="7"/>
      <c r="C68" s="7" t="s">
        <v>76</v>
      </c>
      <c r="D68" s="31">
        <v>111</v>
      </c>
      <c r="E68" s="32">
        <v>55</v>
      </c>
      <c r="F68" s="56">
        <v>18</v>
      </c>
      <c r="G68" s="30" t="str">
        <f>IF(AA68&lt;0,"-"&amp;AB68,AB68)</f>
        <v>-21</v>
      </c>
      <c r="H68" s="3">
        <f t="shared" si="36"/>
        <v>55</v>
      </c>
      <c r="I68" s="3">
        <f t="shared" si="36"/>
        <v>18</v>
      </c>
      <c r="J68" s="31">
        <v>111</v>
      </c>
      <c r="K68" s="32">
        <v>55</v>
      </c>
      <c r="L68" s="56">
        <v>15</v>
      </c>
      <c r="M68" s="30" t="str">
        <f>IF(AE68&lt;0,"-"&amp;AF68,AF68)</f>
        <v>-21</v>
      </c>
      <c r="N68" s="3">
        <f t="shared" si="37"/>
        <v>55</v>
      </c>
      <c r="O68" s="3">
        <f t="shared" si="37"/>
        <v>15</v>
      </c>
      <c r="P68" s="31">
        <v>111</v>
      </c>
      <c r="Q68" s="32">
        <v>55</v>
      </c>
      <c r="R68" s="56">
        <v>16</v>
      </c>
      <c r="S68" s="30" t="str">
        <f>IF(AI68&lt;0,"-"&amp;AJ68,AJ68)</f>
        <v>-21</v>
      </c>
      <c r="T68" s="3">
        <f t="shared" si="38"/>
        <v>55</v>
      </c>
      <c r="U68" s="3">
        <f t="shared" si="38"/>
        <v>16</v>
      </c>
      <c r="V68" s="30" t="str">
        <f>IF(AM68&lt;0,"-"&amp;AN68,AN68)</f>
        <v>-21</v>
      </c>
      <c r="W68" s="3">
        <f t="shared" si="39"/>
        <v>55</v>
      </c>
      <c r="X68" s="4">
        <f t="shared" si="39"/>
        <v>16</v>
      </c>
      <c r="AA68" s="8">
        <f>324000-(F68+E68*60+D68*60*60)</f>
        <v>-78918</v>
      </c>
      <c r="AB68" s="8">
        <f>ABS(ROUNDDOWN(AA68/3600,0))</f>
        <v>21</v>
      </c>
      <c r="AC68" s="8">
        <f>ABS(ROUNDDOWN((AA68-(3600*ROUNDDOWN(AA68/3600,0)))/60,0))</f>
        <v>55</v>
      </c>
      <c r="AD68" s="8">
        <f>ABS(AA68-(ROUNDDOWN(AA68/3600,0)*3600+ROUNDDOWN((AA68-(3600*ROUNDDOWN(AA68/3600,0)))/60,0)*60))</f>
        <v>18</v>
      </c>
      <c r="AE68" s="8">
        <f>324000-(L68+K68*60+J68*60*60)</f>
        <v>-78915</v>
      </c>
      <c r="AF68" s="8">
        <f>ABS(ROUNDDOWN(AE68/3600,0))</f>
        <v>21</v>
      </c>
      <c r="AG68" s="8">
        <f>ABS(ROUNDDOWN((AE68-(3600*ROUNDDOWN(AE68/3600,0)))/60,0))</f>
        <v>55</v>
      </c>
      <c r="AH68" s="8">
        <f>ABS(AE68-(ROUNDDOWN(AE68/3600,0)*3600+ROUNDDOWN((AE68-(3600*ROUNDDOWN(AE68/3600,0)))/60,0)*60))</f>
        <v>15</v>
      </c>
      <c r="AI68" s="8">
        <f>324000-(R68+Q68*60+P68*60*60)</f>
        <v>-78916</v>
      </c>
      <c r="AJ68" s="8">
        <f>ABS(ROUNDDOWN(AI68/3600,0))</f>
        <v>21</v>
      </c>
      <c r="AK68" s="8">
        <f>ABS(ROUNDDOWN((AI68-(3600*ROUNDDOWN(AI68/3600,0)))/60,0))</f>
        <v>55</v>
      </c>
      <c r="AL68" s="8">
        <f>ABS(AI68-(ROUNDDOWN(AI68/3600,0)*3600+ROUNDDOWN((AI68-(3600*ROUNDDOWN(AI68/3600,0)))/60,0)*60))</f>
        <v>16</v>
      </c>
      <c r="AM68" s="8">
        <f>ROUND((AA68+AE68+AI68)/3,0)</f>
        <v>-78916</v>
      </c>
      <c r="AN68" s="8">
        <f>ABS(ROUNDDOWN(AM68/3600,0))</f>
        <v>21</v>
      </c>
      <c r="AO68" s="8">
        <f>ABS(ROUNDDOWN((AM68-(3600*ROUNDDOWN(AM68/3600,0)))/60,0))</f>
        <v>55</v>
      </c>
      <c r="AP68" s="8">
        <f>ABS(AM68-(ROUNDDOWN(AM68/3600,0)*3600+ROUNDDOWN((AM68-(3600*ROUNDDOWN(AM68/3600,0)))/60,0)*60))</f>
        <v>16</v>
      </c>
      <c r="AQ68" s="81">
        <f>(F68/60+E68)/60+D68</f>
        <v>111.92166666666667</v>
      </c>
      <c r="AR68" s="81">
        <f>(L68/60+K68)/60+J68</f>
        <v>111.92083333333333</v>
      </c>
      <c r="AS68" s="81">
        <f>(R68/60+Q68)/60+P68</f>
        <v>111.92111111111112</v>
      </c>
      <c r="AT68" s="81"/>
      <c r="AU68" s="81">
        <f>AVERAGE(AQ68:AS68)</f>
        <v>111.92120370370371</v>
      </c>
      <c r="AV68" s="81">
        <f>_xlfn.STDEV.S(AQ68:AS68)</f>
        <v>4.2431256434686019E-4</v>
      </c>
      <c r="BA68" s="25"/>
      <c r="BB68" s="25"/>
      <c r="BC68" s="25"/>
      <c r="BD68" s="25"/>
      <c r="BE68" s="25"/>
      <c r="BF68" s="25"/>
      <c r="BG68" s="25"/>
    </row>
    <row r="69" spans="1:59" s="8" customFormat="1" ht="12">
      <c r="A69" s="11"/>
      <c r="B69" s="11"/>
      <c r="C69" s="11"/>
      <c r="D69" s="59"/>
      <c r="E69" s="59"/>
      <c r="F69" s="59"/>
      <c r="G69" s="59"/>
      <c r="H69" s="59"/>
      <c r="I69" s="59"/>
      <c r="J69" s="59"/>
      <c r="K69" s="59"/>
      <c r="L69" s="59"/>
      <c r="M69" s="59"/>
      <c r="N69" s="59"/>
      <c r="O69" s="59"/>
      <c r="P69" s="59"/>
      <c r="Q69" s="59"/>
      <c r="R69" s="59"/>
      <c r="S69" s="59"/>
      <c r="T69" s="59"/>
      <c r="U69" s="59"/>
      <c r="V69" s="59"/>
      <c r="W69" s="59"/>
      <c r="X69" s="59"/>
      <c r="AQ69" s="81"/>
      <c r="AR69" s="81"/>
      <c r="AS69" s="81"/>
      <c r="AT69" s="81"/>
      <c r="AU69" s="81"/>
      <c r="AV69" s="81"/>
      <c r="BA69" s="25"/>
      <c r="BB69" s="25"/>
      <c r="BC69" s="25"/>
      <c r="BD69" s="25"/>
      <c r="BE69" s="25"/>
      <c r="BF69" s="25"/>
      <c r="BG69" s="25"/>
    </row>
    <row r="70" spans="1:59" s="8" customFormat="1" ht="12">
      <c r="A70" s="11"/>
      <c r="B70" s="11"/>
      <c r="C70" s="11"/>
      <c r="D70" s="59"/>
      <c r="E70" s="59"/>
      <c r="F70" s="59"/>
      <c r="G70" s="59"/>
      <c r="H70" s="59"/>
      <c r="I70" s="59"/>
      <c r="J70" s="59"/>
      <c r="K70" s="59"/>
      <c r="L70" s="59"/>
      <c r="M70" s="59"/>
      <c r="N70" s="59"/>
      <c r="O70" s="59"/>
      <c r="P70" s="59"/>
      <c r="Q70" s="59"/>
      <c r="R70" s="59"/>
      <c r="S70" s="59"/>
      <c r="T70" s="59"/>
      <c r="U70" s="59"/>
      <c r="V70" s="59"/>
      <c r="W70" s="59"/>
      <c r="X70" s="59"/>
      <c r="AQ70" s="81"/>
      <c r="AR70" s="81"/>
      <c r="AS70" s="81"/>
      <c r="AT70" s="81"/>
      <c r="AU70" s="81"/>
      <c r="AV70" s="81"/>
      <c r="BA70" s="25"/>
      <c r="BB70" s="25"/>
      <c r="BC70" s="25"/>
      <c r="BD70" s="25"/>
      <c r="BE70" s="25"/>
      <c r="BF70" s="25"/>
      <c r="BG70" s="25"/>
    </row>
    <row r="71" spans="1:59" s="8" customFormat="1" ht="12">
      <c r="A71" s="7" t="s">
        <v>0</v>
      </c>
      <c r="B71" s="7" t="s">
        <v>1</v>
      </c>
      <c r="C71" s="7" t="s">
        <v>2</v>
      </c>
      <c r="D71" s="549" t="s">
        <v>3</v>
      </c>
      <c r="E71" s="549"/>
      <c r="F71" s="549"/>
      <c r="G71" s="549" t="s">
        <v>13</v>
      </c>
      <c r="H71" s="549"/>
      <c r="I71" s="549"/>
      <c r="J71" s="549" t="s">
        <v>4</v>
      </c>
      <c r="K71" s="549"/>
      <c r="L71" s="549"/>
      <c r="M71" s="549" t="s">
        <v>6</v>
      </c>
      <c r="N71" s="549"/>
      <c r="O71" s="549"/>
      <c r="P71" s="549" t="s">
        <v>5</v>
      </c>
      <c r="Q71" s="549"/>
      <c r="R71" s="549"/>
      <c r="S71" s="549" t="s">
        <v>7</v>
      </c>
      <c r="T71" s="549"/>
      <c r="U71" s="549"/>
      <c r="V71" s="549" t="s">
        <v>12</v>
      </c>
      <c r="W71" s="549"/>
      <c r="X71" s="549"/>
      <c r="AQ71" s="81"/>
      <c r="AR71" s="81"/>
      <c r="AS71" s="81"/>
      <c r="AT71" s="81"/>
      <c r="AU71" s="81"/>
      <c r="AV71" s="81"/>
      <c r="BA71" s="25"/>
      <c r="BB71" s="25"/>
      <c r="BC71" s="25"/>
      <c r="BD71" s="25"/>
      <c r="BE71" s="25"/>
      <c r="BF71" s="25"/>
      <c r="BG71" s="25"/>
    </row>
    <row r="72" spans="1:59" s="8" customFormat="1" ht="13.5" customHeight="1">
      <c r="A72" s="9">
        <v>44853</v>
      </c>
      <c r="B72" s="46" t="s">
        <v>76</v>
      </c>
      <c r="C72" s="7" t="s">
        <v>44</v>
      </c>
      <c r="D72" s="30">
        <v>90</v>
      </c>
      <c r="E72" s="3">
        <v>0</v>
      </c>
      <c r="F72" s="4">
        <v>12</v>
      </c>
      <c r="G72" s="30" t="str">
        <f>IF(AA72&lt;0,"-"&amp;AB72,AB72)</f>
        <v>-0</v>
      </c>
      <c r="H72" s="3">
        <f>AC72</f>
        <v>0</v>
      </c>
      <c r="I72" s="3">
        <f>AD72</f>
        <v>12</v>
      </c>
      <c r="J72" s="30">
        <v>90</v>
      </c>
      <c r="K72" s="3">
        <v>0</v>
      </c>
      <c r="L72" s="4">
        <v>15</v>
      </c>
      <c r="M72" s="30" t="str">
        <f>IF(AE72&lt;0,"-"&amp;AF72,AF72)</f>
        <v>-0</v>
      </c>
      <c r="N72" s="3">
        <f>AG72</f>
        <v>0</v>
      </c>
      <c r="O72" s="3">
        <f>AH72</f>
        <v>15</v>
      </c>
      <c r="P72" s="30">
        <v>90</v>
      </c>
      <c r="Q72" s="3">
        <v>0</v>
      </c>
      <c r="R72" s="4">
        <v>13</v>
      </c>
      <c r="S72" s="30" t="str">
        <f>IF(AI72&lt;0,"-"&amp;AJ72,AJ72)</f>
        <v>-0</v>
      </c>
      <c r="T72" s="3">
        <f>AK72</f>
        <v>0</v>
      </c>
      <c r="U72" s="3">
        <f>AL72</f>
        <v>13</v>
      </c>
      <c r="V72" s="30" t="str">
        <f>IF(AM72&lt;0,"-"&amp;AN72,AN72)</f>
        <v>-0</v>
      </c>
      <c r="W72" s="3">
        <f>AO72</f>
        <v>0</v>
      </c>
      <c r="X72" s="4">
        <f>AP72</f>
        <v>13</v>
      </c>
      <c r="AA72" s="8">
        <f>324000-(F72+E72*60+D72*60*60)</f>
        <v>-12</v>
      </c>
      <c r="AB72" s="8">
        <f>ABS(ROUNDDOWN(AA72/3600,0))</f>
        <v>0</v>
      </c>
      <c r="AC72" s="8">
        <f>ABS(ROUNDDOWN((AA72-(3600*ROUNDDOWN(AA72/3600,0)))/60,0))</f>
        <v>0</v>
      </c>
      <c r="AD72" s="8">
        <f>ABS(AA72-(ROUNDDOWN(AA72/3600,0)*3600+ROUNDDOWN((AA72-(3600*ROUNDDOWN(AA72/3600,0)))/60,0)*60))</f>
        <v>12</v>
      </c>
      <c r="AE72" s="8">
        <f>324000-(L72+K72*60+J72*60*60)</f>
        <v>-15</v>
      </c>
      <c r="AF72" s="8">
        <f>ABS(ROUNDDOWN(AE72/3600,0))</f>
        <v>0</v>
      </c>
      <c r="AG72" s="8">
        <f>ABS(ROUNDDOWN((AE72-(3600*ROUNDDOWN(AE72/3600,0)))/60,0))</f>
        <v>0</v>
      </c>
      <c r="AH72" s="8">
        <f>ABS(AE72-(ROUNDDOWN(AE72/3600,0)*3600+ROUNDDOWN((AE72-(3600*ROUNDDOWN(AE72/3600,0)))/60,0)*60))</f>
        <v>15</v>
      </c>
      <c r="AI72" s="8">
        <f>324000-(R72+Q72*60+P72*60*60)</f>
        <v>-13</v>
      </c>
      <c r="AJ72" s="8">
        <f>ABS(ROUNDDOWN(AI72/3600,0))</f>
        <v>0</v>
      </c>
      <c r="AK72" s="8">
        <f>ABS(ROUNDDOWN((AI72-(3600*ROUNDDOWN(AI72/3600,0)))/60,0))</f>
        <v>0</v>
      </c>
      <c r="AL72" s="8">
        <f>ABS(AI72-(ROUNDDOWN(AI72/3600,0)*3600+ROUNDDOWN((AI72-(3600*ROUNDDOWN(AI72/3600,0)))/60,0)*60))</f>
        <v>13</v>
      </c>
      <c r="AM72" s="8">
        <f>ROUND((AA72+AE72+AI72)/3,0)</f>
        <v>-13</v>
      </c>
      <c r="AN72" s="8">
        <f>ABS(ROUNDDOWN(AM72/3600,0))</f>
        <v>0</v>
      </c>
      <c r="AO72" s="8">
        <f>ABS(ROUNDDOWN((AM72-(3600*ROUNDDOWN(AM72/3600,0)))/60,0))</f>
        <v>0</v>
      </c>
      <c r="AP72" s="8">
        <f>ABS(AM72-(ROUNDDOWN(AM72/3600,0)*3600+ROUNDDOWN((AM72-(3600*ROUNDDOWN(AM72/3600,0)))/60,0)*60))</f>
        <v>13</v>
      </c>
      <c r="AQ72" s="81">
        <f>(F72/60+E72)/60+D72</f>
        <v>90.00333333333333</v>
      </c>
      <c r="AR72" s="81">
        <f>(L72/60+K72)/60+J72</f>
        <v>90.004166666666663</v>
      </c>
      <c r="AS72" s="81">
        <f>(R72/60+Q72)/60+P72</f>
        <v>90.003611111111113</v>
      </c>
      <c r="AT72" s="81"/>
      <c r="AU72" s="81">
        <f>AVERAGE(AQ72:AS72)</f>
        <v>90.003703703703707</v>
      </c>
      <c r="AV72" s="81">
        <f>_xlfn.STDEV.S(AQ72:AS72)</f>
        <v>4.2431256434686019E-4</v>
      </c>
      <c r="BA72" s="25"/>
      <c r="BB72" s="25"/>
      <c r="BC72" s="25"/>
      <c r="BD72" s="25"/>
      <c r="BE72" s="25"/>
      <c r="BF72" s="25"/>
      <c r="BG72" s="25"/>
    </row>
    <row r="73" spans="1:59" s="8" customFormat="1" ht="12">
      <c r="A73" s="7"/>
      <c r="B73" s="7"/>
      <c r="C73" s="7" t="s">
        <v>167</v>
      </c>
      <c r="D73" s="31">
        <v>68</v>
      </c>
      <c r="E73" s="3">
        <v>9</v>
      </c>
      <c r="F73" s="4">
        <v>37</v>
      </c>
      <c r="G73" s="30">
        <f>IF(AA73&lt;0,"-"&amp;AB73,AB73)</f>
        <v>21</v>
      </c>
      <c r="H73" s="3">
        <f t="shared" ref="H73:I75" si="40">AC73</f>
        <v>50</v>
      </c>
      <c r="I73" s="3">
        <f t="shared" si="40"/>
        <v>23</v>
      </c>
      <c r="J73" s="31">
        <v>68</v>
      </c>
      <c r="K73" s="3">
        <v>9</v>
      </c>
      <c r="L73" s="4">
        <v>38</v>
      </c>
      <c r="M73" s="30">
        <f>IF(AE73&lt;0,"-"&amp;AF73,AF73)</f>
        <v>21</v>
      </c>
      <c r="N73" s="3">
        <f t="shared" ref="N73:O75" si="41">AG73</f>
        <v>50</v>
      </c>
      <c r="O73" s="3">
        <f t="shared" si="41"/>
        <v>22</v>
      </c>
      <c r="P73" s="31">
        <v>68</v>
      </c>
      <c r="Q73" s="3">
        <v>9</v>
      </c>
      <c r="R73" s="4">
        <v>38</v>
      </c>
      <c r="S73" s="30">
        <f>IF(AI73&lt;0,"-"&amp;AJ73,AJ73)</f>
        <v>21</v>
      </c>
      <c r="T73" s="3">
        <f t="shared" ref="T73:U75" si="42">AK73</f>
        <v>50</v>
      </c>
      <c r="U73" s="3">
        <f t="shared" si="42"/>
        <v>22</v>
      </c>
      <c r="V73" s="30">
        <f>IF(AM73&lt;0,"-"&amp;AN73,AN73)</f>
        <v>21</v>
      </c>
      <c r="W73" s="3">
        <f t="shared" ref="W73:X75" si="43">AO73</f>
        <v>50</v>
      </c>
      <c r="X73" s="4">
        <f t="shared" si="43"/>
        <v>22</v>
      </c>
      <c r="AA73" s="8">
        <f>324000-(F73+E73*60+D73*60*60)</f>
        <v>78623</v>
      </c>
      <c r="AB73" s="8">
        <f>ABS(ROUNDDOWN(AA73/3600,0))</f>
        <v>21</v>
      </c>
      <c r="AC73" s="8">
        <f>ABS(ROUNDDOWN((AA73-(3600*ROUNDDOWN(AA73/3600,0)))/60,0))</f>
        <v>50</v>
      </c>
      <c r="AD73" s="8">
        <f>ABS(AA73-(ROUNDDOWN(AA73/3600,0)*3600+ROUNDDOWN((AA73-(3600*ROUNDDOWN(AA73/3600,0)))/60,0)*60))</f>
        <v>23</v>
      </c>
      <c r="AE73" s="8">
        <f>324000-(L73+K73*60+J73*60*60)</f>
        <v>78622</v>
      </c>
      <c r="AF73" s="8">
        <f>ABS(ROUNDDOWN(AE73/3600,0))</f>
        <v>21</v>
      </c>
      <c r="AG73" s="8">
        <f>ABS(ROUNDDOWN((AE73-(3600*ROUNDDOWN(AE73/3600,0)))/60,0))</f>
        <v>50</v>
      </c>
      <c r="AH73" s="8">
        <f>ABS(AE73-(ROUNDDOWN(AE73/3600,0)*3600+ROUNDDOWN((AE73-(3600*ROUNDDOWN(AE73/3600,0)))/60,0)*60))</f>
        <v>22</v>
      </c>
      <c r="AI73" s="8">
        <f>324000-(R73+Q73*60+P73*60*60)</f>
        <v>78622</v>
      </c>
      <c r="AJ73" s="8">
        <f>ABS(ROUNDDOWN(AI73/3600,0))</f>
        <v>21</v>
      </c>
      <c r="AK73" s="8">
        <f>ABS(ROUNDDOWN((AI73-(3600*ROUNDDOWN(AI73/3600,0)))/60,0))</f>
        <v>50</v>
      </c>
      <c r="AL73" s="8">
        <f>ABS(AI73-(ROUNDDOWN(AI73/3600,0)*3600+ROUNDDOWN((AI73-(3600*ROUNDDOWN(AI73/3600,0)))/60,0)*60))</f>
        <v>22</v>
      </c>
      <c r="AM73" s="8">
        <f>ROUND((AA73+AE73+AI73)/3,0)</f>
        <v>78622</v>
      </c>
      <c r="AN73" s="8">
        <f>ABS(ROUNDDOWN(AM73/3600,0))</f>
        <v>21</v>
      </c>
      <c r="AO73" s="8">
        <f>ABS(ROUNDDOWN((AM73-(3600*ROUNDDOWN(AM73/3600,0)))/60,0))</f>
        <v>50</v>
      </c>
      <c r="AP73" s="8">
        <f>ABS(AM73-(ROUNDDOWN(AM73/3600,0)*3600+ROUNDDOWN((AM73-(3600*ROUNDDOWN(AM73/3600,0)))/60,0)*60))</f>
        <v>22</v>
      </c>
      <c r="AQ73" s="81">
        <f>(F73/60+E73)/60+D73</f>
        <v>68.160277777777779</v>
      </c>
      <c r="AR73" s="81">
        <f>(L73/60+K73)/60+J73</f>
        <v>68.160555555555561</v>
      </c>
      <c r="AS73" s="81">
        <f>(R73/60+Q73)/60+P73</f>
        <v>68.160555555555561</v>
      </c>
      <c r="AT73" s="81"/>
      <c r="AU73" s="81">
        <f>AVERAGE(AQ73:AS73)</f>
        <v>68.160462962962967</v>
      </c>
      <c r="AV73" s="81">
        <f>_xlfn.STDEV.S(AQ73:AS73)</f>
        <v>1.6037507477748508E-4</v>
      </c>
      <c r="BA73" s="25"/>
      <c r="BB73" s="25"/>
      <c r="BC73" s="25"/>
      <c r="BD73" s="25"/>
      <c r="BE73" s="25"/>
      <c r="BF73" s="25"/>
      <c r="BG73" s="25"/>
    </row>
    <row r="74" spans="1:59" s="8" customFormat="1" ht="12">
      <c r="A74" s="7"/>
      <c r="B74" s="7"/>
      <c r="C74" s="7" t="s">
        <v>52</v>
      </c>
      <c r="D74" s="31">
        <v>88</v>
      </c>
      <c r="E74" s="32">
        <v>46</v>
      </c>
      <c r="F74" s="56">
        <v>14</v>
      </c>
      <c r="G74" s="30">
        <f>IF(AA74&lt;0,"-"&amp;AB74,AB74)</f>
        <v>1</v>
      </c>
      <c r="H74" s="3">
        <f t="shared" si="40"/>
        <v>13</v>
      </c>
      <c r="I74" s="3">
        <f t="shared" si="40"/>
        <v>46</v>
      </c>
      <c r="J74" s="31">
        <v>88</v>
      </c>
      <c r="K74" s="32">
        <v>46</v>
      </c>
      <c r="L74" s="56">
        <v>13</v>
      </c>
      <c r="M74" s="30">
        <f>IF(AE74&lt;0,"-"&amp;AF74,AF74)</f>
        <v>1</v>
      </c>
      <c r="N74" s="3">
        <f t="shared" si="41"/>
        <v>13</v>
      </c>
      <c r="O74" s="3">
        <f t="shared" si="41"/>
        <v>47</v>
      </c>
      <c r="P74" s="31">
        <v>88</v>
      </c>
      <c r="Q74" s="32">
        <v>46</v>
      </c>
      <c r="R74" s="56">
        <v>13</v>
      </c>
      <c r="S74" s="30">
        <f>IF(AI74&lt;0,"-"&amp;AJ74,AJ74)</f>
        <v>1</v>
      </c>
      <c r="T74" s="3">
        <f t="shared" si="42"/>
        <v>13</v>
      </c>
      <c r="U74" s="3">
        <f t="shared" si="42"/>
        <v>47</v>
      </c>
      <c r="V74" s="30">
        <f>IF(AM74&lt;0,"-"&amp;AN74,AN74)</f>
        <v>1</v>
      </c>
      <c r="W74" s="3">
        <f t="shared" si="43"/>
        <v>13</v>
      </c>
      <c r="X74" s="4">
        <f t="shared" si="43"/>
        <v>47</v>
      </c>
      <c r="AA74" s="8">
        <f>324000-(F74+E74*60+D74*60*60)</f>
        <v>4426</v>
      </c>
      <c r="AB74" s="8">
        <f>ABS(ROUNDDOWN(AA74/3600,0))</f>
        <v>1</v>
      </c>
      <c r="AC74" s="8">
        <f>ABS(ROUNDDOWN((AA74-(3600*ROUNDDOWN(AA74/3600,0)))/60,0))</f>
        <v>13</v>
      </c>
      <c r="AD74" s="8">
        <f>ABS(AA74-(ROUNDDOWN(AA74/3600,0)*3600+ROUNDDOWN((AA74-(3600*ROUNDDOWN(AA74/3600,0)))/60,0)*60))</f>
        <v>46</v>
      </c>
      <c r="AE74" s="8">
        <f>324000-(L74+K74*60+J74*60*60)</f>
        <v>4427</v>
      </c>
      <c r="AF74" s="8">
        <f>ABS(ROUNDDOWN(AE74/3600,0))</f>
        <v>1</v>
      </c>
      <c r="AG74" s="8">
        <f>ABS(ROUNDDOWN((AE74-(3600*ROUNDDOWN(AE74/3600,0)))/60,0))</f>
        <v>13</v>
      </c>
      <c r="AH74" s="8">
        <f>ABS(AE74-(ROUNDDOWN(AE74/3600,0)*3600+ROUNDDOWN((AE74-(3600*ROUNDDOWN(AE74/3600,0)))/60,0)*60))</f>
        <v>47</v>
      </c>
      <c r="AI74" s="8">
        <f>324000-(R74+Q74*60+P74*60*60)</f>
        <v>4427</v>
      </c>
      <c r="AJ74" s="8">
        <f>ABS(ROUNDDOWN(AI74/3600,0))</f>
        <v>1</v>
      </c>
      <c r="AK74" s="8">
        <f>ABS(ROUNDDOWN((AI74-(3600*ROUNDDOWN(AI74/3600,0)))/60,0))</f>
        <v>13</v>
      </c>
      <c r="AL74" s="8">
        <f>ABS(AI74-(ROUNDDOWN(AI74/3600,0)*3600+ROUNDDOWN((AI74-(3600*ROUNDDOWN(AI74/3600,0)))/60,0)*60))</f>
        <v>47</v>
      </c>
      <c r="AM74" s="8">
        <f>ROUND((AA74+AE74+AI74)/3,0)</f>
        <v>4427</v>
      </c>
      <c r="AN74" s="8">
        <f>ABS(ROUNDDOWN(AM74/3600,0))</f>
        <v>1</v>
      </c>
      <c r="AO74" s="8">
        <f>ABS(ROUNDDOWN((AM74-(3600*ROUNDDOWN(AM74/3600,0)))/60,0))</f>
        <v>13</v>
      </c>
      <c r="AP74" s="8">
        <f>ABS(AM74-(ROUNDDOWN(AM74/3600,0)*3600+ROUNDDOWN((AM74-(3600*ROUNDDOWN(AM74/3600,0)))/60,0)*60))</f>
        <v>47</v>
      </c>
      <c r="AQ74" s="81">
        <f>(F74/60+E74)/60+D74</f>
        <v>88.770555555555561</v>
      </c>
      <c r="AR74" s="81">
        <f>(L74/60+K74)/60+J74</f>
        <v>88.770277777777778</v>
      </c>
      <c r="AS74" s="81">
        <f>(R74/60+Q74)/60+P74</f>
        <v>88.770277777777778</v>
      </c>
      <c r="AT74" s="81"/>
      <c r="AU74" s="81">
        <f>AVERAGE(AQ74:AS74)</f>
        <v>88.770370370370372</v>
      </c>
      <c r="AV74" s="81">
        <f>_xlfn.STDEV.S(AQ74:AS74)</f>
        <v>1.6037507477748508E-4</v>
      </c>
      <c r="BA74" s="25"/>
      <c r="BB74" s="25"/>
      <c r="BC74" s="25"/>
      <c r="BD74" s="25"/>
      <c r="BE74" s="25"/>
      <c r="BF74" s="25"/>
      <c r="BG74" s="25"/>
    </row>
    <row r="75" spans="1:59" s="8" customFormat="1" ht="12">
      <c r="A75" s="7"/>
      <c r="B75" s="7"/>
      <c r="C75" s="7" t="s">
        <v>46</v>
      </c>
      <c r="D75" s="31">
        <v>63</v>
      </c>
      <c r="E75" s="32">
        <v>12</v>
      </c>
      <c r="F75" s="4">
        <v>40</v>
      </c>
      <c r="G75" s="30">
        <f>IF(AA75&lt;0,"-"&amp;AB75,AB75)</f>
        <v>26</v>
      </c>
      <c r="H75" s="3">
        <f t="shared" si="40"/>
        <v>47</v>
      </c>
      <c r="I75" s="3">
        <f t="shared" si="40"/>
        <v>20</v>
      </c>
      <c r="J75" s="31">
        <v>63</v>
      </c>
      <c r="K75" s="32">
        <v>12</v>
      </c>
      <c r="L75" s="4">
        <v>47</v>
      </c>
      <c r="M75" s="30">
        <f>IF(AE75&lt;0,"-"&amp;AF75,AF75)</f>
        <v>26</v>
      </c>
      <c r="N75" s="3">
        <f t="shared" si="41"/>
        <v>47</v>
      </c>
      <c r="O75" s="3">
        <f t="shared" si="41"/>
        <v>13</v>
      </c>
      <c r="P75" s="31">
        <v>63</v>
      </c>
      <c r="Q75" s="32">
        <v>12</v>
      </c>
      <c r="R75" s="4">
        <v>43</v>
      </c>
      <c r="S75" s="30">
        <f>IF(AI75&lt;0,"-"&amp;AJ75,AJ75)</f>
        <v>26</v>
      </c>
      <c r="T75" s="3">
        <f t="shared" si="42"/>
        <v>47</v>
      </c>
      <c r="U75" s="3">
        <f t="shared" si="42"/>
        <v>17</v>
      </c>
      <c r="V75" s="30">
        <f>IF(AM75&lt;0,"-"&amp;AN75,AN75)</f>
        <v>26</v>
      </c>
      <c r="W75" s="3">
        <f t="shared" si="43"/>
        <v>47</v>
      </c>
      <c r="X75" s="4">
        <f t="shared" si="43"/>
        <v>17</v>
      </c>
      <c r="AA75" s="8">
        <f>324000-(F75+E75*60+D75*60*60)</f>
        <v>96440</v>
      </c>
      <c r="AB75" s="8">
        <f>ABS(ROUNDDOWN(AA75/3600,0))</f>
        <v>26</v>
      </c>
      <c r="AC75" s="8">
        <f>ABS(ROUNDDOWN((AA75-(3600*ROUNDDOWN(AA75/3600,0)))/60,0))</f>
        <v>47</v>
      </c>
      <c r="AD75" s="8">
        <f>ABS(AA75-(ROUNDDOWN(AA75/3600,0)*3600+ROUNDDOWN((AA75-(3600*ROUNDDOWN(AA75/3600,0)))/60,0)*60))</f>
        <v>20</v>
      </c>
      <c r="AE75" s="8">
        <f>324000-(L75+K75*60+J75*60*60)</f>
        <v>96433</v>
      </c>
      <c r="AF75" s="8">
        <f>ABS(ROUNDDOWN(AE75/3600,0))</f>
        <v>26</v>
      </c>
      <c r="AG75" s="8">
        <f>ABS(ROUNDDOWN((AE75-(3600*ROUNDDOWN(AE75/3600,0)))/60,0))</f>
        <v>47</v>
      </c>
      <c r="AH75" s="8">
        <f>ABS(AE75-(ROUNDDOWN(AE75/3600,0)*3600+ROUNDDOWN((AE75-(3600*ROUNDDOWN(AE75/3600,0)))/60,0)*60))</f>
        <v>13</v>
      </c>
      <c r="AI75" s="8">
        <f>324000-(R75+Q75*60+P75*60*60)</f>
        <v>96437</v>
      </c>
      <c r="AJ75" s="8">
        <f>ABS(ROUNDDOWN(AI75/3600,0))</f>
        <v>26</v>
      </c>
      <c r="AK75" s="8">
        <f>ABS(ROUNDDOWN((AI75-(3600*ROUNDDOWN(AI75/3600,0)))/60,0))</f>
        <v>47</v>
      </c>
      <c r="AL75" s="8">
        <f>ABS(AI75-(ROUNDDOWN(AI75/3600,0)*3600+ROUNDDOWN((AI75-(3600*ROUNDDOWN(AI75/3600,0)))/60,0)*60))</f>
        <v>17</v>
      </c>
      <c r="AM75" s="8">
        <f>ROUND((AA75+AE75+AI75)/3,0)</f>
        <v>96437</v>
      </c>
      <c r="AN75" s="8">
        <f>ABS(ROUNDDOWN(AM75/3600,0))</f>
        <v>26</v>
      </c>
      <c r="AO75" s="8">
        <f>ABS(ROUNDDOWN((AM75-(3600*ROUNDDOWN(AM75/3600,0)))/60,0))</f>
        <v>47</v>
      </c>
      <c r="AP75" s="8">
        <f>ABS(AM75-(ROUNDDOWN(AM75/3600,0)*3600+ROUNDDOWN((AM75-(3600*ROUNDDOWN(AM75/3600,0)))/60,0)*60))</f>
        <v>17</v>
      </c>
      <c r="AQ75" s="81">
        <f>(F75/60+E75)/60+D75</f>
        <v>63.211111111111109</v>
      </c>
      <c r="AR75" s="81">
        <f>(L75/60+K75)/60+J75</f>
        <v>63.213055555555556</v>
      </c>
      <c r="AS75" s="81">
        <f>(R75/60+Q75)/60+P75</f>
        <v>63.211944444444441</v>
      </c>
      <c r="AT75" s="81"/>
      <c r="AU75" s="81">
        <f>AVERAGE(AQ75:AS75)</f>
        <v>63.212037037037042</v>
      </c>
      <c r="AV75" s="81">
        <f>_xlfn.STDEV.S(AQ75:AS75)</f>
        <v>9.7552349563609852E-4</v>
      </c>
      <c r="BA75" s="25"/>
      <c r="BB75" s="25"/>
      <c r="BC75" s="25"/>
      <c r="BD75" s="25"/>
      <c r="BE75" s="25"/>
      <c r="BF75" s="25"/>
      <c r="BG75" s="25"/>
    </row>
    <row r="76" spans="1:59" s="8" customFormat="1" ht="12">
      <c r="A76" s="11"/>
      <c r="B76" s="11"/>
      <c r="C76" s="11"/>
      <c r="D76" s="59"/>
      <c r="E76" s="59"/>
      <c r="F76" s="59"/>
      <c r="G76" s="59"/>
      <c r="H76" s="59"/>
      <c r="I76" s="59"/>
      <c r="J76" s="59"/>
      <c r="K76" s="59"/>
      <c r="L76" s="59"/>
      <c r="M76" s="59"/>
      <c r="N76" s="59"/>
      <c r="O76" s="59"/>
      <c r="P76" s="59"/>
      <c r="Q76" s="59"/>
      <c r="R76" s="59"/>
      <c r="S76" s="59"/>
      <c r="T76" s="59"/>
      <c r="U76" s="59"/>
      <c r="V76" s="59"/>
      <c r="W76" s="59"/>
      <c r="X76" s="59"/>
      <c r="AQ76" s="81"/>
      <c r="AR76" s="81"/>
      <c r="AS76" s="81"/>
      <c r="AT76" s="81"/>
      <c r="AU76" s="81"/>
      <c r="AV76" s="81"/>
      <c r="BA76" s="25"/>
      <c r="BB76" s="25"/>
      <c r="BC76" s="25"/>
      <c r="BD76" s="25"/>
      <c r="BE76" s="25"/>
      <c r="BF76" s="25"/>
      <c r="BG76" s="25"/>
    </row>
    <row r="77" spans="1:59" s="8" customFormat="1" ht="12">
      <c r="A77" s="11"/>
      <c r="B77" s="11"/>
      <c r="C77" s="11"/>
      <c r="D77" s="59"/>
      <c r="E77" s="59"/>
      <c r="F77" s="59"/>
      <c r="G77" s="59"/>
      <c r="H77" s="59"/>
      <c r="I77" s="59"/>
      <c r="J77" s="59"/>
      <c r="K77" s="59"/>
      <c r="L77" s="59"/>
      <c r="M77" s="59"/>
      <c r="N77" s="59"/>
      <c r="O77" s="59"/>
      <c r="P77" s="59"/>
      <c r="Q77" s="59"/>
      <c r="R77" s="59"/>
      <c r="S77" s="59"/>
      <c r="T77" s="59"/>
      <c r="U77" s="59"/>
      <c r="V77" s="59"/>
      <c r="W77" s="59"/>
      <c r="X77" s="59"/>
      <c r="AQ77" s="81"/>
      <c r="AR77" s="81"/>
      <c r="AS77" s="81"/>
      <c r="AT77" s="81"/>
      <c r="AU77" s="81"/>
      <c r="AV77" s="81"/>
      <c r="BA77" s="25"/>
      <c r="BB77" s="25"/>
      <c r="BC77" s="25"/>
      <c r="BD77" s="25"/>
      <c r="BE77" s="25"/>
      <c r="BF77" s="25"/>
      <c r="BG77" s="25"/>
    </row>
    <row r="78" spans="1:59" s="8" customFormat="1" ht="12">
      <c r="A78" s="7" t="s">
        <v>0</v>
      </c>
      <c r="B78" s="7" t="s">
        <v>1</v>
      </c>
      <c r="C78" s="7" t="s">
        <v>2</v>
      </c>
      <c r="D78" s="549" t="s">
        <v>3</v>
      </c>
      <c r="E78" s="549"/>
      <c r="F78" s="549"/>
      <c r="G78" s="549" t="s">
        <v>13</v>
      </c>
      <c r="H78" s="549"/>
      <c r="I78" s="549"/>
      <c r="J78" s="549" t="s">
        <v>4</v>
      </c>
      <c r="K78" s="549"/>
      <c r="L78" s="549"/>
      <c r="M78" s="549" t="s">
        <v>6</v>
      </c>
      <c r="N78" s="549"/>
      <c r="O78" s="549"/>
      <c r="P78" s="549" t="s">
        <v>5</v>
      </c>
      <c r="Q78" s="549"/>
      <c r="R78" s="549"/>
      <c r="S78" s="549" t="s">
        <v>7</v>
      </c>
      <c r="T78" s="549"/>
      <c r="U78" s="549"/>
      <c r="V78" s="549" t="s">
        <v>12</v>
      </c>
      <c r="W78" s="549"/>
      <c r="X78" s="549"/>
      <c r="AQ78" s="81"/>
      <c r="AR78" s="81"/>
      <c r="AS78" s="81"/>
      <c r="AT78" s="81"/>
      <c r="AU78" s="81"/>
      <c r="AV78" s="81"/>
      <c r="BA78" s="25"/>
      <c r="BB78" s="25"/>
      <c r="BC78" s="25"/>
      <c r="BD78" s="25"/>
      <c r="BE78" s="25"/>
      <c r="BF78" s="25"/>
      <c r="BG78" s="25"/>
    </row>
    <row r="79" spans="1:59" s="8" customFormat="1" ht="13.5" customHeight="1">
      <c r="A79" s="9">
        <v>44853</v>
      </c>
      <c r="B79" s="46" t="s">
        <v>35</v>
      </c>
      <c r="C79" s="7" t="s">
        <v>33</v>
      </c>
      <c r="D79" s="30">
        <v>88</v>
      </c>
      <c r="E79" s="3">
        <v>27</v>
      </c>
      <c r="F79" s="4">
        <v>39</v>
      </c>
      <c r="G79" s="30">
        <f>IF(AA79&lt;0,"-"&amp;AB79,AB79)</f>
        <v>1</v>
      </c>
      <c r="H79" s="3">
        <f>AC79</f>
        <v>32</v>
      </c>
      <c r="I79" s="3">
        <f>AD79</f>
        <v>21</v>
      </c>
      <c r="J79" s="30">
        <v>88</v>
      </c>
      <c r="K79" s="3">
        <v>27</v>
      </c>
      <c r="L79" s="4">
        <v>37</v>
      </c>
      <c r="M79" s="30">
        <f>IF(AE79&lt;0,"-"&amp;AF79,AF79)</f>
        <v>1</v>
      </c>
      <c r="N79" s="3">
        <f>AG79</f>
        <v>32</v>
      </c>
      <c r="O79" s="3">
        <f>AH79</f>
        <v>23</v>
      </c>
      <c r="P79" s="30">
        <v>88</v>
      </c>
      <c r="Q79" s="3">
        <v>27</v>
      </c>
      <c r="R79" s="4">
        <v>36</v>
      </c>
      <c r="S79" s="30">
        <f>IF(AI79&lt;0,"-"&amp;AJ79,AJ79)</f>
        <v>1</v>
      </c>
      <c r="T79" s="3">
        <f>AK79</f>
        <v>32</v>
      </c>
      <c r="U79" s="3">
        <f>AL79</f>
        <v>24</v>
      </c>
      <c r="V79" s="30">
        <f>IF(AM79&lt;0,"-"&amp;AN79,AN79)</f>
        <v>1</v>
      </c>
      <c r="W79" s="3">
        <f>AO79</f>
        <v>32</v>
      </c>
      <c r="X79" s="4">
        <f>AP79</f>
        <v>23</v>
      </c>
      <c r="AA79" s="8">
        <f>324000-(F79+E79*60+D79*60*60)</f>
        <v>5541</v>
      </c>
      <c r="AB79" s="8">
        <f>ABS(ROUNDDOWN(AA79/3600,0))</f>
        <v>1</v>
      </c>
      <c r="AC79" s="8">
        <f>ABS(ROUNDDOWN((AA79-(3600*ROUNDDOWN(AA79/3600,0)))/60,0))</f>
        <v>32</v>
      </c>
      <c r="AD79" s="8">
        <f>ABS(AA79-(ROUNDDOWN(AA79/3600,0)*3600+ROUNDDOWN((AA79-(3600*ROUNDDOWN(AA79/3600,0)))/60,0)*60))</f>
        <v>21</v>
      </c>
      <c r="AE79" s="8">
        <f>324000-(L79+K79*60+J79*60*60)</f>
        <v>5543</v>
      </c>
      <c r="AF79" s="8">
        <f>ABS(ROUNDDOWN(AE79/3600,0))</f>
        <v>1</v>
      </c>
      <c r="AG79" s="8">
        <f>ABS(ROUNDDOWN((AE79-(3600*ROUNDDOWN(AE79/3600,0)))/60,0))</f>
        <v>32</v>
      </c>
      <c r="AH79" s="8">
        <f>ABS(AE79-(ROUNDDOWN(AE79/3600,0)*3600+ROUNDDOWN((AE79-(3600*ROUNDDOWN(AE79/3600,0)))/60,0)*60))</f>
        <v>23</v>
      </c>
      <c r="AI79" s="8">
        <f>324000-(R79+Q79*60+P79*60*60)</f>
        <v>5544</v>
      </c>
      <c r="AJ79" s="8">
        <f>ABS(ROUNDDOWN(AI79/3600,0))</f>
        <v>1</v>
      </c>
      <c r="AK79" s="8">
        <f>ABS(ROUNDDOWN((AI79-(3600*ROUNDDOWN(AI79/3600,0)))/60,0))</f>
        <v>32</v>
      </c>
      <c r="AL79" s="8">
        <f>ABS(AI79-(ROUNDDOWN(AI79/3600,0)*3600+ROUNDDOWN((AI79-(3600*ROUNDDOWN(AI79/3600,0)))/60,0)*60))</f>
        <v>24</v>
      </c>
      <c r="AM79" s="8">
        <f>ROUND((AA79+AE79+AI79)/3,0)</f>
        <v>5543</v>
      </c>
      <c r="AN79" s="8">
        <f>ABS(ROUNDDOWN(AM79/3600,0))</f>
        <v>1</v>
      </c>
      <c r="AO79" s="8">
        <f>ABS(ROUNDDOWN((AM79-(3600*ROUNDDOWN(AM79/3600,0)))/60,0))</f>
        <v>32</v>
      </c>
      <c r="AP79" s="8">
        <f>ABS(AM79-(ROUNDDOWN(AM79/3600,0)*3600+ROUNDDOWN((AM79-(3600*ROUNDDOWN(AM79/3600,0)))/60,0)*60))</f>
        <v>23</v>
      </c>
      <c r="AQ79" s="81">
        <f>(F79/60+E79)/60+D79</f>
        <v>88.460833333333326</v>
      </c>
      <c r="AR79" s="81">
        <f>(L79/60+K79)/60+J79</f>
        <v>88.460277777777776</v>
      </c>
      <c r="AS79" s="81">
        <f>(R79/60+Q79)/60+P79</f>
        <v>88.46</v>
      </c>
      <c r="AT79" s="81"/>
      <c r="AU79" s="81">
        <f>AVERAGE(AQ79:AS79)</f>
        <v>88.460370370370356</v>
      </c>
      <c r="AV79" s="81">
        <f>_xlfn.STDEV.S(AQ79:AS79)</f>
        <v>4.2431256434686019E-4</v>
      </c>
      <c r="BA79" s="25"/>
      <c r="BB79" s="25"/>
      <c r="BC79" s="25"/>
      <c r="BD79" s="25"/>
      <c r="BE79" s="25"/>
      <c r="BF79" s="25"/>
      <c r="BG79" s="25"/>
    </row>
    <row r="80" spans="1:59" s="8" customFormat="1" ht="12">
      <c r="A80" s="7"/>
      <c r="B80" s="7"/>
      <c r="C80" s="7" t="s">
        <v>76</v>
      </c>
      <c r="D80" s="31">
        <v>90</v>
      </c>
      <c r="E80" s="3">
        <v>0</v>
      </c>
      <c r="F80" s="4">
        <v>28</v>
      </c>
      <c r="G80" s="30" t="str">
        <f>IF(AA80&lt;0,"-"&amp;AB80,AB80)</f>
        <v>-0</v>
      </c>
      <c r="H80" s="3">
        <f t="shared" ref="H80:I82" si="44">AC80</f>
        <v>0</v>
      </c>
      <c r="I80" s="3">
        <f t="shared" si="44"/>
        <v>28</v>
      </c>
      <c r="J80" s="31">
        <v>90</v>
      </c>
      <c r="K80" s="3">
        <v>0</v>
      </c>
      <c r="L80" s="4">
        <v>32</v>
      </c>
      <c r="M80" s="30" t="str">
        <f>IF(AE80&lt;0,"-"&amp;AF80,AF80)</f>
        <v>-0</v>
      </c>
      <c r="N80" s="3">
        <f t="shared" ref="N80:O82" si="45">AG80</f>
        <v>0</v>
      </c>
      <c r="O80" s="3">
        <f t="shared" si="45"/>
        <v>32</v>
      </c>
      <c r="P80" s="31">
        <v>90</v>
      </c>
      <c r="Q80" s="3">
        <v>0</v>
      </c>
      <c r="R80" s="4">
        <v>31</v>
      </c>
      <c r="S80" s="30" t="str">
        <f>IF(AI80&lt;0,"-"&amp;AJ80,AJ80)</f>
        <v>-0</v>
      </c>
      <c r="T80" s="3">
        <f t="shared" ref="T80:U82" si="46">AK80</f>
        <v>0</v>
      </c>
      <c r="U80" s="3">
        <f t="shared" si="46"/>
        <v>31</v>
      </c>
      <c r="V80" s="30" t="str">
        <f>IF(AM80&lt;0,"-"&amp;AN80,AN80)</f>
        <v>-0</v>
      </c>
      <c r="W80" s="3">
        <f t="shared" ref="W80:X82" si="47">AO80</f>
        <v>0</v>
      </c>
      <c r="X80" s="4">
        <f t="shared" si="47"/>
        <v>30</v>
      </c>
      <c r="AA80" s="8">
        <f>324000-(F80+E80*60+D80*60*60)</f>
        <v>-28</v>
      </c>
      <c r="AB80" s="8">
        <f>ABS(ROUNDDOWN(AA80/3600,0))</f>
        <v>0</v>
      </c>
      <c r="AC80" s="8">
        <f>ABS(ROUNDDOWN((AA80-(3600*ROUNDDOWN(AA80/3600,0)))/60,0))</f>
        <v>0</v>
      </c>
      <c r="AD80" s="8">
        <f>ABS(AA80-(ROUNDDOWN(AA80/3600,0)*3600+ROUNDDOWN((AA80-(3600*ROUNDDOWN(AA80/3600,0)))/60,0)*60))</f>
        <v>28</v>
      </c>
      <c r="AE80" s="8">
        <f>324000-(L80+K80*60+J80*60*60)</f>
        <v>-32</v>
      </c>
      <c r="AF80" s="8">
        <f>ABS(ROUNDDOWN(AE80/3600,0))</f>
        <v>0</v>
      </c>
      <c r="AG80" s="8">
        <f>ABS(ROUNDDOWN((AE80-(3600*ROUNDDOWN(AE80/3600,0)))/60,0))</f>
        <v>0</v>
      </c>
      <c r="AH80" s="8">
        <f>ABS(AE80-(ROUNDDOWN(AE80/3600,0)*3600+ROUNDDOWN((AE80-(3600*ROUNDDOWN(AE80/3600,0)))/60,0)*60))</f>
        <v>32</v>
      </c>
      <c r="AI80" s="8">
        <f>324000-(R80+Q80*60+P80*60*60)</f>
        <v>-31</v>
      </c>
      <c r="AJ80" s="8">
        <f>ABS(ROUNDDOWN(AI80/3600,0))</f>
        <v>0</v>
      </c>
      <c r="AK80" s="8">
        <f>ABS(ROUNDDOWN((AI80-(3600*ROUNDDOWN(AI80/3600,0)))/60,0))</f>
        <v>0</v>
      </c>
      <c r="AL80" s="8">
        <f>ABS(AI80-(ROUNDDOWN(AI80/3600,0)*3600+ROUNDDOWN((AI80-(3600*ROUNDDOWN(AI80/3600,0)))/60,0)*60))</f>
        <v>31</v>
      </c>
      <c r="AM80" s="8">
        <f>ROUND((AA80+AE80+AI80)/3,0)</f>
        <v>-30</v>
      </c>
      <c r="AN80" s="8">
        <f>ABS(ROUNDDOWN(AM80/3600,0))</f>
        <v>0</v>
      </c>
      <c r="AO80" s="8">
        <f>ABS(ROUNDDOWN((AM80-(3600*ROUNDDOWN(AM80/3600,0)))/60,0))</f>
        <v>0</v>
      </c>
      <c r="AP80" s="8">
        <f>ABS(AM80-(ROUNDDOWN(AM80/3600,0)*3600+ROUNDDOWN((AM80-(3600*ROUNDDOWN(AM80/3600,0)))/60,0)*60))</f>
        <v>30</v>
      </c>
      <c r="AQ80" s="81">
        <f>(F80/60+E80)/60+D80</f>
        <v>90.007777777777775</v>
      </c>
      <c r="AR80" s="81">
        <f>(L80/60+K80)/60+J80</f>
        <v>90.00888888888889</v>
      </c>
      <c r="AS80" s="81">
        <f>(R80/60+Q80)/60+P80</f>
        <v>90.008611111111108</v>
      </c>
      <c r="AT80" s="81"/>
      <c r="AU80" s="81">
        <f>AVERAGE(AQ80:AS80)</f>
        <v>90.00842592592592</v>
      </c>
      <c r="AV80" s="81">
        <f>_xlfn.STDEV.S(AQ80:AS80)</f>
        <v>5.7824055540862951E-4</v>
      </c>
      <c r="BA80" s="25"/>
      <c r="BB80" s="25"/>
      <c r="BC80" s="25"/>
      <c r="BD80" s="25"/>
      <c r="BE80" s="25"/>
      <c r="BF80" s="25"/>
      <c r="BG80" s="25"/>
    </row>
    <row r="81" spans="1:59" s="8" customFormat="1" ht="12">
      <c r="A81" s="7"/>
      <c r="B81" s="7"/>
      <c r="C81" s="7" t="s">
        <v>39</v>
      </c>
      <c r="D81" s="31">
        <v>73</v>
      </c>
      <c r="E81" s="32">
        <v>23</v>
      </c>
      <c r="F81" s="56">
        <v>50</v>
      </c>
      <c r="G81" s="30">
        <f>IF(AA81&lt;0,"-"&amp;AB81,AB81)</f>
        <v>16</v>
      </c>
      <c r="H81" s="3">
        <f t="shared" si="44"/>
        <v>36</v>
      </c>
      <c r="I81" s="3">
        <f t="shared" si="44"/>
        <v>10</v>
      </c>
      <c r="J81" s="31">
        <v>73</v>
      </c>
      <c r="K81" s="32">
        <v>23</v>
      </c>
      <c r="L81" s="56">
        <v>53</v>
      </c>
      <c r="M81" s="30">
        <f>IF(AE81&lt;0,"-"&amp;AF81,AF81)</f>
        <v>16</v>
      </c>
      <c r="N81" s="3">
        <f t="shared" si="45"/>
        <v>36</v>
      </c>
      <c r="O81" s="3">
        <f t="shared" si="45"/>
        <v>7</v>
      </c>
      <c r="P81" s="31">
        <v>73</v>
      </c>
      <c r="Q81" s="32">
        <v>23</v>
      </c>
      <c r="R81" s="56">
        <v>51</v>
      </c>
      <c r="S81" s="30">
        <f>IF(AI81&lt;0,"-"&amp;AJ81,AJ81)</f>
        <v>16</v>
      </c>
      <c r="T81" s="3">
        <f t="shared" si="46"/>
        <v>36</v>
      </c>
      <c r="U81" s="3">
        <f t="shared" si="46"/>
        <v>9</v>
      </c>
      <c r="V81" s="30">
        <f>IF(AM81&lt;0,"-"&amp;AN81,AN81)</f>
        <v>16</v>
      </c>
      <c r="W81" s="3">
        <f t="shared" si="47"/>
        <v>36</v>
      </c>
      <c r="X81" s="4">
        <f t="shared" si="47"/>
        <v>9</v>
      </c>
      <c r="AA81" s="8">
        <f>324000-(F81+E81*60+D81*60*60)</f>
        <v>59770</v>
      </c>
      <c r="AB81" s="8">
        <f>ABS(ROUNDDOWN(AA81/3600,0))</f>
        <v>16</v>
      </c>
      <c r="AC81" s="8">
        <f>ABS(ROUNDDOWN((AA81-(3600*ROUNDDOWN(AA81/3600,0)))/60,0))</f>
        <v>36</v>
      </c>
      <c r="AD81" s="8">
        <f>ABS(AA81-(ROUNDDOWN(AA81/3600,0)*3600+ROUNDDOWN((AA81-(3600*ROUNDDOWN(AA81/3600,0)))/60,0)*60))</f>
        <v>10</v>
      </c>
      <c r="AE81" s="8">
        <f>324000-(L81+K81*60+J81*60*60)</f>
        <v>59767</v>
      </c>
      <c r="AF81" s="8">
        <f>ABS(ROUNDDOWN(AE81/3600,0))</f>
        <v>16</v>
      </c>
      <c r="AG81" s="8">
        <f>ABS(ROUNDDOWN((AE81-(3600*ROUNDDOWN(AE81/3600,0)))/60,0))</f>
        <v>36</v>
      </c>
      <c r="AH81" s="8">
        <f>ABS(AE81-(ROUNDDOWN(AE81/3600,0)*3600+ROUNDDOWN((AE81-(3600*ROUNDDOWN(AE81/3600,0)))/60,0)*60))</f>
        <v>7</v>
      </c>
      <c r="AI81" s="8">
        <f>324000-(R81+Q81*60+P81*60*60)</f>
        <v>59769</v>
      </c>
      <c r="AJ81" s="8">
        <f>ABS(ROUNDDOWN(AI81/3600,0))</f>
        <v>16</v>
      </c>
      <c r="AK81" s="8">
        <f>ABS(ROUNDDOWN((AI81-(3600*ROUNDDOWN(AI81/3600,0)))/60,0))</f>
        <v>36</v>
      </c>
      <c r="AL81" s="8">
        <f>ABS(AI81-(ROUNDDOWN(AI81/3600,0)*3600+ROUNDDOWN((AI81-(3600*ROUNDDOWN(AI81/3600,0)))/60,0)*60))</f>
        <v>9</v>
      </c>
      <c r="AM81" s="8">
        <f>ROUND((AA81+AE81+AI81)/3,0)</f>
        <v>59769</v>
      </c>
      <c r="AN81" s="8">
        <f>ABS(ROUNDDOWN(AM81/3600,0))</f>
        <v>16</v>
      </c>
      <c r="AO81" s="8">
        <f>ABS(ROUNDDOWN((AM81-(3600*ROUNDDOWN(AM81/3600,0)))/60,0))</f>
        <v>36</v>
      </c>
      <c r="AP81" s="8">
        <f>ABS(AM81-(ROUNDDOWN(AM81/3600,0)*3600+ROUNDDOWN((AM81-(3600*ROUNDDOWN(AM81/3600,0)))/60,0)*60))</f>
        <v>9</v>
      </c>
      <c r="AQ81" s="81">
        <f>(F81/60+E81)/60+D81</f>
        <v>73.397222222222226</v>
      </c>
      <c r="AR81" s="81">
        <f>(L81/60+K81)/60+J81</f>
        <v>73.398055555555558</v>
      </c>
      <c r="AS81" s="81">
        <f>(R81/60+Q81)/60+P81</f>
        <v>73.397499999999994</v>
      </c>
      <c r="AT81" s="81"/>
      <c r="AU81" s="81">
        <f>AVERAGE(AQ81:AS81)</f>
        <v>73.397592592592602</v>
      </c>
      <c r="AV81" s="81">
        <f>_xlfn.STDEV.S(AQ81:AS81)</f>
        <v>4.2431256434841076E-4</v>
      </c>
      <c r="BA81" s="25"/>
      <c r="BB81" s="25"/>
      <c r="BC81" s="25"/>
      <c r="BD81" s="25"/>
      <c r="BE81" s="25"/>
      <c r="BF81" s="25"/>
      <c r="BG81" s="25"/>
    </row>
    <row r="82" spans="1:59" s="8" customFormat="1" ht="12">
      <c r="A82" s="7"/>
      <c r="B82" s="7"/>
      <c r="C82" s="7" t="s">
        <v>37</v>
      </c>
      <c r="D82" s="31">
        <v>70</v>
      </c>
      <c r="E82" s="3">
        <v>1</v>
      </c>
      <c r="F82" s="4">
        <v>33</v>
      </c>
      <c r="G82" s="30">
        <f>IF(AA82&lt;0,"-"&amp;AB82,AB82)</f>
        <v>19</v>
      </c>
      <c r="H82" s="3">
        <f t="shared" si="44"/>
        <v>58</v>
      </c>
      <c r="I82" s="3">
        <f t="shared" si="44"/>
        <v>27</v>
      </c>
      <c r="J82" s="31">
        <v>70</v>
      </c>
      <c r="K82" s="3">
        <v>1</v>
      </c>
      <c r="L82" s="4">
        <v>31</v>
      </c>
      <c r="M82" s="30">
        <f>IF(AE82&lt;0,"-"&amp;AF82,AF82)</f>
        <v>19</v>
      </c>
      <c r="N82" s="3">
        <f t="shared" si="45"/>
        <v>58</v>
      </c>
      <c r="O82" s="3">
        <f t="shared" si="45"/>
        <v>29</v>
      </c>
      <c r="P82" s="31">
        <v>70</v>
      </c>
      <c r="Q82" s="3">
        <v>1</v>
      </c>
      <c r="R82" s="4">
        <v>32</v>
      </c>
      <c r="S82" s="30">
        <f>IF(AI82&lt;0,"-"&amp;AJ82,AJ82)</f>
        <v>19</v>
      </c>
      <c r="T82" s="3">
        <f t="shared" si="46"/>
        <v>58</v>
      </c>
      <c r="U82" s="3">
        <f t="shared" si="46"/>
        <v>28</v>
      </c>
      <c r="V82" s="30">
        <f>IF(AM82&lt;0,"-"&amp;AN82,AN82)</f>
        <v>19</v>
      </c>
      <c r="W82" s="3">
        <f t="shared" si="47"/>
        <v>58</v>
      </c>
      <c r="X82" s="4">
        <f t="shared" si="47"/>
        <v>28</v>
      </c>
      <c r="AA82" s="8">
        <f>324000-(F82+E82*60+D82*60*60)</f>
        <v>71907</v>
      </c>
      <c r="AB82" s="8">
        <f>ABS(ROUNDDOWN(AA82/3600,0))</f>
        <v>19</v>
      </c>
      <c r="AC82" s="8">
        <f>ABS(ROUNDDOWN((AA82-(3600*ROUNDDOWN(AA82/3600,0)))/60,0))</f>
        <v>58</v>
      </c>
      <c r="AD82" s="8">
        <f>ABS(AA82-(ROUNDDOWN(AA82/3600,0)*3600+ROUNDDOWN((AA82-(3600*ROUNDDOWN(AA82/3600,0)))/60,0)*60))</f>
        <v>27</v>
      </c>
      <c r="AE82" s="8">
        <f>324000-(L82+K82*60+J82*60*60)</f>
        <v>71909</v>
      </c>
      <c r="AF82" s="8">
        <f>ABS(ROUNDDOWN(AE82/3600,0))</f>
        <v>19</v>
      </c>
      <c r="AG82" s="8">
        <f>ABS(ROUNDDOWN((AE82-(3600*ROUNDDOWN(AE82/3600,0)))/60,0))</f>
        <v>58</v>
      </c>
      <c r="AH82" s="8">
        <f>ABS(AE82-(ROUNDDOWN(AE82/3600,0)*3600+ROUNDDOWN((AE82-(3600*ROUNDDOWN(AE82/3600,0)))/60,0)*60))</f>
        <v>29</v>
      </c>
      <c r="AI82" s="8">
        <f>324000-(R82+Q82*60+P82*60*60)</f>
        <v>71908</v>
      </c>
      <c r="AJ82" s="8">
        <f>ABS(ROUNDDOWN(AI82/3600,0))</f>
        <v>19</v>
      </c>
      <c r="AK82" s="8">
        <f>ABS(ROUNDDOWN((AI82-(3600*ROUNDDOWN(AI82/3600,0)))/60,0))</f>
        <v>58</v>
      </c>
      <c r="AL82" s="8">
        <f>ABS(AI82-(ROUNDDOWN(AI82/3600,0)*3600+ROUNDDOWN((AI82-(3600*ROUNDDOWN(AI82/3600,0)))/60,0)*60))</f>
        <v>28</v>
      </c>
      <c r="AM82" s="8">
        <f>ROUND((AA82+AE82+AI82)/3,0)</f>
        <v>71908</v>
      </c>
      <c r="AN82" s="8">
        <f>ABS(ROUNDDOWN(AM82/3600,0))</f>
        <v>19</v>
      </c>
      <c r="AO82" s="8">
        <f>ABS(ROUNDDOWN((AM82-(3600*ROUNDDOWN(AM82/3600,0)))/60,0))</f>
        <v>58</v>
      </c>
      <c r="AP82" s="8">
        <f>ABS(AM82-(ROUNDDOWN(AM82/3600,0)*3600+ROUNDDOWN((AM82-(3600*ROUNDDOWN(AM82/3600,0)))/60,0)*60))</f>
        <v>28</v>
      </c>
      <c r="AQ82" s="81">
        <f>(F82/60+E82)/60+D82</f>
        <v>70.025833333333338</v>
      </c>
      <c r="AR82" s="81">
        <f>(L82/60+K82)/60+J82</f>
        <v>70.025277777777774</v>
      </c>
      <c r="AS82" s="81">
        <f>(R82/60+Q82)/60+P82</f>
        <v>70.025555555555556</v>
      </c>
      <c r="AT82" s="81"/>
      <c r="AU82" s="81">
        <f>AVERAGE(AQ82:AS82)</f>
        <v>70.025555555555556</v>
      </c>
      <c r="AV82" s="81">
        <f>_xlfn.STDEV.S(AQ82:AS82)</f>
        <v>2.7777777778226209E-4</v>
      </c>
      <c r="BA82" s="25"/>
      <c r="BB82" s="25"/>
      <c r="BC82" s="25"/>
      <c r="BD82" s="25"/>
      <c r="BE82" s="25"/>
      <c r="BF82" s="25"/>
      <c r="BG82" s="25"/>
    </row>
    <row r="83" spans="1:59" s="8" customFormat="1" ht="12">
      <c r="A83" s="11"/>
      <c r="B83" s="11"/>
      <c r="C83" s="11"/>
      <c r="D83" s="59"/>
      <c r="E83" s="59"/>
      <c r="F83" s="59"/>
      <c r="G83" s="59"/>
      <c r="H83" s="59"/>
      <c r="I83" s="59"/>
      <c r="J83" s="59"/>
      <c r="K83" s="59"/>
      <c r="L83" s="59"/>
      <c r="M83" s="59"/>
      <c r="N83" s="59"/>
      <c r="O83" s="59"/>
      <c r="P83" s="59"/>
      <c r="Q83" s="59"/>
      <c r="R83" s="59"/>
      <c r="S83" s="59"/>
      <c r="T83" s="59"/>
      <c r="U83" s="59"/>
      <c r="V83" s="59"/>
      <c r="W83" s="59"/>
      <c r="X83" s="59"/>
      <c r="AQ83" s="81"/>
      <c r="AR83" s="81"/>
      <c r="AS83" s="81"/>
      <c r="AT83" s="81"/>
      <c r="AU83" s="81"/>
      <c r="AV83" s="81"/>
      <c r="BA83" s="25"/>
      <c r="BB83" s="25"/>
      <c r="BC83" s="25"/>
      <c r="BD83" s="25"/>
      <c r="BE83" s="25"/>
      <c r="BF83" s="25"/>
      <c r="BG83" s="25"/>
    </row>
    <row r="84" spans="1:59" s="8" customFormat="1" ht="12">
      <c r="A84" s="11"/>
      <c r="B84" s="11"/>
      <c r="C84" s="11"/>
      <c r="D84" s="59"/>
      <c r="E84" s="59"/>
      <c r="F84" s="59"/>
      <c r="G84" s="59"/>
      <c r="H84" s="59"/>
      <c r="I84" s="59"/>
      <c r="J84" s="59"/>
      <c r="K84" s="59"/>
      <c r="L84" s="59"/>
      <c r="M84" s="59"/>
      <c r="N84" s="59"/>
      <c r="O84" s="59"/>
      <c r="P84" s="59"/>
      <c r="Q84" s="59"/>
      <c r="R84" s="59"/>
      <c r="S84" s="59"/>
      <c r="T84" s="59"/>
      <c r="U84" s="59"/>
      <c r="V84" s="59"/>
      <c r="W84" s="59"/>
      <c r="X84" s="59"/>
      <c r="AQ84" s="81"/>
      <c r="AR84" s="81"/>
      <c r="AS84" s="81"/>
      <c r="AT84" s="81"/>
      <c r="AU84" s="81"/>
      <c r="AV84" s="81"/>
      <c r="BA84" s="25"/>
      <c r="BB84" s="25"/>
      <c r="BC84" s="25"/>
      <c r="BD84" s="25"/>
      <c r="BE84" s="25"/>
      <c r="BF84" s="25"/>
      <c r="BG84" s="25"/>
    </row>
    <row r="85" spans="1:59" s="8" customFormat="1" ht="12">
      <c r="A85" s="7" t="s">
        <v>0</v>
      </c>
      <c r="B85" s="7" t="s">
        <v>1</v>
      </c>
      <c r="C85" s="7" t="s">
        <v>2</v>
      </c>
      <c r="D85" s="549" t="s">
        <v>3</v>
      </c>
      <c r="E85" s="549"/>
      <c r="F85" s="549"/>
      <c r="G85" s="549" t="s">
        <v>13</v>
      </c>
      <c r="H85" s="549"/>
      <c r="I85" s="549"/>
      <c r="J85" s="549" t="s">
        <v>4</v>
      </c>
      <c r="K85" s="549"/>
      <c r="L85" s="549"/>
      <c r="M85" s="549" t="s">
        <v>6</v>
      </c>
      <c r="N85" s="549"/>
      <c r="O85" s="549"/>
      <c r="P85" s="549" t="s">
        <v>5</v>
      </c>
      <c r="Q85" s="549"/>
      <c r="R85" s="549"/>
      <c r="S85" s="549" t="s">
        <v>7</v>
      </c>
      <c r="T85" s="549"/>
      <c r="U85" s="549"/>
      <c r="V85" s="549" t="s">
        <v>12</v>
      </c>
      <c r="W85" s="549"/>
      <c r="X85" s="549"/>
      <c r="AQ85" s="81"/>
      <c r="AR85" s="81"/>
      <c r="AS85" s="81"/>
      <c r="AT85" s="81"/>
      <c r="AU85" s="81"/>
      <c r="AV85" s="81"/>
      <c r="BA85" s="25"/>
      <c r="BB85" s="25"/>
      <c r="BC85" s="25"/>
      <c r="BD85" s="25"/>
      <c r="BE85" s="25"/>
      <c r="BF85" s="25"/>
      <c r="BG85" s="25"/>
    </row>
    <row r="86" spans="1:59" s="8" customFormat="1" ht="13.5" customHeight="1">
      <c r="A86" s="9">
        <v>44853</v>
      </c>
      <c r="B86" s="46" t="s">
        <v>35</v>
      </c>
      <c r="C86" s="7" t="s">
        <v>33</v>
      </c>
      <c r="D86" s="30">
        <v>88</v>
      </c>
      <c r="E86" s="3">
        <v>27</v>
      </c>
      <c r="F86" s="4">
        <v>39</v>
      </c>
      <c r="G86" s="30">
        <f>IF(AA86&lt;0,"-"&amp;AB86,AB86)</f>
        <v>1</v>
      </c>
      <c r="H86" s="3">
        <f>AC86</f>
        <v>32</v>
      </c>
      <c r="I86" s="3">
        <f>AD86</f>
        <v>21</v>
      </c>
      <c r="J86" s="30">
        <v>88</v>
      </c>
      <c r="K86" s="3">
        <v>27</v>
      </c>
      <c r="L86" s="4">
        <v>36</v>
      </c>
      <c r="M86" s="30">
        <f>IF(AE86&lt;0,"-"&amp;AF86,AF86)</f>
        <v>1</v>
      </c>
      <c r="N86" s="3">
        <f>AG86</f>
        <v>32</v>
      </c>
      <c r="O86" s="3">
        <f>AH86</f>
        <v>24</v>
      </c>
      <c r="P86" s="30">
        <v>88</v>
      </c>
      <c r="Q86" s="3">
        <v>27</v>
      </c>
      <c r="R86" s="4">
        <v>37</v>
      </c>
      <c r="S86" s="30">
        <f>IF(AI86&lt;0,"-"&amp;AJ86,AJ86)</f>
        <v>1</v>
      </c>
      <c r="T86" s="3">
        <f>AK86</f>
        <v>32</v>
      </c>
      <c r="U86" s="3">
        <f>AL86</f>
        <v>23</v>
      </c>
      <c r="V86" s="30">
        <f>IF(AM86&lt;0,"-"&amp;AN86,AN86)</f>
        <v>1</v>
      </c>
      <c r="W86" s="3">
        <f>AO86</f>
        <v>32</v>
      </c>
      <c r="X86" s="4">
        <f>AP86</f>
        <v>23</v>
      </c>
      <c r="AA86" s="8">
        <f>324000-(F86+E86*60+D86*60*60)</f>
        <v>5541</v>
      </c>
      <c r="AB86" s="8">
        <f>ABS(ROUNDDOWN(AA86/3600,0))</f>
        <v>1</v>
      </c>
      <c r="AC86" s="8">
        <f>ABS(ROUNDDOWN((AA86-(3600*ROUNDDOWN(AA86/3600,0)))/60,0))</f>
        <v>32</v>
      </c>
      <c r="AD86" s="8">
        <f>ABS(AA86-(ROUNDDOWN(AA86/3600,0)*3600+ROUNDDOWN((AA86-(3600*ROUNDDOWN(AA86/3600,0)))/60,0)*60))</f>
        <v>21</v>
      </c>
      <c r="AE86" s="8">
        <f>324000-(L86+K86*60+J86*60*60)</f>
        <v>5544</v>
      </c>
      <c r="AF86" s="8">
        <f>ABS(ROUNDDOWN(AE86/3600,0))</f>
        <v>1</v>
      </c>
      <c r="AG86" s="8">
        <f>ABS(ROUNDDOWN((AE86-(3600*ROUNDDOWN(AE86/3600,0)))/60,0))</f>
        <v>32</v>
      </c>
      <c r="AH86" s="8">
        <f>ABS(AE86-(ROUNDDOWN(AE86/3600,0)*3600+ROUNDDOWN((AE86-(3600*ROUNDDOWN(AE86/3600,0)))/60,0)*60))</f>
        <v>24</v>
      </c>
      <c r="AI86" s="8">
        <f>324000-(R86+Q86*60+P86*60*60)</f>
        <v>5543</v>
      </c>
      <c r="AJ86" s="8">
        <f>ABS(ROUNDDOWN(AI86/3600,0))</f>
        <v>1</v>
      </c>
      <c r="AK86" s="8">
        <f>ABS(ROUNDDOWN((AI86-(3600*ROUNDDOWN(AI86/3600,0)))/60,0))</f>
        <v>32</v>
      </c>
      <c r="AL86" s="8">
        <f>ABS(AI86-(ROUNDDOWN(AI86/3600,0)*3600+ROUNDDOWN((AI86-(3600*ROUNDDOWN(AI86/3600,0)))/60,0)*60))</f>
        <v>23</v>
      </c>
      <c r="AM86" s="8">
        <f>ROUND((AA86+AE86+AI86)/3,0)</f>
        <v>5543</v>
      </c>
      <c r="AN86" s="8">
        <f>ABS(ROUNDDOWN(AM86/3600,0))</f>
        <v>1</v>
      </c>
      <c r="AO86" s="8">
        <f>ABS(ROUNDDOWN((AM86-(3600*ROUNDDOWN(AM86/3600,0)))/60,0))</f>
        <v>32</v>
      </c>
      <c r="AP86" s="8">
        <f>ABS(AM86-(ROUNDDOWN(AM86/3600,0)*3600+ROUNDDOWN((AM86-(3600*ROUNDDOWN(AM86/3600,0)))/60,0)*60))</f>
        <v>23</v>
      </c>
      <c r="AQ86" s="81">
        <f>(F86/60+E86)/60+D86</f>
        <v>88.460833333333326</v>
      </c>
      <c r="AR86" s="81">
        <f>(L86/60+K86)/60+J86</f>
        <v>88.46</v>
      </c>
      <c r="AS86" s="81">
        <f>(R86/60+Q86)/60+P86</f>
        <v>88.460277777777776</v>
      </c>
      <c r="AT86" s="81"/>
      <c r="AU86" s="81">
        <f>AVERAGE(AQ86:AS86)</f>
        <v>88.460370370370356</v>
      </c>
      <c r="AV86" s="81">
        <f>_xlfn.STDEV.S(AQ86:AS86)</f>
        <v>4.2431256434686019E-4</v>
      </c>
      <c r="BA86" s="25"/>
      <c r="BB86" s="25"/>
      <c r="BC86" s="25"/>
      <c r="BD86" s="25"/>
      <c r="BE86" s="25"/>
      <c r="BF86" s="25"/>
      <c r="BG86" s="25"/>
    </row>
    <row r="87" spans="1:59" s="8" customFormat="1" ht="12">
      <c r="A87" s="7"/>
      <c r="B87" s="7"/>
      <c r="C87" s="7" t="s">
        <v>37</v>
      </c>
      <c r="D87" s="31">
        <v>74</v>
      </c>
      <c r="E87" s="3">
        <v>40</v>
      </c>
      <c r="F87" s="4">
        <v>48</v>
      </c>
      <c r="G87" s="30">
        <f>IF(AA87&lt;0,"-"&amp;AB87,AB87)</f>
        <v>15</v>
      </c>
      <c r="H87" s="3">
        <f>AC87</f>
        <v>19</v>
      </c>
      <c r="I87" s="3">
        <f>AD87</f>
        <v>12</v>
      </c>
      <c r="J87" s="31">
        <v>74</v>
      </c>
      <c r="K87" s="3">
        <v>40</v>
      </c>
      <c r="L87" s="4">
        <v>46</v>
      </c>
      <c r="M87" s="30">
        <f>IF(AE87&lt;0,"-"&amp;AF87,AF87)</f>
        <v>15</v>
      </c>
      <c r="N87" s="3">
        <f>AG87</f>
        <v>19</v>
      </c>
      <c r="O87" s="3">
        <f>AH87</f>
        <v>14</v>
      </c>
      <c r="P87" s="31">
        <v>74</v>
      </c>
      <c r="Q87" s="3">
        <v>40</v>
      </c>
      <c r="R87" s="4">
        <v>47</v>
      </c>
      <c r="S87" s="30">
        <f>IF(AI87&lt;0,"-"&amp;AJ87,AJ87)</f>
        <v>15</v>
      </c>
      <c r="T87" s="3">
        <f>AK87</f>
        <v>19</v>
      </c>
      <c r="U87" s="3">
        <f>AL87</f>
        <v>13</v>
      </c>
      <c r="V87" s="30">
        <f>IF(AM87&lt;0,"-"&amp;AN87,AN87)</f>
        <v>15</v>
      </c>
      <c r="W87" s="3">
        <f>AO87</f>
        <v>19</v>
      </c>
      <c r="X87" s="4">
        <f>AP87</f>
        <v>13</v>
      </c>
      <c r="AA87" s="8">
        <f>324000-(F87+E87*60+D87*60*60)</f>
        <v>55152</v>
      </c>
      <c r="AB87" s="8">
        <f>ABS(ROUNDDOWN(AA87/3600,0))</f>
        <v>15</v>
      </c>
      <c r="AC87" s="8">
        <f>ABS(ROUNDDOWN((AA87-(3600*ROUNDDOWN(AA87/3600,0)))/60,0))</f>
        <v>19</v>
      </c>
      <c r="AD87" s="8">
        <f>ABS(AA87-(ROUNDDOWN(AA87/3600,0)*3600+ROUNDDOWN((AA87-(3600*ROUNDDOWN(AA87/3600,0)))/60,0)*60))</f>
        <v>12</v>
      </c>
      <c r="AE87" s="8">
        <f>324000-(L87+K87*60+J87*60*60)</f>
        <v>55154</v>
      </c>
      <c r="AF87" s="8">
        <f>ABS(ROUNDDOWN(AE87/3600,0))</f>
        <v>15</v>
      </c>
      <c r="AG87" s="8">
        <f>ABS(ROUNDDOWN((AE87-(3600*ROUNDDOWN(AE87/3600,0)))/60,0))</f>
        <v>19</v>
      </c>
      <c r="AH87" s="8">
        <f>ABS(AE87-(ROUNDDOWN(AE87/3600,0)*3600+ROUNDDOWN((AE87-(3600*ROUNDDOWN(AE87/3600,0)))/60,0)*60))</f>
        <v>14</v>
      </c>
      <c r="AI87" s="8">
        <f>324000-(R87+Q87*60+P87*60*60)</f>
        <v>55153</v>
      </c>
      <c r="AJ87" s="8">
        <f>ABS(ROUNDDOWN(AI87/3600,0))</f>
        <v>15</v>
      </c>
      <c r="AK87" s="8">
        <f>ABS(ROUNDDOWN((AI87-(3600*ROUNDDOWN(AI87/3600,0)))/60,0))</f>
        <v>19</v>
      </c>
      <c r="AL87" s="8">
        <f>ABS(AI87-(ROUNDDOWN(AI87/3600,0)*3600+ROUNDDOWN((AI87-(3600*ROUNDDOWN(AI87/3600,0)))/60,0)*60))</f>
        <v>13</v>
      </c>
      <c r="AM87" s="8">
        <f>ROUND((AA87+AE87+AI87)/3,0)</f>
        <v>55153</v>
      </c>
      <c r="AN87" s="8">
        <f>ABS(ROUNDDOWN(AM87/3600,0))</f>
        <v>15</v>
      </c>
      <c r="AO87" s="8">
        <f>ABS(ROUNDDOWN((AM87-(3600*ROUNDDOWN(AM87/3600,0)))/60,0))</f>
        <v>19</v>
      </c>
      <c r="AP87" s="8">
        <f>ABS(AM87-(ROUNDDOWN(AM87/3600,0)*3600+ROUNDDOWN((AM87-(3600*ROUNDDOWN(AM87/3600,0)))/60,0)*60))</f>
        <v>13</v>
      </c>
      <c r="AQ87" s="81">
        <f>(F87/60+E87)/60+D87</f>
        <v>74.680000000000007</v>
      </c>
      <c r="AR87" s="81">
        <f>(L87/60+K87)/60+J87</f>
        <v>74.679444444444442</v>
      </c>
      <c r="AS87" s="81">
        <f>(R87/60+Q87)/60+P87</f>
        <v>74.679722222222225</v>
      </c>
      <c r="AT87" s="81"/>
      <c r="AU87" s="81">
        <f>AVERAGE(AQ87:AS87)</f>
        <v>74.679722222222225</v>
      </c>
      <c r="AV87" s="81">
        <f>_xlfn.STDEV.S(AQ87:AS87)</f>
        <v>2.7777777778226209E-4</v>
      </c>
      <c r="BA87" s="25"/>
      <c r="BB87" s="25"/>
      <c r="BC87" s="25"/>
      <c r="BD87" s="25"/>
      <c r="BE87" s="25"/>
      <c r="BF87" s="25"/>
      <c r="BG87" s="25"/>
    </row>
    <row r="88" spans="1:59" s="8" customFormat="1" ht="12">
      <c r="A88" s="11"/>
      <c r="B88" s="11"/>
      <c r="C88" s="11"/>
      <c r="D88" s="59"/>
      <c r="E88" s="59"/>
      <c r="F88" s="59"/>
      <c r="G88" s="59"/>
      <c r="H88" s="59"/>
      <c r="I88" s="59"/>
      <c r="J88" s="59"/>
      <c r="K88" s="59"/>
      <c r="L88" s="59"/>
      <c r="M88" s="59"/>
      <c r="N88" s="59"/>
      <c r="O88" s="59"/>
      <c r="P88" s="59"/>
      <c r="Q88" s="59"/>
      <c r="R88" s="59"/>
      <c r="S88" s="59"/>
      <c r="T88" s="59"/>
      <c r="U88" s="59"/>
      <c r="V88" s="59"/>
      <c r="W88" s="59"/>
      <c r="X88" s="59"/>
      <c r="AQ88" s="81"/>
      <c r="AR88" s="81"/>
      <c r="AS88" s="81"/>
      <c r="AT88" s="81"/>
      <c r="AU88" s="81"/>
      <c r="AV88" s="81"/>
      <c r="BA88" s="25"/>
      <c r="BB88" s="25"/>
      <c r="BC88" s="25"/>
      <c r="BD88" s="25"/>
      <c r="BE88" s="25"/>
      <c r="BF88" s="25"/>
      <c r="BG88" s="25"/>
    </row>
    <row r="89" spans="1:59" s="8" customFormat="1" ht="12">
      <c r="A89" s="11"/>
      <c r="B89" s="11"/>
      <c r="C89" s="11"/>
      <c r="D89" s="59"/>
      <c r="E89" s="59"/>
      <c r="F89" s="59"/>
      <c r="G89" s="59"/>
      <c r="H89" s="59"/>
      <c r="I89" s="59"/>
      <c r="J89" s="59"/>
      <c r="K89" s="59"/>
      <c r="L89" s="59"/>
      <c r="M89" s="59"/>
      <c r="N89" s="59"/>
      <c r="O89" s="59"/>
      <c r="P89" s="59"/>
      <c r="Q89" s="59"/>
      <c r="R89" s="59"/>
      <c r="S89" s="59"/>
      <c r="T89" s="59"/>
      <c r="U89" s="59"/>
      <c r="V89" s="59"/>
      <c r="W89" s="59"/>
      <c r="X89" s="59"/>
      <c r="AQ89" s="81"/>
      <c r="AR89" s="81"/>
      <c r="AS89" s="81"/>
      <c r="AT89" s="81"/>
      <c r="AU89" s="81"/>
      <c r="AV89" s="81"/>
      <c r="BA89" s="25"/>
      <c r="BB89" s="25"/>
      <c r="BC89" s="25"/>
      <c r="BD89" s="25"/>
      <c r="BE89" s="25"/>
      <c r="BF89" s="25"/>
      <c r="BG89" s="25"/>
    </row>
    <row r="90" spans="1:59" s="8" customFormat="1" ht="12">
      <c r="A90" s="7" t="s">
        <v>0</v>
      </c>
      <c r="B90" s="7" t="s">
        <v>1</v>
      </c>
      <c r="C90" s="7" t="s">
        <v>2</v>
      </c>
      <c r="D90" s="549" t="s">
        <v>3</v>
      </c>
      <c r="E90" s="549"/>
      <c r="F90" s="549"/>
      <c r="G90" s="549" t="s">
        <v>13</v>
      </c>
      <c r="H90" s="549"/>
      <c r="I90" s="549"/>
      <c r="J90" s="549" t="s">
        <v>4</v>
      </c>
      <c r="K90" s="549"/>
      <c r="L90" s="549"/>
      <c r="M90" s="549" t="s">
        <v>6</v>
      </c>
      <c r="N90" s="549"/>
      <c r="O90" s="549"/>
      <c r="P90" s="549" t="s">
        <v>5</v>
      </c>
      <c r="Q90" s="549"/>
      <c r="R90" s="549"/>
      <c r="S90" s="549" t="s">
        <v>7</v>
      </c>
      <c r="T90" s="549"/>
      <c r="U90" s="549"/>
      <c r="V90" s="549" t="s">
        <v>12</v>
      </c>
      <c r="W90" s="549"/>
      <c r="X90" s="549"/>
      <c r="AQ90" s="81"/>
      <c r="AR90" s="81"/>
      <c r="AS90" s="81"/>
      <c r="AT90" s="81"/>
      <c r="AU90" s="81"/>
      <c r="AV90" s="81"/>
      <c r="BA90" s="25"/>
      <c r="BB90" s="25"/>
      <c r="BC90" s="25"/>
      <c r="BD90" s="25"/>
      <c r="BE90" s="25"/>
      <c r="BF90" s="25"/>
      <c r="BG90" s="25"/>
    </row>
    <row r="91" spans="1:59" s="8" customFormat="1" ht="13.5" customHeight="1">
      <c r="A91" s="9">
        <v>44854</v>
      </c>
      <c r="B91" s="46" t="s">
        <v>52</v>
      </c>
      <c r="C91" s="7" t="s">
        <v>167</v>
      </c>
      <c r="D91" s="30">
        <v>88</v>
      </c>
      <c r="E91" s="3">
        <v>1</v>
      </c>
      <c r="F91" s="4">
        <v>40</v>
      </c>
      <c r="G91" s="30">
        <f>IF(AA91&lt;0,"-"&amp;AB91,AB91)</f>
        <v>1</v>
      </c>
      <c r="H91" s="3">
        <f>AC91</f>
        <v>58</v>
      </c>
      <c r="I91" s="3">
        <f>AD91</f>
        <v>20</v>
      </c>
      <c r="J91" s="30">
        <v>88</v>
      </c>
      <c r="K91" s="3">
        <v>1</v>
      </c>
      <c r="L91" s="4">
        <v>40</v>
      </c>
      <c r="M91" s="30">
        <f>IF(AE91&lt;0,"-"&amp;AF91,AF91)</f>
        <v>1</v>
      </c>
      <c r="N91" s="3">
        <f>AG91</f>
        <v>58</v>
      </c>
      <c r="O91" s="3">
        <f>AH91</f>
        <v>20</v>
      </c>
      <c r="P91" s="30">
        <v>88</v>
      </c>
      <c r="Q91" s="3">
        <v>1</v>
      </c>
      <c r="R91" s="4">
        <v>39</v>
      </c>
      <c r="S91" s="30">
        <f>IF(AI91&lt;0,"-"&amp;AJ91,AJ91)</f>
        <v>1</v>
      </c>
      <c r="T91" s="3">
        <f>AK91</f>
        <v>58</v>
      </c>
      <c r="U91" s="3">
        <f>AL91</f>
        <v>21</v>
      </c>
      <c r="V91" s="30">
        <f>IF(AM91&lt;0,"-"&amp;AN91,AN91)</f>
        <v>1</v>
      </c>
      <c r="W91" s="3">
        <f>AO91</f>
        <v>58</v>
      </c>
      <c r="X91" s="4">
        <f>AP91</f>
        <v>20</v>
      </c>
      <c r="AA91" s="8">
        <f>324000-(F91+E91*60+D91*60*60)</f>
        <v>7100</v>
      </c>
      <c r="AB91" s="8">
        <f>ABS(ROUNDDOWN(AA91/3600,0))</f>
        <v>1</v>
      </c>
      <c r="AC91" s="8">
        <f>ABS(ROUNDDOWN((AA91-(3600*ROUNDDOWN(AA91/3600,0)))/60,0))</f>
        <v>58</v>
      </c>
      <c r="AD91" s="8">
        <f>ABS(AA91-(ROUNDDOWN(AA91/3600,0)*3600+ROUNDDOWN((AA91-(3600*ROUNDDOWN(AA91/3600,0)))/60,0)*60))</f>
        <v>20</v>
      </c>
      <c r="AE91" s="8">
        <f>324000-(L91+K91*60+J91*60*60)</f>
        <v>7100</v>
      </c>
      <c r="AF91" s="8">
        <f>ABS(ROUNDDOWN(AE91/3600,0))</f>
        <v>1</v>
      </c>
      <c r="AG91" s="8">
        <f>ABS(ROUNDDOWN((AE91-(3600*ROUNDDOWN(AE91/3600,0)))/60,0))</f>
        <v>58</v>
      </c>
      <c r="AH91" s="8">
        <f>ABS(AE91-(ROUNDDOWN(AE91/3600,0)*3600+ROUNDDOWN((AE91-(3600*ROUNDDOWN(AE91/3600,0)))/60,0)*60))</f>
        <v>20</v>
      </c>
      <c r="AI91" s="8">
        <f>324000-(R91+Q91*60+P91*60*60)</f>
        <v>7101</v>
      </c>
      <c r="AJ91" s="8">
        <f>ABS(ROUNDDOWN(AI91/3600,0))</f>
        <v>1</v>
      </c>
      <c r="AK91" s="8">
        <f>ABS(ROUNDDOWN((AI91-(3600*ROUNDDOWN(AI91/3600,0)))/60,0))</f>
        <v>58</v>
      </c>
      <c r="AL91" s="8">
        <f>ABS(AI91-(ROUNDDOWN(AI91/3600,0)*3600+ROUNDDOWN((AI91-(3600*ROUNDDOWN(AI91/3600,0)))/60,0)*60))</f>
        <v>21</v>
      </c>
      <c r="AM91" s="8">
        <f>ROUND((AA91+AE91+AI91)/3,0)</f>
        <v>7100</v>
      </c>
      <c r="AN91" s="8">
        <f>ABS(ROUNDDOWN(AM91/3600,0))</f>
        <v>1</v>
      </c>
      <c r="AO91" s="8">
        <f>ABS(ROUNDDOWN((AM91-(3600*ROUNDDOWN(AM91/3600,0)))/60,0))</f>
        <v>58</v>
      </c>
      <c r="AP91" s="8">
        <f>ABS(AM91-(ROUNDDOWN(AM91/3600,0)*3600+ROUNDDOWN((AM91-(3600*ROUNDDOWN(AM91/3600,0)))/60,0)*60))</f>
        <v>20</v>
      </c>
      <c r="AQ91" s="81">
        <f>(F91/60+E91)/60+D91</f>
        <v>88.027777777777771</v>
      </c>
      <c r="AR91" s="81">
        <f>(L91/60+K91)/60+J91</f>
        <v>88.027777777777771</v>
      </c>
      <c r="AS91" s="81">
        <f>(R91/60+Q91)/60+P91</f>
        <v>88.027500000000003</v>
      </c>
      <c r="AT91" s="81"/>
      <c r="AU91" s="81">
        <f>AVERAGE(AQ91:AS91)</f>
        <v>88.027685185185192</v>
      </c>
      <c r="AV91" s="81">
        <f>_xlfn.STDEV.S(AQ91:AS91)</f>
        <v>1.6037507476928043E-4</v>
      </c>
      <c r="BA91" s="25"/>
      <c r="BB91" s="25"/>
      <c r="BC91" s="25"/>
      <c r="BD91" s="25"/>
      <c r="BE91" s="25"/>
      <c r="BF91" s="25"/>
      <c r="BG91" s="25"/>
    </row>
    <row r="92" spans="1:59" s="8" customFormat="1" ht="12">
      <c r="A92" s="7"/>
      <c r="B92" s="7"/>
      <c r="C92" s="7" t="s">
        <v>37</v>
      </c>
      <c r="D92" s="31">
        <v>51</v>
      </c>
      <c r="E92" s="3">
        <v>56</v>
      </c>
      <c r="F92" s="4">
        <v>47</v>
      </c>
      <c r="G92" s="30">
        <f>IF(AA92&lt;0,"-"&amp;AB92,AB92)</f>
        <v>38</v>
      </c>
      <c r="H92" s="3">
        <f t="shared" ref="H92:I94" si="48">AC92</f>
        <v>3</v>
      </c>
      <c r="I92" s="3">
        <f t="shared" si="48"/>
        <v>13</v>
      </c>
      <c r="J92" s="31">
        <v>51</v>
      </c>
      <c r="K92" s="3">
        <v>56</v>
      </c>
      <c r="L92" s="4">
        <v>48</v>
      </c>
      <c r="M92" s="30">
        <f>IF(AE92&lt;0,"-"&amp;AF92,AF92)</f>
        <v>38</v>
      </c>
      <c r="N92" s="3">
        <f t="shared" ref="N92:O94" si="49">AG92</f>
        <v>3</v>
      </c>
      <c r="O92" s="3">
        <f t="shared" si="49"/>
        <v>12</v>
      </c>
      <c r="P92" s="31">
        <v>51</v>
      </c>
      <c r="Q92" s="3">
        <v>56</v>
      </c>
      <c r="R92" s="4">
        <v>49</v>
      </c>
      <c r="S92" s="30">
        <f>IF(AI92&lt;0,"-"&amp;AJ92,AJ92)</f>
        <v>38</v>
      </c>
      <c r="T92" s="3">
        <f t="shared" ref="T92:U94" si="50">AK92</f>
        <v>3</v>
      </c>
      <c r="U92" s="3">
        <f t="shared" si="50"/>
        <v>11</v>
      </c>
      <c r="V92" s="30">
        <f>IF(AM92&lt;0,"-"&amp;AN92,AN92)</f>
        <v>38</v>
      </c>
      <c r="W92" s="3">
        <f t="shared" ref="W92:X94" si="51">AO92</f>
        <v>3</v>
      </c>
      <c r="X92" s="4">
        <f t="shared" si="51"/>
        <v>12</v>
      </c>
      <c r="AA92" s="8">
        <f>324000-(F92+E92*60+D92*60*60)</f>
        <v>136993</v>
      </c>
      <c r="AB92" s="8">
        <f>ABS(ROUNDDOWN(AA92/3600,0))</f>
        <v>38</v>
      </c>
      <c r="AC92" s="8">
        <f>ABS(ROUNDDOWN((AA92-(3600*ROUNDDOWN(AA92/3600,0)))/60,0))</f>
        <v>3</v>
      </c>
      <c r="AD92" s="8">
        <f>ABS(AA92-(ROUNDDOWN(AA92/3600,0)*3600+ROUNDDOWN((AA92-(3600*ROUNDDOWN(AA92/3600,0)))/60,0)*60))</f>
        <v>13</v>
      </c>
      <c r="AE92" s="8">
        <f>324000-(L92+K92*60+J92*60*60)</f>
        <v>136992</v>
      </c>
      <c r="AF92" s="8">
        <f>ABS(ROUNDDOWN(AE92/3600,0))</f>
        <v>38</v>
      </c>
      <c r="AG92" s="8">
        <f>ABS(ROUNDDOWN((AE92-(3600*ROUNDDOWN(AE92/3600,0)))/60,0))</f>
        <v>3</v>
      </c>
      <c r="AH92" s="8">
        <f>ABS(AE92-(ROUNDDOWN(AE92/3600,0)*3600+ROUNDDOWN((AE92-(3600*ROUNDDOWN(AE92/3600,0)))/60,0)*60))</f>
        <v>12</v>
      </c>
      <c r="AI92" s="8">
        <f>324000-(R92+Q92*60+P92*60*60)</f>
        <v>136991</v>
      </c>
      <c r="AJ92" s="8">
        <f>ABS(ROUNDDOWN(AI92/3600,0))</f>
        <v>38</v>
      </c>
      <c r="AK92" s="8">
        <f>ABS(ROUNDDOWN((AI92-(3600*ROUNDDOWN(AI92/3600,0)))/60,0))</f>
        <v>3</v>
      </c>
      <c r="AL92" s="8">
        <f>ABS(AI92-(ROUNDDOWN(AI92/3600,0)*3600+ROUNDDOWN((AI92-(3600*ROUNDDOWN(AI92/3600,0)))/60,0)*60))</f>
        <v>11</v>
      </c>
      <c r="AM92" s="8">
        <f>ROUND((AA92+AE92+AI92)/3,0)</f>
        <v>136992</v>
      </c>
      <c r="AN92" s="8">
        <f>ABS(ROUNDDOWN(AM92/3600,0))</f>
        <v>38</v>
      </c>
      <c r="AO92" s="8">
        <f>ABS(ROUNDDOWN((AM92-(3600*ROUNDDOWN(AM92/3600,0)))/60,0))</f>
        <v>3</v>
      </c>
      <c r="AP92" s="8">
        <f>ABS(AM92-(ROUNDDOWN(AM92/3600,0)*3600+ROUNDDOWN((AM92-(3600*ROUNDDOWN(AM92/3600,0)))/60,0)*60))</f>
        <v>12</v>
      </c>
      <c r="AQ92" s="81">
        <f>(F92/60+E92)/60+D92</f>
        <v>51.94638888888889</v>
      </c>
      <c r="AR92" s="81">
        <f>(L92/60+K92)/60+J92</f>
        <v>51.946666666666665</v>
      </c>
      <c r="AS92" s="81">
        <f>(R92/60+Q92)/60+P92</f>
        <v>51.946944444444448</v>
      </c>
      <c r="AT92" s="81"/>
      <c r="AU92" s="81">
        <f>AVERAGE(AQ92:AS92)</f>
        <v>51.946666666666665</v>
      </c>
      <c r="AV92" s="81">
        <f>_xlfn.STDEV.S(AQ92:AS92)</f>
        <v>2.7777777777870938E-4</v>
      </c>
      <c r="BA92" s="25"/>
      <c r="BB92" s="25"/>
      <c r="BC92" s="25"/>
      <c r="BD92" s="25"/>
      <c r="BE92" s="25"/>
      <c r="BF92" s="25"/>
      <c r="BG92" s="25"/>
    </row>
    <row r="93" spans="1:59" s="8" customFormat="1" ht="12">
      <c r="A93" s="7"/>
      <c r="B93" s="7"/>
      <c r="C93" s="7" t="s">
        <v>39</v>
      </c>
      <c r="D93" s="31">
        <v>53</v>
      </c>
      <c r="E93" s="32">
        <v>52</v>
      </c>
      <c r="F93" s="56">
        <v>30</v>
      </c>
      <c r="G93" s="30">
        <f>IF(AA93&lt;0,"-"&amp;AB93,AB93)</f>
        <v>36</v>
      </c>
      <c r="H93" s="3">
        <f t="shared" si="48"/>
        <v>7</v>
      </c>
      <c r="I93" s="3">
        <f t="shared" si="48"/>
        <v>30</v>
      </c>
      <c r="J93" s="31">
        <v>53</v>
      </c>
      <c r="K93" s="32">
        <v>52</v>
      </c>
      <c r="L93" s="56">
        <v>27</v>
      </c>
      <c r="M93" s="30">
        <f>IF(AE93&lt;0,"-"&amp;AF93,AF93)</f>
        <v>36</v>
      </c>
      <c r="N93" s="3">
        <f t="shared" si="49"/>
        <v>7</v>
      </c>
      <c r="O93" s="3">
        <f t="shared" si="49"/>
        <v>33</v>
      </c>
      <c r="P93" s="31">
        <v>53</v>
      </c>
      <c r="Q93" s="32">
        <v>52</v>
      </c>
      <c r="R93" s="56">
        <v>23</v>
      </c>
      <c r="S93" s="30">
        <f>IF(AI93&lt;0,"-"&amp;AJ93,AJ93)</f>
        <v>36</v>
      </c>
      <c r="T93" s="3">
        <f t="shared" si="50"/>
        <v>7</v>
      </c>
      <c r="U93" s="3">
        <f t="shared" si="50"/>
        <v>37</v>
      </c>
      <c r="V93" s="30">
        <f>IF(AM93&lt;0,"-"&amp;AN93,AN93)</f>
        <v>36</v>
      </c>
      <c r="W93" s="3">
        <f t="shared" si="51"/>
        <v>7</v>
      </c>
      <c r="X93" s="4">
        <f t="shared" si="51"/>
        <v>33</v>
      </c>
      <c r="AA93" s="8">
        <f>324000-(F93+E93*60+D93*60*60)</f>
        <v>130050</v>
      </c>
      <c r="AB93" s="8">
        <f>ABS(ROUNDDOWN(AA93/3600,0))</f>
        <v>36</v>
      </c>
      <c r="AC93" s="8">
        <f>ABS(ROUNDDOWN((AA93-(3600*ROUNDDOWN(AA93/3600,0)))/60,0))</f>
        <v>7</v>
      </c>
      <c r="AD93" s="8">
        <f>ABS(AA93-(ROUNDDOWN(AA93/3600,0)*3600+ROUNDDOWN((AA93-(3600*ROUNDDOWN(AA93/3600,0)))/60,0)*60))</f>
        <v>30</v>
      </c>
      <c r="AE93" s="8">
        <f>324000-(L93+K93*60+J93*60*60)</f>
        <v>130053</v>
      </c>
      <c r="AF93" s="8">
        <f>ABS(ROUNDDOWN(AE93/3600,0))</f>
        <v>36</v>
      </c>
      <c r="AG93" s="8">
        <f>ABS(ROUNDDOWN((AE93-(3600*ROUNDDOWN(AE93/3600,0)))/60,0))</f>
        <v>7</v>
      </c>
      <c r="AH93" s="8">
        <f>ABS(AE93-(ROUNDDOWN(AE93/3600,0)*3600+ROUNDDOWN((AE93-(3600*ROUNDDOWN(AE93/3600,0)))/60,0)*60))</f>
        <v>33</v>
      </c>
      <c r="AI93" s="8">
        <f>324000-(R93+Q93*60+P93*60*60)</f>
        <v>130057</v>
      </c>
      <c r="AJ93" s="8">
        <f>ABS(ROUNDDOWN(AI93/3600,0))</f>
        <v>36</v>
      </c>
      <c r="AK93" s="8">
        <f>ABS(ROUNDDOWN((AI93-(3600*ROUNDDOWN(AI93/3600,0)))/60,0))</f>
        <v>7</v>
      </c>
      <c r="AL93" s="8">
        <f>ABS(AI93-(ROUNDDOWN(AI93/3600,0)*3600+ROUNDDOWN((AI93-(3600*ROUNDDOWN(AI93/3600,0)))/60,0)*60))</f>
        <v>37</v>
      </c>
      <c r="AM93" s="8">
        <f>ROUND((AA93+AE93+AI93)/3,0)</f>
        <v>130053</v>
      </c>
      <c r="AN93" s="8">
        <f>ABS(ROUNDDOWN(AM93/3600,0))</f>
        <v>36</v>
      </c>
      <c r="AO93" s="8">
        <f>ABS(ROUNDDOWN((AM93-(3600*ROUNDDOWN(AM93/3600,0)))/60,0))</f>
        <v>7</v>
      </c>
      <c r="AP93" s="8">
        <f>ABS(AM93-(ROUNDDOWN(AM93/3600,0)*3600+ROUNDDOWN((AM93-(3600*ROUNDDOWN(AM93/3600,0)))/60,0)*60))</f>
        <v>33</v>
      </c>
      <c r="AQ93" s="81">
        <f>(F93/60+E93)/60+D93</f>
        <v>53.875</v>
      </c>
      <c r="AR93" s="81">
        <f>(L93/60+K93)/60+J93</f>
        <v>53.874166666666667</v>
      </c>
      <c r="AS93" s="81">
        <f>(R93/60+Q93)/60+P93</f>
        <v>53.873055555555553</v>
      </c>
      <c r="AT93" s="81"/>
      <c r="AU93" s="81">
        <f>AVERAGE(AQ93:AS93)</f>
        <v>53.874074074074066</v>
      </c>
      <c r="AV93" s="81">
        <f>_xlfn.STDEV.S(AQ93:AS93)</f>
        <v>9.7552349563609852E-4</v>
      </c>
      <c r="BA93" s="25"/>
      <c r="BB93" s="25"/>
      <c r="BC93" s="25"/>
      <c r="BD93" s="25"/>
      <c r="BE93" s="25"/>
      <c r="BF93" s="25"/>
      <c r="BG93" s="25"/>
    </row>
    <row r="94" spans="1:59" s="8" customFormat="1" ht="12">
      <c r="A94" s="7"/>
      <c r="B94" s="7"/>
      <c r="C94" s="7" t="s">
        <v>76</v>
      </c>
      <c r="D94" s="31">
        <v>91</v>
      </c>
      <c r="E94" s="3">
        <v>14</v>
      </c>
      <c r="F94" s="4">
        <v>44</v>
      </c>
      <c r="G94" s="30" t="str">
        <f>IF(AA94&lt;0,"-"&amp;AB94,AB94)</f>
        <v>-1</v>
      </c>
      <c r="H94" s="3">
        <f t="shared" si="48"/>
        <v>14</v>
      </c>
      <c r="I94" s="3">
        <f t="shared" si="48"/>
        <v>44</v>
      </c>
      <c r="J94" s="31">
        <v>91</v>
      </c>
      <c r="K94" s="3">
        <v>14</v>
      </c>
      <c r="L94" s="4">
        <v>44</v>
      </c>
      <c r="M94" s="30" t="str">
        <f>IF(AE94&lt;0,"-"&amp;AF94,AF94)</f>
        <v>-1</v>
      </c>
      <c r="N94" s="3">
        <f t="shared" si="49"/>
        <v>14</v>
      </c>
      <c r="O94" s="3">
        <f t="shared" si="49"/>
        <v>44</v>
      </c>
      <c r="P94" s="31">
        <v>91</v>
      </c>
      <c r="Q94" s="3">
        <v>14</v>
      </c>
      <c r="R94" s="4">
        <v>43</v>
      </c>
      <c r="S94" s="30" t="str">
        <f>IF(AI94&lt;0,"-"&amp;AJ94,AJ94)</f>
        <v>-1</v>
      </c>
      <c r="T94" s="3">
        <f t="shared" si="50"/>
        <v>14</v>
      </c>
      <c r="U94" s="3">
        <f t="shared" si="50"/>
        <v>43</v>
      </c>
      <c r="V94" s="30" t="str">
        <f>IF(AM94&lt;0,"-"&amp;AN94,AN94)</f>
        <v>-1</v>
      </c>
      <c r="W94" s="3">
        <f t="shared" si="51"/>
        <v>14</v>
      </c>
      <c r="X94" s="4">
        <f t="shared" si="51"/>
        <v>44</v>
      </c>
      <c r="AA94" s="8">
        <f>324000-(F94+E94*60+D94*60*60)</f>
        <v>-4484</v>
      </c>
      <c r="AB94" s="8">
        <f>ABS(ROUNDDOWN(AA94/3600,0))</f>
        <v>1</v>
      </c>
      <c r="AC94" s="8">
        <f>ABS(ROUNDDOWN((AA94-(3600*ROUNDDOWN(AA94/3600,0)))/60,0))</f>
        <v>14</v>
      </c>
      <c r="AD94" s="8">
        <f>ABS(AA94-(ROUNDDOWN(AA94/3600,0)*3600+ROUNDDOWN((AA94-(3600*ROUNDDOWN(AA94/3600,0)))/60,0)*60))</f>
        <v>44</v>
      </c>
      <c r="AE94" s="8">
        <f>324000-(L94+K94*60+J94*60*60)</f>
        <v>-4484</v>
      </c>
      <c r="AF94" s="8">
        <f>ABS(ROUNDDOWN(AE94/3600,0))</f>
        <v>1</v>
      </c>
      <c r="AG94" s="8">
        <f>ABS(ROUNDDOWN((AE94-(3600*ROUNDDOWN(AE94/3600,0)))/60,0))</f>
        <v>14</v>
      </c>
      <c r="AH94" s="8">
        <f>ABS(AE94-(ROUNDDOWN(AE94/3600,0)*3600+ROUNDDOWN((AE94-(3600*ROUNDDOWN(AE94/3600,0)))/60,0)*60))</f>
        <v>44</v>
      </c>
      <c r="AI94" s="8">
        <f>324000-(R94+Q94*60+P94*60*60)</f>
        <v>-4483</v>
      </c>
      <c r="AJ94" s="8">
        <f>ABS(ROUNDDOWN(AI94/3600,0))</f>
        <v>1</v>
      </c>
      <c r="AK94" s="8">
        <f>ABS(ROUNDDOWN((AI94-(3600*ROUNDDOWN(AI94/3600,0)))/60,0))</f>
        <v>14</v>
      </c>
      <c r="AL94" s="8">
        <f>ABS(AI94-(ROUNDDOWN(AI94/3600,0)*3600+ROUNDDOWN((AI94-(3600*ROUNDDOWN(AI94/3600,0)))/60,0)*60))</f>
        <v>43</v>
      </c>
      <c r="AM94" s="8">
        <f>ROUND((AA94+AE94+AI94)/3,0)</f>
        <v>-4484</v>
      </c>
      <c r="AN94" s="8">
        <f>ABS(ROUNDDOWN(AM94/3600,0))</f>
        <v>1</v>
      </c>
      <c r="AO94" s="8">
        <f>ABS(ROUNDDOWN((AM94-(3600*ROUNDDOWN(AM94/3600,0)))/60,0))</f>
        <v>14</v>
      </c>
      <c r="AP94" s="8">
        <f>ABS(AM94-(ROUNDDOWN(AM94/3600,0)*3600+ROUNDDOWN((AM94-(3600*ROUNDDOWN(AM94/3600,0)))/60,0)*60))</f>
        <v>44</v>
      </c>
      <c r="AQ94" s="81">
        <f>(F94/60+E94)/60+D94</f>
        <v>91.245555555555555</v>
      </c>
      <c r="AR94" s="81">
        <f>(L94/60+K94)/60+J94</f>
        <v>91.245555555555555</v>
      </c>
      <c r="AS94" s="81">
        <f>(R94/60+Q94)/60+P94</f>
        <v>91.245277777777773</v>
      </c>
      <c r="AT94" s="81"/>
      <c r="AU94" s="81">
        <f>AVERAGE(AQ94:AS94)</f>
        <v>91.245462962962961</v>
      </c>
      <c r="AV94" s="81">
        <f>_xlfn.STDEV.S(AQ94:AS94)</f>
        <v>1.6037507477748508E-4</v>
      </c>
      <c r="BA94" s="25"/>
      <c r="BB94" s="25"/>
      <c r="BC94" s="25"/>
      <c r="BD94" s="25"/>
      <c r="BE94" s="25"/>
      <c r="BF94" s="25"/>
      <c r="BG94" s="25"/>
    </row>
    <row r="95" spans="1:59" s="8" customFormat="1" ht="12">
      <c r="A95" s="11"/>
      <c r="B95" s="11"/>
      <c r="C95" s="11"/>
      <c r="D95" s="59"/>
      <c r="E95" s="59"/>
      <c r="F95" s="59"/>
      <c r="G95" s="59"/>
      <c r="H95" s="59"/>
      <c r="I95" s="59"/>
      <c r="J95" s="59"/>
      <c r="K95" s="59"/>
      <c r="L95" s="59"/>
      <c r="M95" s="59"/>
      <c r="N95" s="59"/>
      <c r="O95" s="59"/>
      <c r="P95" s="59"/>
      <c r="Q95" s="59"/>
      <c r="R95" s="59"/>
      <c r="S95" s="59"/>
      <c r="T95" s="59"/>
      <c r="U95" s="59"/>
      <c r="V95" s="59"/>
      <c r="W95" s="59"/>
      <c r="X95" s="59"/>
      <c r="AQ95" s="81"/>
      <c r="AR95" s="81"/>
      <c r="AS95" s="81"/>
      <c r="AT95" s="81"/>
      <c r="AU95" s="81"/>
      <c r="AV95" s="81"/>
      <c r="BA95" s="25"/>
      <c r="BB95" s="25"/>
      <c r="BC95" s="25"/>
      <c r="BD95" s="25"/>
      <c r="BE95" s="25"/>
      <c r="BF95" s="25"/>
      <c r="BG95" s="25"/>
    </row>
    <row r="96" spans="1:59" s="8" customFormat="1" ht="12">
      <c r="A96" s="11"/>
      <c r="B96" s="11"/>
      <c r="C96" s="11"/>
      <c r="D96" s="59"/>
      <c r="E96" s="59"/>
      <c r="F96" s="59"/>
      <c r="G96" s="59"/>
      <c r="H96" s="59"/>
      <c r="I96" s="59"/>
      <c r="J96" s="59"/>
      <c r="K96" s="59"/>
      <c r="L96" s="59"/>
      <c r="M96" s="59"/>
      <c r="N96" s="59"/>
      <c r="O96" s="59"/>
      <c r="P96" s="59"/>
      <c r="Q96" s="59"/>
      <c r="R96" s="59"/>
      <c r="S96" s="59"/>
      <c r="T96" s="59"/>
      <c r="U96" s="59"/>
      <c r="V96" s="59"/>
      <c r="W96" s="59"/>
      <c r="X96" s="59"/>
      <c r="AQ96" s="81"/>
      <c r="AR96" s="81"/>
      <c r="AS96" s="81"/>
      <c r="AT96" s="81"/>
      <c r="AU96" s="81"/>
      <c r="AV96" s="81"/>
      <c r="BA96" s="25"/>
      <c r="BB96" s="25"/>
      <c r="BC96" s="25"/>
      <c r="BD96" s="25"/>
      <c r="BE96" s="25"/>
      <c r="BF96" s="25"/>
      <c r="BG96" s="25"/>
    </row>
    <row r="97" spans="1:59" s="8" customFormat="1" ht="12">
      <c r="A97" s="7" t="s">
        <v>0</v>
      </c>
      <c r="B97" s="7" t="s">
        <v>1</v>
      </c>
      <c r="C97" s="7" t="s">
        <v>2</v>
      </c>
      <c r="D97" s="549" t="s">
        <v>3</v>
      </c>
      <c r="E97" s="549"/>
      <c r="F97" s="549"/>
      <c r="G97" s="549" t="s">
        <v>13</v>
      </c>
      <c r="H97" s="549"/>
      <c r="I97" s="549"/>
      <c r="J97" s="549" t="s">
        <v>4</v>
      </c>
      <c r="K97" s="549"/>
      <c r="L97" s="549"/>
      <c r="M97" s="549" t="s">
        <v>6</v>
      </c>
      <c r="N97" s="549"/>
      <c r="O97" s="549"/>
      <c r="P97" s="549" t="s">
        <v>5</v>
      </c>
      <c r="Q97" s="549"/>
      <c r="R97" s="549"/>
      <c r="S97" s="549" t="s">
        <v>7</v>
      </c>
      <c r="T97" s="549"/>
      <c r="U97" s="549"/>
      <c r="V97" s="549" t="s">
        <v>12</v>
      </c>
      <c r="W97" s="549"/>
      <c r="X97" s="549"/>
      <c r="AQ97" s="81"/>
      <c r="AR97" s="81"/>
      <c r="AS97" s="81"/>
      <c r="AT97" s="81"/>
      <c r="AU97" s="81"/>
      <c r="AV97" s="81"/>
      <c r="BA97" s="25"/>
      <c r="BB97" s="25"/>
      <c r="BC97" s="25"/>
      <c r="BD97" s="25"/>
      <c r="BE97" s="25"/>
      <c r="BF97" s="25"/>
      <c r="BG97" s="25"/>
    </row>
    <row r="98" spans="1:59" s="8" customFormat="1" ht="13.5" customHeight="1">
      <c r="A98" s="9">
        <v>44854</v>
      </c>
      <c r="B98" s="46" t="s">
        <v>52</v>
      </c>
      <c r="C98" s="7" t="s">
        <v>167</v>
      </c>
      <c r="D98" s="30">
        <v>88</v>
      </c>
      <c r="E98" s="3">
        <v>1</v>
      </c>
      <c r="F98" s="4">
        <v>38</v>
      </c>
      <c r="G98" s="30">
        <f>IF(AA98&lt;0,"-"&amp;AB98,AB98)</f>
        <v>1</v>
      </c>
      <c r="H98" s="3">
        <f>AC98</f>
        <v>58</v>
      </c>
      <c r="I98" s="3">
        <f>AD98</f>
        <v>22</v>
      </c>
      <c r="J98" s="30">
        <v>88</v>
      </c>
      <c r="K98" s="3">
        <v>1</v>
      </c>
      <c r="L98" s="4">
        <v>40</v>
      </c>
      <c r="M98" s="30">
        <f>IF(AE98&lt;0,"-"&amp;AF98,AF98)</f>
        <v>1</v>
      </c>
      <c r="N98" s="3">
        <f>AG98</f>
        <v>58</v>
      </c>
      <c r="O98" s="3">
        <f>AH98</f>
        <v>20</v>
      </c>
      <c r="P98" s="30">
        <v>88</v>
      </c>
      <c r="Q98" s="3">
        <v>1</v>
      </c>
      <c r="R98" s="4">
        <v>41</v>
      </c>
      <c r="S98" s="30">
        <f>IF(AI98&lt;0,"-"&amp;AJ98,AJ98)</f>
        <v>1</v>
      </c>
      <c r="T98" s="3">
        <f>AK98</f>
        <v>58</v>
      </c>
      <c r="U98" s="3">
        <f>AL98</f>
        <v>19</v>
      </c>
      <c r="V98" s="30">
        <f>IF(AM98&lt;0,"-"&amp;AN98,AN98)</f>
        <v>1</v>
      </c>
      <c r="W98" s="3">
        <f>AO98</f>
        <v>58</v>
      </c>
      <c r="X98" s="4">
        <f>AP98</f>
        <v>20</v>
      </c>
      <c r="AA98" s="8">
        <f>324000-(F98+E98*60+D98*60*60)</f>
        <v>7102</v>
      </c>
      <c r="AB98" s="8">
        <f>ABS(ROUNDDOWN(AA98/3600,0))</f>
        <v>1</v>
      </c>
      <c r="AC98" s="8">
        <f>ABS(ROUNDDOWN((AA98-(3600*ROUNDDOWN(AA98/3600,0)))/60,0))</f>
        <v>58</v>
      </c>
      <c r="AD98" s="8">
        <f>ABS(AA98-(ROUNDDOWN(AA98/3600,0)*3600+ROUNDDOWN((AA98-(3600*ROUNDDOWN(AA98/3600,0)))/60,0)*60))</f>
        <v>22</v>
      </c>
      <c r="AE98" s="8">
        <f>324000-(L98+K98*60+J98*60*60)</f>
        <v>7100</v>
      </c>
      <c r="AF98" s="8">
        <f>ABS(ROUNDDOWN(AE98/3600,0))</f>
        <v>1</v>
      </c>
      <c r="AG98" s="8">
        <f>ABS(ROUNDDOWN((AE98-(3600*ROUNDDOWN(AE98/3600,0)))/60,0))</f>
        <v>58</v>
      </c>
      <c r="AH98" s="8">
        <f>ABS(AE98-(ROUNDDOWN(AE98/3600,0)*3600+ROUNDDOWN((AE98-(3600*ROUNDDOWN(AE98/3600,0)))/60,0)*60))</f>
        <v>20</v>
      </c>
      <c r="AI98" s="8">
        <f>324000-(R98+Q98*60+P98*60*60)</f>
        <v>7099</v>
      </c>
      <c r="AJ98" s="8">
        <f>ABS(ROUNDDOWN(AI98/3600,0))</f>
        <v>1</v>
      </c>
      <c r="AK98" s="8">
        <f>ABS(ROUNDDOWN((AI98-(3600*ROUNDDOWN(AI98/3600,0)))/60,0))</f>
        <v>58</v>
      </c>
      <c r="AL98" s="8">
        <f>ABS(AI98-(ROUNDDOWN(AI98/3600,0)*3600+ROUNDDOWN((AI98-(3600*ROUNDDOWN(AI98/3600,0)))/60,0)*60))</f>
        <v>19</v>
      </c>
      <c r="AM98" s="8">
        <f>ROUND((AA98+AE98+AI98)/3,0)</f>
        <v>7100</v>
      </c>
      <c r="AN98" s="8">
        <f>ABS(ROUNDDOWN(AM98/3600,0))</f>
        <v>1</v>
      </c>
      <c r="AO98" s="8">
        <f>ABS(ROUNDDOWN((AM98-(3600*ROUNDDOWN(AM98/3600,0)))/60,0))</f>
        <v>58</v>
      </c>
      <c r="AP98" s="8">
        <f>ABS(AM98-(ROUNDDOWN(AM98/3600,0)*3600+ROUNDDOWN((AM98-(3600*ROUNDDOWN(AM98/3600,0)))/60,0)*60))</f>
        <v>20</v>
      </c>
      <c r="AQ98" s="81">
        <f>(F98/60+E98)/60+D98</f>
        <v>88.027222222222221</v>
      </c>
      <c r="AR98" s="81">
        <f>(L98/60+K98)/60+J98</f>
        <v>88.027777777777771</v>
      </c>
      <c r="AS98" s="81">
        <f>(R98/60+Q98)/60+P98</f>
        <v>88.028055555555554</v>
      </c>
      <c r="AT98" s="81"/>
      <c r="AU98" s="81">
        <f>AVERAGE(AQ98:AS98)</f>
        <v>88.027685185185192</v>
      </c>
      <c r="AV98" s="81">
        <f>_xlfn.STDEV.S(AQ98:AS98)</f>
        <v>4.2431256434686019E-4</v>
      </c>
      <c r="BA98" s="25"/>
      <c r="BB98" s="25"/>
      <c r="BC98" s="25"/>
      <c r="BD98" s="25"/>
      <c r="BE98" s="25"/>
      <c r="BF98" s="25"/>
      <c r="BG98" s="25"/>
    </row>
    <row r="99" spans="1:59" s="8" customFormat="1" ht="12">
      <c r="A99" s="7"/>
      <c r="B99" s="7"/>
      <c r="C99" s="7" t="s">
        <v>51</v>
      </c>
      <c r="D99" s="31">
        <v>91</v>
      </c>
      <c r="E99" s="3">
        <v>22</v>
      </c>
      <c r="F99" s="4">
        <v>42</v>
      </c>
      <c r="G99" s="30" t="str">
        <f>IF(AA99&lt;0,"-"&amp;AB99,AB99)</f>
        <v>-1</v>
      </c>
      <c r="H99" s="3">
        <f>AC99</f>
        <v>22</v>
      </c>
      <c r="I99" s="3">
        <f>AD99</f>
        <v>42</v>
      </c>
      <c r="J99" s="31">
        <v>91</v>
      </c>
      <c r="K99" s="3">
        <v>22</v>
      </c>
      <c r="L99" s="4">
        <v>41</v>
      </c>
      <c r="M99" s="30" t="str">
        <f>IF(AE99&lt;0,"-"&amp;AF99,AF99)</f>
        <v>-1</v>
      </c>
      <c r="N99" s="3">
        <f>AG99</f>
        <v>22</v>
      </c>
      <c r="O99" s="3">
        <f>AH99</f>
        <v>41</v>
      </c>
      <c r="P99" s="31">
        <v>91</v>
      </c>
      <c r="Q99" s="3">
        <v>22</v>
      </c>
      <c r="R99" s="4">
        <v>41</v>
      </c>
      <c r="S99" s="30" t="str">
        <f>IF(AI99&lt;0,"-"&amp;AJ99,AJ99)</f>
        <v>-1</v>
      </c>
      <c r="T99" s="3">
        <f>AK99</f>
        <v>22</v>
      </c>
      <c r="U99" s="3">
        <f>AL99</f>
        <v>41</v>
      </c>
      <c r="V99" s="30" t="str">
        <f>IF(AM99&lt;0,"-"&amp;AN99,AN99)</f>
        <v>-1</v>
      </c>
      <c r="W99" s="3">
        <f>AO99</f>
        <v>22</v>
      </c>
      <c r="X99" s="4">
        <f>AP99</f>
        <v>41</v>
      </c>
      <c r="AA99" s="8">
        <f>324000-(F99+E99*60+D99*60*60)</f>
        <v>-4962</v>
      </c>
      <c r="AB99" s="8">
        <f>ABS(ROUNDDOWN(AA99/3600,0))</f>
        <v>1</v>
      </c>
      <c r="AC99" s="8">
        <f>ABS(ROUNDDOWN((AA99-(3600*ROUNDDOWN(AA99/3600,0)))/60,0))</f>
        <v>22</v>
      </c>
      <c r="AD99" s="8">
        <f>ABS(AA99-(ROUNDDOWN(AA99/3600,0)*3600+ROUNDDOWN((AA99-(3600*ROUNDDOWN(AA99/3600,0)))/60,0)*60))</f>
        <v>42</v>
      </c>
      <c r="AE99" s="8">
        <f>324000-(L99+K99*60+J99*60*60)</f>
        <v>-4961</v>
      </c>
      <c r="AF99" s="8">
        <f>ABS(ROUNDDOWN(AE99/3600,0))</f>
        <v>1</v>
      </c>
      <c r="AG99" s="8">
        <f>ABS(ROUNDDOWN((AE99-(3600*ROUNDDOWN(AE99/3600,0)))/60,0))</f>
        <v>22</v>
      </c>
      <c r="AH99" s="8">
        <f>ABS(AE99-(ROUNDDOWN(AE99/3600,0)*3600+ROUNDDOWN((AE99-(3600*ROUNDDOWN(AE99/3600,0)))/60,0)*60))</f>
        <v>41</v>
      </c>
      <c r="AI99" s="8">
        <f>324000-(R99+Q99*60+P99*60*60)</f>
        <v>-4961</v>
      </c>
      <c r="AJ99" s="8">
        <f>ABS(ROUNDDOWN(AI99/3600,0))</f>
        <v>1</v>
      </c>
      <c r="AK99" s="8">
        <f>ABS(ROUNDDOWN((AI99-(3600*ROUNDDOWN(AI99/3600,0)))/60,0))</f>
        <v>22</v>
      </c>
      <c r="AL99" s="8">
        <f>ABS(AI99-(ROUNDDOWN(AI99/3600,0)*3600+ROUNDDOWN((AI99-(3600*ROUNDDOWN(AI99/3600,0)))/60,0)*60))</f>
        <v>41</v>
      </c>
      <c r="AM99" s="8">
        <f>ROUND((AA99+AE99+AI99)/3,0)</f>
        <v>-4961</v>
      </c>
      <c r="AN99" s="8">
        <f>ABS(ROUNDDOWN(AM99/3600,0))</f>
        <v>1</v>
      </c>
      <c r="AO99" s="8">
        <f>ABS(ROUNDDOWN((AM99-(3600*ROUNDDOWN(AM99/3600,0)))/60,0))</f>
        <v>22</v>
      </c>
      <c r="AP99" s="8">
        <f>ABS(AM99-(ROUNDDOWN(AM99/3600,0)*3600+ROUNDDOWN((AM99-(3600*ROUNDDOWN(AM99/3600,0)))/60,0)*60))</f>
        <v>41</v>
      </c>
      <c r="AQ99" s="81">
        <f>(F99/60+E99)/60+D99</f>
        <v>91.37833333333333</v>
      </c>
      <c r="AR99" s="81">
        <f>(L99/60+K99)/60+J99</f>
        <v>91.378055555555562</v>
      </c>
      <c r="AS99" s="81">
        <f>(R99/60+Q99)/60+P99</f>
        <v>91.378055555555562</v>
      </c>
      <c r="AT99" s="81"/>
      <c r="AU99" s="81">
        <f>AVERAGE(AQ99:AS99)</f>
        <v>91.378148148148156</v>
      </c>
      <c r="AV99" s="81">
        <f>_xlfn.STDEV.S(AQ99:AS99)</f>
        <v>1.6037507476928043E-4</v>
      </c>
      <c r="BA99" s="25"/>
      <c r="BB99" s="25"/>
      <c r="BC99" s="25"/>
      <c r="BD99" s="25"/>
      <c r="BE99" s="25"/>
      <c r="BF99" s="25"/>
      <c r="BG99" s="25"/>
    </row>
    <row r="100" spans="1:59" s="8" customFormat="1" ht="12">
      <c r="A100" s="11"/>
      <c r="B100" s="11"/>
      <c r="C100" s="11"/>
      <c r="D100" s="59"/>
      <c r="E100" s="59"/>
      <c r="F100" s="59"/>
      <c r="G100" s="59"/>
      <c r="H100" s="59"/>
      <c r="I100" s="59"/>
      <c r="J100" s="59"/>
      <c r="K100" s="59"/>
      <c r="L100" s="59"/>
      <c r="M100" s="59"/>
      <c r="N100" s="59"/>
      <c r="O100" s="59"/>
      <c r="P100" s="59"/>
      <c r="Q100" s="59"/>
      <c r="R100" s="59"/>
      <c r="S100" s="59"/>
      <c r="T100" s="59"/>
      <c r="U100" s="59"/>
      <c r="V100" s="59"/>
      <c r="W100" s="59"/>
      <c r="X100" s="59"/>
      <c r="AQ100" s="81"/>
      <c r="AR100" s="81"/>
      <c r="AS100" s="81"/>
      <c r="AT100" s="81"/>
      <c r="AU100" s="81"/>
      <c r="AV100" s="81"/>
      <c r="BA100" s="25"/>
      <c r="BB100" s="25"/>
      <c r="BC100" s="25"/>
      <c r="BD100" s="25"/>
      <c r="BE100" s="25"/>
      <c r="BF100" s="25"/>
      <c r="BG100" s="25"/>
    </row>
    <row r="101" spans="1:59" s="8" customFormat="1" ht="12">
      <c r="A101" s="11"/>
      <c r="B101" s="11"/>
      <c r="C101" s="11"/>
      <c r="D101" s="59"/>
      <c r="E101" s="59"/>
      <c r="F101" s="59"/>
      <c r="G101" s="59"/>
      <c r="H101" s="59"/>
      <c r="I101" s="59"/>
      <c r="J101" s="59"/>
      <c r="K101" s="59"/>
      <c r="L101" s="59"/>
      <c r="M101" s="59"/>
      <c r="N101" s="59"/>
      <c r="O101" s="59"/>
      <c r="P101" s="59"/>
      <c r="Q101" s="59"/>
      <c r="R101" s="59"/>
      <c r="S101" s="59"/>
      <c r="T101" s="59"/>
      <c r="U101" s="59"/>
      <c r="V101" s="59"/>
      <c r="W101" s="59"/>
      <c r="X101" s="59"/>
      <c r="AQ101" s="81"/>
      <c r="AR101" s="81"/>
      <c r="AS101" s="81"/>
      <c r="AT101" s="81"/>
      <c r="AU101" s="81"/>
      <c r="AV101" s="81"/>
      <c r="BA101" s="25"/>
      <c r="BB101" s="25"/>
      <c r="BC101" s="25"/>
      <c r="BD101" s="25"/>
      <c r="BE101" s="25"/>
      <c r="BF101" s="25"/>
      <c r="BG101" s="25"/>
    </row>
    <row r="102" spans="1:59" s="8" customFormat="1" ht="12">
      <c r="A102" s="7" t="s">
        <v>0</v>
      </c>
      <c r="B102" s="7" t="s">
        <v>1</v>
      </c>
      <c r="C102" s="7" t="s">
        <v>2</v>
      </c>
      <c r="D102" s="549" t="s">
        <v>3</v>
      </c>
      <c r="E102" s="549"/>
      <c r="F102" s="549"/>
      <c r="G102" s="549" t="s">
        <v>13</v>
      </c>
      <c r="H102" s="549"/>
      <c r="I102" s="549"/>
      <c r="J102" s="549" t="s">
        <v>4</v>
      </c>
      <c r="K102" s="549"/>
      <c r="L102" s="549"/>
      <c r="M102" s="549" t="s">
        <v>6</v>
      </c>
      <c r="N102" s="549"/>
      <c r="O102" s="549"/>
      <c r="P102" s="549" t="s">
        <v>5</v>
      </c>
      <c r="Q102" s="549"/>
      <c r="R102" s="549"/>
      <c r="S102" s="549" t="s">
        <v>7</v>
      </c>
      <c r="T102" s="549"/>
      <c r="U102" s="549"/>
      <c r="V102" s="549" t="s">
        <v>12</v>
      </c>
      <c r="W102" s="549"/>
      <c r="X102" s="549"/>
      <c r="AQ102" s="81"/>
      <c r="AR102" s="81"/>
      <c r="AS102" s="81"/>
      <c r="AT102" s="81"/>
      <c r="AU102" s="81"/>
      <c r="AV102" s="81"/>
      <c r="BA102" s="25"/>
      <c r="BB102" s="25"/>
      <c r="BC102" s="25"/>
      <c r="BD102" s="25"/>
      <c r="BE102" s="25"/>
      <c r="BF102" s="25"/>
      <c r="BG102" s="25"/>
    </row>
    <row r="103" spans="1:59" s="8" customFormat="1" ht="13.5" customHeight="1">
      <c r="A103" s="9">
        <v>44854</v>
      </c>
      <c r="B103" s="46" t="s">
        <v>51</v>
      </c>
      <c r="C103" s="7" t="s">
        <v>52</v>
      </c>
      <c r="D103" s="30">
        <v>88</v>
      </c>
      <c r="E103" s="3">
        <v>38</v>
      </c>
      <c r="F103" s="4">
        <v>17</v>
      </c>
      <c r="G103" s="30">
        <f>IF(AA103&lt;0,"-"&amp;AB103,AB103)</f>
        <v>1</v>
      </c>
      <c r="H103" s="3">
        <f t="shared" ref="H103:I105" si="52">AC103</f>
        <v>21</v>
      </c>
      <c r="I103" s="3">
        <f t="shared" si="52"/>
        <v>43</v>
      </c>
      <c r="J103" s="30">
        <v>88</v>
      </c>
      <c r="K103" s="3">
        <v>38</v>
      </c>
      <c r="L103" s="4">
        <v>15</v>
      </c>
      <c r="M103" s="30">
        <f>IF(AE103&lt;0,"-"&amp;AF103,AF103)</f>
        <v>1</v>
      </c>
      <c r="N103" s="3">
        <f t="shared" ref="N103:O105" si="53">AG103</f>
        <v>21</v>
      </c>
      <c r="O103" s="3">
        <f t="shared" si="53"/>
        <v>45</v>
      </c>
      <c r="P103" s="30">
        <v>88</v>
      </c>
      <c r="Q103" s="3">
        <v>38</v>
      </c>
      <c r="R103" s="4">
        <v>16</v>
      </c>
      <c r="S103" s="30">
        <f>IF(AI103&lt;0,"-"&amp;AJ103,AJ103)</f>
        <v>1</v>
      </c>
      <c r="T103" s="3">
        <f t="shared" ref="T103:U105" si="54">AK103</f>
        <v>21</v>
      </c>
      <c r="U103" s="3">
        <f t="shared" si="54"/>
        <v>44</v>
      </c>
      <c r="V103" s="30">
        <f>IF(AM103&lt;0,"-"&amp;AN103,AN103)</f>
        <v>1</v>
      </c>
      <c r="W103" s="3">
        <f t="shared" ref="W103:X105" si="55">AO103</f>
        <v>21</v>
      </c>
      <c r="X103" s="4">
        <f t="shared" si="55"/>
        <v>44</v>
      </c>
      <c r="AA103" s="8">
        <f>324000-(F103+E103*60+D103*60*60)</f>
        <v>4903</v>
      </c>
      <c r="AB103" s="8">
        <f>ABS(ROUNDDOWN(AA103/3600,0))</f>
        <v>1</v>
      </c>
      <c r="AC103" s="8">
        <f>ABS(ROUNDDOWN((AA103-(3600*ROUNDDOWN(AA103/3600,0)))/60,0))</f>
        <v>21</v>
      </c>
      <c r="AD103" s="8">
        <f>ABS(AA103-(ROUNDDOWN(AA103/3600,0)*3600+ROUNDDOWN((AA103-(3600*ROUNDDOWN(AA103/3600,0)))/60,0)*60))</f>
        <v>43</v>
      </c>
      <c r="AE103" s="8">
        <f>324000-(L103+K103*60+J103*60*60)</f>
        <v>4905</v>
      </c>
      <c r="AF103" s="8">
        <f>ABS(ROUNDDOWN(AE103/3600,0))</f>
        <v>1</v>
      </c>
      <c r="AG103" s="8">
        <f>ABS(ROUNDDOWN((AE103-(3600*ROUNDDOWN(AE103/3600,0)))/60,0))</f>
        <v>21</v>
      </c>
      <c r="AH103" s="8">
        <f>ABS(AE103-(ROUNDDOWN(AE103/3600,0)*3600+ROUNDDOWN((AE103-(3600*ROUNDDOWN(AE103/3600,0)))/60,0)*60))</f>
        <v>45</v>
      </c>
      <c r="AI103" s="8">
        <f>324000-(R103+Q103*60+P103*60*60)</f>
        <v>4904</v>
      </c>
      <c r="AJ103" s="8">
        <f>ABS(ROUNDDOWN(AI103/3600,0))</f>
        <v>1</v>
      </c>
      <c r="AK103" s="8">
        <f>ABS(ROUNDDOWN((AI103-(3600*ROUNDDOWN(AI103/3600,0)))/60,0))</f>
        <v>21</v>
      </c>
      <c r="AL103" s="8">
        <f>ABS(AI103-(ROUNDDOWN(AI103/3600,0)*3600+ROUNDDOWN((AI103-(3600*ROUNDDOWN(AI103/3600,0)))/60,0)*60))</f>
        <v>44</v>
      </c>
      <c r="AM103" s="8">
        <f>ROUND((AA103+AE103+AI103)/3,0)</f>
        <v>4904</v>
      </c>
      <c r="AN103" s="8">
        <f>ABS(ROUNDDOWN(AM103/3600,0))</f>
        <v>1</v>
      </c>
      <c r="AO103" s="8">
        <f>ABS(ROUNDDOWN((AM103-(3600*ROUNDDOWN(AM103/3600,0)))/60,0))</f>
        <v>21</v>
      </c>
      <c r="AP103" s="8">
        <f>ABS(AM103-(ROUNDDOWN(AM103/3600,0)*3600+ROUNDDOWN((AM103-(3600*ROUNDDOWN(AM103/3600,0)))/60,0)*60))</f>
        <v>44</v>
      </c>
      <c r="AQ103" s="81">
        <f>(F103/60+E103)/60+D103</f>
        <v>88.638055555555553</v>
      </c>
      <c r="AR103" s="81">
        <f>(L103/60+K103)/60+J103</f>
        <v>88.637500000000003</v>
      </c>
      <c r="AS103" s="81">
        <f>(R103/60+Q103)/60+P103</f>
        <v>88.637777777777771</v>
      </c>
      <c r="AT103" s="81"/>
      <c r="AU103" s="81">
        <f>AVERAGE(AQ103:AS103)</f>
        <v>88.637777777777785</v>
      </c>
      <c r="AV103" s="81">
        <f>_xlfn.STDEV.S(AQ103:AS103)</f>
        <v>2.7777777777515666E-4</v>
      </c>
      <c r="BA103" s="25"/>
      <c r="BB103" s="25"/>
      <c r="BC103" s="25"/>
      <c r="BD103" s="25"/>
      <c r="BE103" s="25"/>
      <c r="BF103" s="25"/>
      <c r="BG103" s="25"/>
    </row>
    <row r="104" spans="1:59" s="8" customFormat="1" ht="12">
      <c r="A104" s="7"/>
      <c r="B104" s="7"/>
      <c r="C104" s="7" t="s">
        <v>56</v>
      </c>
      <c r="D104" s="31">
        <v>58</v>
      </c>
      <c r="E104" s="3">
        <v>17</v>
      </c>
      <c r="F104" s="4">
        <v>15</v>
      </c>
      <c r="G104" s="30">
        <f>IF(AA104&lt;0,"-"&amp;AB104,AB104)</f>
        <v>31</v>
      </c>
      <c r="H104" s="3">
        <f t="shared" si="52"/>
        <v>42</v>
      </c>
      <c r="I104" s="3">
        <f t="shared" si="52"/>
        <v>45</v>
      </c>
      <c r="J104" s="31">
        <v>58</v>
      </c>
      <c r="K104" s="3">
        <v>17</v>
      </c>
      <c r="L104" s="4">
        <v>15</v>
      </c>
      <c r="M104" s="30">
        <f>IF(AE104&lt;0,"-"&amp;AF104,AF104)</f>
        <v>31</v>
      </c>
      <c r="N104" s="3">
        <f t="shared" si="53"/>
        <v>42</v>
      </c>
      <c r="O104" s="3">
        <f t="shared" si="53"/>
        <v>45</v>
      </c>
      <c r="P104" s="31">
        <v>58</v>
      </c>
      <c r="Q104" s="3">
        <v>17</v>
      </c>
      <c r="R104" s="4">
        <v>15</v>
      </c>
      <c r="S104" s="30">
        <f>IF(AI104&lt;0,"-"&amp;AJ104,AJ104)</f>
        <v>31</v>
      </c>
      <c r="T104" s="3">
        <f t="shared" si="54"/>
        <v>42</v>
      </c>
      <c r="U104" s="3">
        <f t="shared" si="54"/>
        <v>45</v>
      </c>
      <c r="V104" s="30">
        <f>IF(AM104&lt;0,"-"&amp;AN104,AN104)</f>
        <v>31</v>
      </c>
      <c r="W104" s="3">
        <f t="shared" si="55"/>
        <v>42</v>
      </c>
      <c r="X104" s="4">
        <f t="shared" si="55"/>
        <v>45</v>
      </c>
      <c r="AA104" s="8">
        <f>324000-(F104+E104*60+D104*60*60)</f>
        <v>114165</v>
      </c>
      <c r="AB104" s="8">
        <f>ABS(ROUNDDOWN(AA104/3600,0))</f>
        <v>31</v>
      </c>
      <c r="AC104" s="8">
        <f>ABS(ROUNDDOWN((AA104-(3600*ROUNDDOWN(AA104/3600,0)))/60,0))</f>
        <v>42</v>
      </c>
      <c r="AD104" s="8">
        <f>ABS(AA104-(ROUNDDOWN(AA104/3600,0)*3600+ROUNDDOWN((AA104-(3600*ROUNDDOWN(AA104/3600,0)))/60,0)*60))</f>
        <v>45</v>
      </c>
      <c r="AE104" s="8">
        <f>324000-(L104+K104*60+J104*60*60)</f>
        <v>114165</v>
      </c>
      <c r="AF104" s="8">
        <f>ABS(ROUNDDOWN(AE104/3600,0))</f>
        <v>31</v>
      </c>
      <c r="AG104" s="8">
        <f>ABS(ROUNDDOWN((AE104-(3600*ROUNDDOWN(AE104/3600,0)))/60,0))</f>
        <v>42</v>
      </c>
      <c r="AH104" s="8">
        <f>ABS(AE104-(ROUNDDOWN(AE104/3600,0)*3600+ROUNDDOWN((AE104-(3600*ROUNDDOWN(AE104/3600,0)))/60,0)*60))</f>
        <v>45</v>
      </c>
      <c r="AI104" s="8">
        <f>324000-(R104+Q104*60+P104*60*60)</f>
        <v>114165</v>
      </c>
      <c r="AJ104" s="8">
        <f>ABS(ROUNDDOWN(AI104/3600,0))</f>
        <v>31</v>
      </c>
      <c r="AK104" s="8">
        <f>ABS(ROUNDDOWN((AI104-(3600*ROUNDDOWN(AI104/3600,0)))/60,0))</f>
        <v>42</v>
      </c>
      <c r="AL104" s="8">
        <f>ABS(AI104-(ROUNDDOWN(AI104/3600,0)*3600+ROUNDDOWN((AI104-(3600*ROUNDDOWN(AI104/3600,0)))/60,0)*60))</f>
        <v>45</v>
      </c>
      <c r="AM104" s="8">
        <f>ROUND((AA104+AE104+AI104)/3,0)</f>
        <v>114165</v>
      </c>
      <c r="AN104" s="8">
        <f>ABS(ROUNDDOWN(AM104/3600,0))</f>
        <v>31</v>
      </c>
      <c r="AO104" s="8">
        <f>ABS(ROUNDDOWN((AM104-(3600*ROUNDDOWN(AM104/3600,0)))/60,0))</f>
        <v>42</v>
      </c>
      <c r="AP104" s="8">
        <f>ABS(AM104-(ROUNDDOWN(AM104/3600,0)*3600+ROUNDDOWN((AM104-(3600*ROUNDDOWN(AM104/3600,0)))/60,0)*60))</f>
        <v>45</v>
      </c>
      <c r="AQ104" s="81">
        <f>(F104/60+E104)/60+D104</f>
        <v>58.287500000000001</v>
      </c>
      <c r="AR104" s="81">
        <f>(L104/60+K104)/60+J104</f>
        <v>58.287500000000001</v>
      </c>
      <c r="AS104" s="81">
        <f>(R104/60+Q104)/60+P104</f>
        <v>58.287500000000001</v>
      </c>
      <c r="AT104" s="81"/>
      <c r="AU104" s="81">
        <f>AVERAGE(AQ104:AS104)</f>
        <v>58.287500000000001</v>
      </c>
      <c r="AV104" s="81">
        <f>_xlfn.STDEV.S(AQ104:AS104)</f>
        <v>0</v>
      </c>
      <c r="BA104" s="25"/>
      <c r="BB104" s="25"/>
      <c r="BC104" s="25"/>
      <c r="BD104" s="25"/>
      <c r="BE104" s="25"/>
      <c r="BF104" s="25"/>
      <c r="BG104" s="25"/>
    </row>
    <row r="105" spans="1:59" s="8" customFormat="1" ht="12">
      <c r="A105" s="7"/>
      <c r="B105" s="7"/>
      <c r="C105" s="7" t="s">
        <v>37</v>
      </c>
      <c r="D105" s="31">
        <v>71</v>
      </c>
      <c r="E105" s="3">
        <v>6</v>
      </c>
      <c r="F105" s="56">
        <v>53</v>
      </c>
      <c r="G105" s="30">
        <f>IF(AA105&lt;0,"-"&amp;AB105,AB105)</f>
        <v>18</v>
      </c>
      <c r="H105" s="3">
        <f t="shared" si="52"/>
        <v>53</v>
      </c>
      <c r="I105" s="3">
        <f t="shared" si="52"/>
        <v>7</v>
      </c>
      <c r="J105" s="31">
        <v>71</v>
      </c>
      <c r="K105" s="3">
        <v>6</v>
      </c>
      <c r="L105" s="56">
        <v>55</v>
      </c>
      <c r="M105" s="30">
        <f>IF(AE105&lt;0,"-"&amp;AF105,AF105)</f>
        <v>18</v>
      </c>
      <c r="N105" s="3">
        <f t="shared" si="53"/>
        <v>53</v>
      </c>
      <c r="O105" s="3">
        <f t="shared" si="53"/>
        <v>5</v>
      </c>
      <c r="P105" s="31">
        <v>71</v>
      </c>
      <c r="Q105" s="3">
        <v>6</v>
      </c>
      <c r="R105" s="56">
        <v>54</v>
      </c>
      <c r="S105" s="30">
        <f>IF(AI105&lt;0,"-"&amp;AJ105,AJ105)</f>
        <v>18</v>
      </c>
      <c r="T105" s="3">
        <f t="shared" si="54"/>
        <v>53</v>
      </c>
      <c r="U105" s="3">
        <f t="shared" si="54"/>
        <v>6</v>
      </c>
      <c r="V105" s="30">
        <f>IF(AM105&lt;0,"-"&amp;AN105,AN105)</f>
        <v>18</v>
      </c>
      <c r="W105" s="3">
        <f t="shared" si="55"/>
        <v>53</v>
      </c>
      <c r="X105" s="4">
        <f t="shared" si="55"/>
        <v>6</v>
      </c>
      <c r="AA105" s="8">
        <f>324000-(F105+E105*60+D105*60*60)</f>
        <v>67987</v>
      </c>
      <c r="AB105" s="8">
        <f>ABS(ROUNDDOWN(AA105/3600,0))</f>
        <v>18</v>
      </c>
      <c r="AC105" s="8">
        <f>ABS(ROUNDDOWN((AA105-(3600*ROUNDDOWN(AA105/3600,0)))/60,0))</f>
        <v>53</v>
      </c>
      <c r="AD105" s="8">
        <f>ABS(AA105-(ROUNDDOWN(AA105/3600,0)*3600+ROUNDDOWN((AA105-(3600*ROUNDDOWN(AA105/3600,0)))/60,0)*60))</f>
        <v>7</v>
      </c>
      <c r="AE105" s="8">
        <f>324000-(L105+K105*60+J105*60*60)</f>
        <v>67985</v>
      </c>
      <c r="AF105" s="8">
        <f>ABS(ROUNDDOWN(AE105/3600,0))</f>
        <v>18</v>
      </c>
      <c r="AG105" s="8">
        <f>ABS(ROUNDDOWN((AE105-(3600*ROUNDDOWN(AE105/3600,0)))/60,0))</f>
        <v>53</v>
      </c>
      <c r="AH105" s="8">
        <f>ABS(AE105-(ROUNDDOWN(AE105/3600,0)*3600+ROUNDDOWN((AE105-(3600*ROUNDDOWN(AE105/3600,0)))/60,0)*60))</f>
        <v>5</v>
      </c>
      <c r="AI105" s="8">
        <f>324000-(R105+Q105*60+P105*60*60)</f>
        <v>67986</v>
      </c>
      <c r="AJ105" s="8">
        <f>ABS(ROUNDDOWN(AI105/3600,0))</f>
        <v>18</v>
      </c>
      <c r="AK105" s="8">
        <f>ABS(ROUNDDOWN((AI105-(3600*ROUNDDOWN(AI105/3600,0)))/60,0))</f>
        <v>53</v>
      </c>
      <c r="AL105" s="8">
        <f>ABS(AI105-(ROUNDDOWN(AI105/3600,0)*3600+ROUNDDOWN((AI105-(3600*ROUNDDOWN(AI105/3600,0)))/60,0)*60))</f>
        <v>6</v>
      </c>
      <c r="AM105" s="8">
        <f>ROUND((AA105+AE105+AI105)/3,0)</f>
        <v>67986</v>
      </c>
      <c r="AN105" s="8">
        <f>ABS(ROUNDDOWN(AM105/3600,0))</f>
        <v>18</v>
      </c>
      <c r="AO105" s="8">
        <f>ABS(ROUNDDOWN((AM105-(3600*ROUNDDOWN(AM105/3600,0)))/60,0))</f>
        <v>53</v>
      </c>
      <c r="AP105" s="8">
        <f>ABS(AM105-(ROUNDDOWN(AM105/3600,0)*3600+ROUNDDOWN((AM105-(3600*ROUNDDOWN(AM105/3600,0)))/60,0)*60))</f>
        <v>6</v>
      </c>
      <c r="AQ105" s="81">
        <f>(F105/60+E105)/60+D105</f>
        <v>71.114722222222227</v>
      </c>
      <c r="AR105" s="81">
        <f>(L105/60+K105)/60+J105</f>
        <v>71.115277777777777</v>
      </c>
      <c r="AS105" s="81">
        <f>(R105/60+Q105)/60+P105</f>
        <v>71.114999999999995</v>
      </c>
      <c r="AT105" s="81"/>
      <c r="AU105" s="81">
        <f>AVERAGE(AQ105:AS105)</f>
        <v>71.115000000000009</v>
      </c>
      <c r="AV105" s="81">
        <f>_xlfn.STDEV.S(AQ105:AS105)</f>
        <v>2.7777777777515666E-4</v>
      </c>
      <c r="BA105" s="25"/>
      <c r="BB105" s="25"/>
      <c r="BC105" s="25"/>
      <c r="BD105" s="25"/>
      <c r="BE105" s="25"/>
      <c r="BF105" s="25"/>
      <c r="BG105" s="25"/>
    </row>
    <row r="106" spans="1:59" s="8" customFormat="1" ht="12">
      <c r="A106" s="11"/>
      <c r="B106" s="11"/>
      <c r="C106" s="11"/>
      <c r="D106" s="12"/>
      <c r="E106" s="12"/>
      <c r="F106" s="33"/>
      <c r="G106" s="33"/>
      <c r="H106" s="12"/>
      <c r="I106" s="12"/>
      <c r="J106" s="12"/>
      <c r="K106" s="12"/>
      <c r="L106" s="33"/>
      <c r="M106" s="33"/>
      <c r="N106" s="12"/>
      <c r="O106" s="12"/>
      <c r="P106" s="12"/>
      <c r="Q106" s="12"/>
      <c r="R106" s="33"/>
      <c r="S106" s="33"/>
      <c r="T106" s="12"/>
      <c r="U106" s="12"/>
      <c r="V106" s="33"/>
      <c r="W106" s="12"/>
      <c r="X106" s="12"/>
      <c r="AQ106" s="81"/>
      <c r="AR106" s="81"/>
      <c r="AS106" s="81"/>
      <c r="AT106" s="81"/>
      <c r="AU106" s="81"/>
      <c r="AV106" s="81"/>
      <c r="BA106" s="25"/>
      <c r="BB106" s="25"/>
      <c r="BC106" s="25"/>
      <c r="BD106" s="25"/>
      <c r="BE106" s="25"/>
      <c r="BF106" s="25"/>
      <c r="BG106" s="25"/>
    </row>
    <row r="107" spans="1:59" s="8" customFormat="1" ht="12">
      <c r="A107" s="11"/>
      <c r="B107" s="11"/>
      <c r="C107" s="11"/>
      <c r="D107" s="12"/>
      <c r="E107" s="12"/>
      <c r="F107" s="33"/>
      <c r="G107" s="33"/>
      <c r="H107" s="12"/>
      <c r="I107" s="12"/>
      <c r="J107" s="12"/>
      <c r="K107" s="12"/>
      <c r="L107" s="33"/>
      <c r="M107" s="33"/>
      <c r="N107" s="12"/>
      <c r="O107" s="12"/>
      <c r="P107" s="12"/>
      <c r="Q107" s="12"/>
      <c r="R107" s="33"/>
      <c r="S107" s="33"/>
      <c r="T107" s="12"/>
      <c r="U107" s="12"/>
      <c r="V107" s="33"/>
      <c r="W107" s="12"/>
      <c r="X107" s="12"/>
      <c r="AQ107" s="81"/>
      <c r="AR107" s="81"/>
      <c r="AS107" s="81"/>
      <c r="AT107" s="81"/>
      <c r="AU107" s="81"/>
      <c r="AV107" s="81"/>
      <c r="BA107" s="25"/>
      <c r="BB107" s="25"/>
      <c r="BC107" s="25"/>
      <c r="BD107" s="25"/>
      <c r="BE107" s="25"/>
      <c r="BF107" s="25"/>
      <c r="BG107" s="25"/>
    </row>
    <row r="108" spans="1:59" s="8" customFormat="1" ht="12">
      <c r="A108" s="7" t="s">
        <v>0</v>
      </c>
      <c r="B108" s="7" t="s">
        <v>1</v>
      </c>
      <c r="C108" s="7" t="s">
        <v>2</v>
      </c>
      <c r="D108" s="549" t="s">
        <v>3</v>
      </c>
      <c r="E108" s="549"/>
      <c r="F108" s="549"/>
      <c r="G108" s="549" t="s">
        <v>13</v>
      </c>
      <c r="H108" s="549"/>
      <c r="I108" s="549"/>
      <c r="J108" s="549" t="s">
        <v>4</v>
      </c>
      <c r="K108" s="549"/>
      <c r="L108" s="549"/>
      <c r="M108" s="549" t="s">
        <v>6</v>
      </c>
      <c r="N108" s="549"/>
      <c r="O108" s="549"/>
      <c r="P108" s="549" t="s">
        <v>5</v>
      </c>
      <c r="Q108" s="549"/>
      <c r="R108" s="549"/>
      <c r="S108" s="549" t="s">
        <v>7</v>
      </c>
      <c r="T108" s="549"/>
      <c r="U108" s="549"/>
      <c r="V108" s="549" t="s">
        <v>12</v>
      </c>
      <c r="W108" s="549"/>
      <c r="X108" s="549"/>
      <c r="AQ108" s="81"/>
      <c r="AR108" s="81"/>
      <c r="AS108" s="81"/>
      <c r="AT108" s="81"/>
      <c r="AU108" s="81"/>
      <c r="AV108" s="81"/>
      <c r="BA108" s="25"/>
      <c r="BB108" s="25"/>
      <c r="BC108" s="25"/>
      <c r="BD108" s="25"/>
      <c r="BE108" s="25"/>
      <c r="BF108" s="25"/>
      <c r="BG108" s="25"/>
    </row>
    <row r="109" spans="1:59" s="8" customFormat="1" ht="13.5" customHeight="1">
      <c r="A109" s="9">
        <v>44854</v>
      </c>
      <c r="B109" s="46" t="s">
        <v>56</v>
      </c>
      <c r="C109" s="7" t="s">
        <v>51</v>
      </c>
      <c r="D109" s="30">
        <v>121</v>
      </c>
      <c r="E109" s="3">
        <v>43</v>
      </c>
      <c r="F109" s="4">
        <v>50</v>
      </c>
      <c r="G109" s="30" t="str">
        <f>IF(AA109&lt;0,"-"&amp;AB109,AB109)</f>
        <v>-31</v>
      </c>
      <c r="H109" s="3">
        <f t="shared" ref="H109:I111" si="56">AC109</f>
        <v>43</v>
      </c>
      <c r="I109" s="3">
        <f t="shared" si="56"/>
        <v>50</v>
      </c>
      <c r="J109" s="30">
        <v>121</v>
      </c>
      <c r="K109" s="3">
        <v>43</v>
      </c>
      <c r="L109" s="4">
        <v>53</v>
      </c>
      <c r="M109" s="30" t="str">
        <f>IF(AE109&lt;0,"-"&amp;AF109,AF109)</f>
        <v>-31</v>
      </c>
      <c r="N109" s="3">
        <f t="shared" ref="N109:O111" si="57">AG109</f>
        <v>43</v>
      </c>
      <c r="O109" s="3">
        <f t="shared" si="57"/>
        <v>53</v>
      </c>
      <c r="P109" s="30">
        <v>121</v>
      </c>
      <c r="Q109" s="3">
        <v>43</v>
      </c>
      <c r="R109" s="4">
        <v>51</v>
      </c>
      <c r="S109" s="30" t="str">
        <f>IF(AI109&lt;0,"-"&amp;AJ109,AJ109)</f>
        <v>-31</v>
      </c>
      <c r="T109" s="3">
        <f t="shared" ref="T109:U111" si="58">AK109</f>
        <v>43</v>
      </c>
      <c r="U109" s="3">
        <f t="shared" si="58"/>
        <v>51</v>
      </c>
      <c r="V109" s="30" t="str">
        <f>IF(AM109&lt;0,"-"&amp;AN109,AN109)</f>
        <v>-31</v>
      </c>
      <c r="W109" s="3">
        <f t="shared" ref="W109:X111" si="59">AO109</f>
        <v>43</v>
      </c>
      <c r="X109" s="4">
        <f t="shared" si="59"/>
        <v>51</v>
      </c>
      <c r="AA109" s="8">
        <f>324000-(F109+E109*60+D109*60*60)</f>
        <v>-114230</v>
      </c>
      <c r="AB109" s="8">
        <f>ABS(ROUNDDOWN(AA109/3600,0))</f>
        <v>31</v>
      </c>
      <c r="AC109" s="8">
        <f>ABS(ROUNDDOWN((AA109-(3600*ROUNDDOWN(AA109/3600,0)))/60,0))</f>
        <v>43</v>
      </c>
      <c r="AD109" s="8">
        <f>ABS(AA109-(ROUNDDOWN(AA109/3600,0)*3600+ROUNDDOWN((AA109-(3600*ROUNDDOWN(AA109/3600,0)))/60,0)*60))</f>
        <v>50</v>
      </c>
      <c r="AE109" s="8">
        <f>324000-(L109+K109*60+J109*60*60)</f>
        <v>-114233</v>
      </c>
      <c r="AF109" s="8">
        <f>ABS(ROUNDDOWN(AE109/3600,0))</f>
        <v>31</v>
      </c>
      <c r="AG109" s="8">
        <f>ABS(ROUNDDOWN((AE109-(3600*ROUNDDOWN(AE109/3600,0)))/60,0))</f>
        <v>43</v>
      </c>
      <c r="AH109" s="8">
        <f>ABS(AE109-(ROUNDDOWN(AE109/3600,0)*3600+ROUNDDOWN((AE109-(3600*ROUNDDOWN(AE109/3600,0)))/60,0)*60))</f>
        <v>53</v>
      </c>
      <c r="AI109" s="8">
        <f>324000-(R109+Q109*60+P109*60*60)</f>
        <v>-114231</v>
      </c>
      <c r="AJ109" s="8">
        <f>ABS(ROUNDDOWN(AI109/3600,0))</f>
        <v>31</v>
      </c>
      <c r="AK109" s="8">
        <f>ABS(ROUNDDOWN((AI109-(3600*ROUNDDOWN(AI109/3600,0)))/60,0))</f>
        <v>43</v>
      </c>
      <c r="AL109" s="8">
        <f>ABS(AI109-(ROUNDDOWN(AI109/3600,0)*3600+ROUNDDOWN((AI109-(3600*ROUNDDOWN(AI109/3600,0)))/60,0)*60))</f>
        <v>51</v>
      </c>
      <c r="AM109" s="8">
        <f>ROUND((AA109+AE109+AI109)/3,0)</f>
        <v>-114231</v>
      </c>
      <c r="AN109" s="8">
        <f>ABS(ROUNDDOWN(AM109/3600,0))</f>
        <v>31</v>
      </c>
      <c r="AO109" s="8">
        <f>ABS(ROUNDDOWN((AM109-(3600*ROUNDDOWN(AM109/3600,0)))/60,0))</f>
        <v>43</v>
      </c>
      <c r="AP109" s="8">
        <f>ABS(AM109-(ROUNDDOWN(AM109/3600,0)*3600+ROUNDDOWN((AM109-(3600*ROUNDDOWN(AM109/3600,0)))/60,0)*60))</f>
        <v>51</v>
      </c>
      <c r="AQ109" s="81">
        <f>(F109/60+E109)/60+D109</f>
        <v>121.73055555555555</v>
      </c>
      <c r="AR109" s="81">
        <f>(L109/60+K109)/60+J109</f>
        <v>121.73138888888889</v>
      </c>
      <c r="AS109" s="81">
        <f>(R109/60+Q109)/60+P109</f>
        <v>121.73083333333334</v>
      </c>
      <c r="AT109" s="81"/>
      <c r="AU109" s="81">
        <f>AVERAGE(AQ109:AS109)</f>
        <v>121.73092592592593</v>
      </c>
      <c r="AV109" s="81">
        <f>_xlfn.STDEV.S(AQ109:AS109)</f>
        <v>4.2431256434686019E-4</v>
      </c>
      <c r="BA109" s="25"/>
      <c r="BB109" s="25"/>
      <c r="BC109" s="25"/>
      <c r="BD109" s="25"/>
      <c r="BE109" s="25"/>
      <c r="BF109" s="25"/>
      <c r="BG109" s="25"/>
    </row>
    <row r="110" spans="1:59" s="8" customFormat="1" ht="12">
      <c r="A110" s="7"/>
      <c r="B110" s="7"/>
      <c r="C110" s="7" t="s">
        <v>31</v>
      </c>
      <c r="D110" s="31">
        <v>90</v>
      </c>
      <c r="E110" s="3">
        <v>17</v>
      </c>
      <c r="F110" s="4">
        <v>45</v>
      </c>
      <c r="G110" s="30" t="str">
        <f>IF(AA110&lt;0,"-"&amp;AB110,AB110)</f>
        <v>-0</v>
      </c>
      <c r="H110" s="3">
        <f t="shared" si="56"/>
        <v>17</v>
      </c>
      <c r="I110" s="3">
        <f t="shared" si="56"/>
        <v>45</v>
      </c>
      <c r="J110" s="31">
        <v>90</v>
      </c>
      <c r="K110" s="3">
        <v>17</v>
      </c>
      <c r="L110" s="4">
        <v>44</v>
      </c>
      <c r="M110" s="30" t="str">
        <f>IF(AE110&lt;0,"-"&amp;AF110,AF110)</f>
        <v>-0</v>
      </c>
      <c r="N110" s="3">
        <f t="shared" si="57"/>
        <v>17</v>
      </c>
      <c r="O110" s="3">
        <f t="shared" si="57"/>
        <v>44</v>
      </c>
      <c r="P110" s="31">
        <v>90</v>
      </c>
      <c r="Q110" s="3">
        <v>17</v>
      </c>
      <c r="R110" s="4">
        <v>45</v>
      </c>
      <c r="S110" s="30" t="str">
        <f>IF(AI110&lt;0,"-"&amp;AJ110,AJ110)</f>
        <v>-0</v>
      </c>
      <c r="T110" s="3">
        <f t="shared" si="58"/>
        <v>17</v>
      </c>
      <c r="U110" s="3">
        <f t="shared" si="58"/>
        <v>45</v>
      </c>
      <c r="V110" s="30" t="str">
        <f>IF(AM110&lt;0,"-"&amp;AN110,AN110)</f>
        <v>-0</v>
      </c>
      <c r="W110" s="3">
        <f t="shared" si="59"/>
        <v>17</v>
      </c>
      <c r="X110" s="4">
        <f t="shared" si="59"/>
        <v>45</v>
      </c>
      <c r="AA110" s="8">
        <f>324000-(F110+E110*60+D110*60*60)</f>
        <v>-1065</v>
      </c>
      <c r="AB110" s="8">
        <f>ABS(ROUNDDOWN(AA110/3600,0))</f>
        <v>0</v>
      </c>
      <c r="AC110" s="8">
        <f>ABS(ROUNDDOWN((AA110-(3600*ROUNDDOWN(AA110/3600,0)))/60,0))</f>
        <v>17</v>
      </c>
      <c r="AD110" s="8">
        <f>ABS(AA110-(ROUNDDOWN(AA110/3600,0)*3600+ROUNDDOWN((AA110-(3600*ROUNDDOWN(AA110/3600,0)))/60,0)*60))</f>
        <v>45</v>
      </c>
      <c r="AE110" s="8">
        <f>324000-(L110+K110*60+J110*60*60)</f>
        <v>-1064</v>
      </c>
      <c r="AF110" s="8">
        <f>ABS(ROUNDDOWN(AE110/3600,0))</f>
        <v>0</v>
      </c>
      <c r="AG110" s="8">
        <f>ABS(ROUNDDOWN((AE110-(3600*ROUNDDOWN(AE110/3600,0)))/60,0))</f>
        <v>17</v>
      </c>
      <c r="AH110" s="8">
        <f>ABS(AE110-(ROUNDDOWN(AE110/3600,0)*3600+ROUNDDOWN((AE110-(3600*ROUNDDOWN(AE110/3600,0)))/60,0)*60))</f>
        <v>44</v>
      </c>
      <c r="AI110" s="8">
        <f>324000-(R110+Q110*60+P110*60*60)</f>
        <v>-1065</v>
      </c>
      <c r="AJ110" s="8">
        <f>ABS(ROUNDDOWN(AI110/3600,0))</f>
        <v>0</v>
      </c>
      <c r="AK110" s="8">
        <f>ABS(ROUNDDOWN((AI110-(3600*ROUNDDOWN(AI110/3600,0)))/60,0))</f>
        <v>17</v>
      </c>
      <c r="AL110" s="8">
        <f>ABS(AI110-(ROUNDDOWN(AI110/3600,0)*3600+ROUNDDOWN((AI110-(3600*ROUNDDOWN(AI110/3600,0)))/60,0)*60))</f>
        <v>45</v>
      </c>
      <c r="AM110" s="8">
        <f>ROUND((AA110+AE110+AI110)/3,0)</f>
        <v>-1065</v>
      </c>
      <c r="AN110" s="8">
        <f>ABS(ROUNDDOWN(AM110/3600,0))</f>
        <v>0</v>
      </c>
      <c r="AO110" s="8">
        <f>ABS(ROUNDDOWN((AM110-(3600*ROUNDDOWN(AM110/3600,0)))/60,0))</f>
        <v>17</v>
      </c>
      <c r="AP110" s="8">
        <f>ABS(AM110-(ROUNDDOWN(AM110/3600,0)*3600+ROUNDDOWN((AM110-(3600*ROUNDDOWN(AM110/3600,0)))/60,0)*60))</f>
        <v>45</v>
      </c>
      <c r="AQ110" s="81">
        <f>(F110/60+E110)/60+D110</f>
        <v>90.295833333333334</v>
      </c>
      <c r="AR110" s="81">
        <f>(L110/60+K110)/60+J110</f>
        <v>90.295555555555552</v>
      </c>
      <c r="AS110" s="81">
        <f>(R110/60+Q110)/60+P110</f>
        <v>90.295833333333334</v>
      </c>
      <c r="AT110" s="81"/>
      <c r="AU110" s="81">
        <f>AVERAGE(AQ110:AS110)</f>
        <v>90.295740740740754</v>
      </c>
      <c r="AV110" s="81">
        <f>_xlfn.STDEV.S(AQ110:AS110)</f>
        <v>1.6037507477748508E-4</v>
      </c>
      <c r="BA110" s="25"/>
      <c r="BB110" s="25"/>
      <c r="BC110" s="25"/>
      <c r="BD110" s="25"/>
      <c r="BE110" s="25"/>
      <c r="BF110" s="25"/>
      <c r="BG110" s="25"/>
    </row>
    <row r="111" spans="1:59" s="8" customFormat="1" ht="12">
      <c r="A111" s="7"/>
      <c r="B111" s="7"/>
      <c r="C111" s="7" t="s">
        <v>52</v>
      </c>
      <c r="D111" s="31">
        <v>90</v>
      </c>
      <c r="E111" s="3">
        <v>11</v>
      </c>
      <c r="F111" s="56">
        <v>55</v>
      </c>
      <c r="G111" s="30" t="str">
        <f>IF(AA111&lt;0,"-"&amp;AB111,AB111)</f>
        <v>-0</v>
      </c>
      <c r="H111" s="3">
        <f t="shared" si="56"/>
        <v>11</v>
      </c>
      <c r="I111" s="3">
        <f t="shared" si="56"/>
        <v>55</v>
      </c>
      <c r="J111" s="31">
        <v>90</v>
      </c>
      <c r="K111" s="3">
        <v>11</v>
      </c>
      <c r="L111" s="56">
        <v>52</v>
      </c>
      <c r="M111" s="30" t="str">
        <f>IF(AE111&lt;0,"-"&amp;AF111,AF111)</f>
        <v>-0</v>
      </c>
      <c r="N111" s="3">
        <f t="shared" si="57"/>
        <v>11</v>
      </c>
      <c r="O111" s="3">
        <f t="shared" si="57"/>
        <v>52</v>
      </c>
      <c r="P111" s="31">
        <v>90</v>
      </c>
      <c r="Q111" s="3">
        <v>11</v>
      </c>
      <c r="R111" s="56">
        <v>54</v>
      </c>
      <c r="S111" s="30" t="str">
        <f>IF(AI111&lt;0,"-"&amp;AJ111,AJ111)</f>
        <v>-0</v>
      </c>
      <c r="T111" s="3">
        <f t="shared" si="58"/>
        <v>11</v>
      </c>
      <c r="U111" s="3">
        <f t="shared" si="58"/>
        <v>54</v>
      </c>
      <c r="V111" s="30" t="str">
        <f>IF(AM111&lt;0,"-"&amp;AN111,AN111)</f>
        <v>-0</v>
      </c>
      <c r="W111" s="3">
        <f t="shared" si="59"/>
        <v>11</v>
      </c>
      <c r="X111" s="4">
        <f t="shared" si="59"/>
        <v>54</v>
      </c>
      <c r="AA111" s="8">
        <f>324000-(F111+E111*60+D111*60*60)</f>
        <v>-715</v>
      </c>
      <c r="AB111" s="8">
        <f>ABS(ROUNDDOWN(AA111/3600,0))</f>
        <v>0</v>
      </c>
      <c r="AC111" s="8">
        <f>ABS(ROUNDDOWN((AA111-(3600*ROUNDDOWN(AA111/3600,0)))/60,0))</f>
        <v>11</v>
      </c>
      <c r="AD111" s="8">
        <f>ABS(AA111-(ROUNDDOWN(AA111/3600,0)*3600+ROUNDDOWN((AA111-(3600*ROUNDDOWN(AA111/3600,0)))/60,0)*60))</f>
        <v>55</v>
      </c>
      <c r="AE111" s="8">
        <f>324000-(L111+K111*60+J111*60*60)</f>
        <v>-712</v>
      </c>
      <c r="AF111" s="8">
        <f>ABS(ROUNDDOWN(AE111/3600,0))</f>
        <v>0</v>
      </c>
      <c r="AG111" s="8">
        <f>ABS(ROUNDDOWN((AE111-(3600*ROUNDDOWN(AE111/3600,0)))/60,0))</f>
        <v>11</v>
      </c>
      <c r="AH111" s="8">
        <f>ABS(AE111-(ROUNDDOWN(AE111/3600,0)*3600+ROUNDDOWN((AE111-(3600*ROUNDDOWN(AE111/3600,0)))/60,0)*60))</f>
        <v>52</v>
      </c>
      <c r="AI111" s="8">
        <f>324000-(R111+Q111*60+P111*60*60)</f>
        <v>-714</v>
      </c>
      <c r="AJ111" s="8">
        <f>ABS(ROUNDDOWN(AI111/3600,0))</f>
        <v>0</v>
      </c>
      <c r="AK111" s="8">
        <f>ABS(ROUNDDOWN((AI111-(3600*ROUNDDOWN(AI111/3600,0)))/60,0))</f>
        <v>11</v>
      </c>
      <c r="AL111" s="8">
        <f>ABS(AI111-(ROUNDDOWN(AI111/3600,0)*3600+ROUNDDOWN((AI111-(3600*ROUNDDOWN(AI111/3600,0)))/60,0)*60))</f>
        <v>54</v>
      </c>
      <c r="AM111" s="8">
        <f>ROUND((AA111+AE111+AI111)/3,0)</f>
        <v>-714</v>
      </c>
      <c r="AN111" s="8">
        <f>ABS(ROUNDDOWN(AM111/3600,0))</f>
        <v>0</v>
      </c>
      <c r="AO111" s="8">
        <f>ABS(ROUNDDOWN((AM111-(3600*ROUNDDOWN(AM111/3600,0)))/60,0))</f>
        <v>11</v>
      </c>
      <c r="AP111" s="8">
        <f>ABS(AM111-(ROUNDDOWN(AM111/3600,0)*3600+ROUNDDOWN((AM111-(3600*ROUNDDOWN(AM111/3600,0)))/60,0)*60))</f>
        <v>54</v>
      </c>
      <c r="AQ111" s="81">
        <f>(F111/60+E111)/60+D111</f>
        <v>90.198611111111106</v>
      </c>
      <c r="AR111" s="81">
        <f>(L111/60+K111)/60+J111</f>
        <v>90.197777777777773</v>
      </c>
      <c r="AS111" s="81">
        <f>(R111/60+Q111)/60+P111</f>
        <v>90.198333333333338</v>
      </c>
      <c r="AT111" s="81"/>
      <c r="AU111" s="81">
        <f>AVERAGE(AQ111:AS111)</f>
        <v>90.198240740740744</v>
      </c>
      <c r="AV111" s="81">
        <f>_xlfn.STDEV.S(AQ111:AS111)</f>
        <v>4.2431256434841076E-4</v>
      </c>
      <c r="BA111" s="25"/>
      <c r="BB111" s="25"/>
      <c r="BC111" s="25"/>
      <c r="BD111" s="25"/>
      <c r="BE111" s="25"/>
      <c r="BF111" s="25"/>
      <c r="BG111" s="25"/>
    </row>
    <row r="112" spans="1:59" s="8" customFormat="1" ht="12">
      <c r="A112" s="11"/>
      <c r="B112" s="11"/>
      <c r="C112" s="11"/>
      <c r="D112" s="59"/>
      <c r="E112" s="59"/>
      <c r="F112" s="59"/>
      <c r="G112" s="59"/>
      <c r="H112" s="59"/>
      <c r="I112" s="59"/>
      <c r="J112" s="59"/>
      <c r="K112" s="59"/>
      <c r="L112" s="59"/>
      <c r="M112" s="59"/>
      <c r="N112" s="59"/>
      <c r="O112" s="59"/>
      <c r="P112" s="59"/>
      <c r="Q112" s="59"/>
      <c r="R112" s="59"/>
      <c r="S112" s="59"/>
      <c r="T112" s="59"/>
      <c r="U112" s="59"/>
      <c r="V112" s="59"/>
      <c r="W112" s="59"/>
      <c r="X112" s="59"/>
      <c r="AQ112" s="81"/>
      <c r="AR112" s="81"/>
      <c r="AS112" s="81"/>
      <c r="AT112" s="81"/>
      <c r="AU112" s="81"/>
      <c r="AV112" s="81"/>
      <c r="BA112" s="25"/>
      <c r="BB112" s="25"/>
      <c r="BC112" s="25"/>
      <c r="BD112" s="25"/>
      <c r="BE112" s="25"/>
      <c r="BF112" s="25"/>
      <c r="BG112" s="25"/>
    </row>
    <row r="113" spans="1:60" s="8" customFormat="1" ht="12">
      <c r="A113" s="11"/>
      <c r="B113" s="11"/>
      <c r="C113" s="11"/>
      <c r="D113" s="59"/>
      <c r="E113" s="59"/>
      <c r="F113" s="59"/>
      <c r="G113" s="59"/>
      <c r="H113" s="59"/>
      <c r="I113" s="59"/>
      <c r="J113" s="59"/>
      <c r="K113" s="59"/>
      <c r="L113" s="59"/>
      <c r="M113" s="59"/>
      <c r="N113" s="59"/>
      <c r="O113" s="59"/>
      <c r="P113" s="59"/>
      <c r="Q113" s="59"/>
      <c r="R113" s="59"/>
      <c r="S113" s="59"/>
      <c r="T113" s="59"/>
      <c r="U113" s="59"/>
      <c r="V113" s="59"/>
      <c r="W113" s="59"/>
      <c r="X113" s="59"/>
      <c r="AQ113" s="81"/>
      <c r="AR113" s="81"/>
      <c r="AS113" s="81"/>
      <c r="AT113" s="81"/>
      <c r="AU113" s="81"/>
      <c r="AV113" s="81"/>
      <c r="BA113" s="25"/>
      <c r="BB113" s="25"/>
      <c r="BC113" s="25"/>
      <c r="BD113" s="25"/>
      <c r="BE113" s="25"/>
      <c r="BF113" s="25"/>
      <c r="BG113" s="25"/>
    </row>
    <row r="114" spans="1:60" s="8" customFormat="1" ht="12">
      <c r="A114" s="7" t="s">
        <v>0</v>
      </c>
      <c r="B114" s="7" t="s">
        <v>1</v>
      </c>
      <c r="C114" s="7" t="s">
        <v>2</v>
      </c>
      <c r="D114" s="549" t="s">
        <v>3</v>
      </c>
      <c r="E114" s="549"/>
      <c r="F114" s="549"/>
      <c r="G114" s="549" t="s">
        <v>13</v>
      </c>
      <c r="H114" s="549"/>
      <c r="I114" s="549"/>
      <c r="J114" s="549" t="s">
        <v>4</v>
      </c>
      <c r="K114" s="549"/>
      <c r="L114" s="549"/>
      <c r="M114" s="549" t="s">
        <v>6</v>
      </c>
      <c r="N114" s="549"/>
      <c r="O114" s="549"/>
      <c r="P114" s="549" t="s">
        <v>5</v>
      </c>
      <c r="Q114" s="549"/>
      <c r="R114" s="549"/>
      <c r="S114" s="549" t="s">
        <v>7</v>
      </c>
      <c r="T114" s="549"/>
      <c r="U114" s="549"/>
      <c r="V114" s="549" t="s">
        <v>12</v>
      </c>
      <c r="W114" s="549"/>
      <c r="X114" s="549"/>
      <c r="AQ114" s="81"/>
      <c r="AR114" s="81"/>
      <c r="AS114" s="81"/>
      <c r="AT114" s="81"/>
      <c r="AU114" s="81"/>
      <c r="AV114" s="81"/>
      <c r="BA114" s="25"/>
      <c r="BB114" s="25"/>
      <c r="BC114" s="25"/>
      <c r="BD114" s="25"/>
      <c r="BE114" s="25"/>
      <c r="BF114" s="25"/>
      <c r="BG114" s="25"/>
    </row>
    <row r="115" spans="1:60" s="8" customFormat="1" ht="13.5" customHeight="1">
      <c r="A115" s="9">
        <v>44854</v>
      </c>
      <c r="B115" s="46" t="s">
        <v>31</v>
      </c>
      <c r="C115" s="7" t="s">
        <v>33</v>
      </c>
      <c r="D115" s="30">
        <v>98</v>
      </c>
      <c r="E115" s="3">
        <v>22</v>
      </c>
      <c r="F115" s="4">
        <v>12</v>
      </c>
      <c r="G115" s="30" t="str">
        <f>IF(AA115&lt;0,"-"&amp;AB115,AB115)</f>
        <v>-8</v>
      </c>
      <c r="H115" s="3">
        <f>AC115</f>
        <v>22</v>
      </c>
      <c r="I115" s="3">
        <f>AD115</f>
        <v>12</v>
      </c>
      <c r="J115" s="30">
        <v>98</v>
      </c>
      <c r="K115" s="3">
        <v>22</v>
      </c>
      <c r="L115" s="4">
        <v>13</v>
      </c>
      <c r="M115" s="30" t="str">
        <f>IF(AE115&lt;0,"-"&amp;AF115,AF115)</f>
        <v>-8</v>
      </c>
      <c r="N115" s="3">
        <f>AG115</f>
        <v>22</v>
      </c>
      <c r="O115" s="3">
        <f>AH115</f>
        <v>13</v>
      </c>
      <c r="P115" s="30">
        <v>98</v>
      </c>
      <c r="Q115" s="3">
        <v>22</v>
      </c>
      <c r="R115" s="4">
        <v>13</v>
      </c>
      <c r="S115" s="30" t="str">
        <f>IF(AI115&lt;0,"-"&amp;AJ115,AJ115)</f>
        <v>-8</v>
      </c>
      <c r="T115" s="3">
        <f>AK115</f>
        <v>22</v>
      </c>
      <c r="U115" s="3">
        <f>AL115</f>
        <v>13</v>
      </c>
      <c r="V115" s="30" t="str">
        <f>IF(AM115&lt;0,"-"&amp;AN115,AN115)</f>
        <v>-8</v>
      </c>
      <c r="W115" s="3">
        <f>AO115</f>
        <v>22</v>
      </c>
      <c r="X115" s="4">
        <f>AP115</f>
        <v>13</v>
      </c>
      <c r="AA115" s="8">
        <f>324000-(F115+E115*60+D115*60*60)</f>
        <v>-30132</v>
      </c>
      <c r="AB115" s="8">
        <f>ABS(ROUNDDOWN(AA115/3600,0))</f>
        <v>8</v>
      </c>
      <c r="AC115" s="8">
        <f>ABS(ROUNDDOWN((AA115-(3600*ROUNDDOWN(AA115/3600,0)))/60,0))</f>
        <v>22</v>
      </c>
      <c r="AD115" s="8">
        <f>ABS(AA115-(ROUNDDOWN(AA115/3600,0)*3600+ROUNDDOWN((AA115-(3600*ROUNDDOWN(AA115/3600,0)))/60,0)*60))</f>
        <v>12</v>
      </c>
      <c r="AE115" s="8">
        <f>324000-(L115+K115*60+J115*60*60)</f>
        <v>-30133</v>
      </c>
      <c r="AF115" s="8">
        <f>ABS(ROUNDDOWN(AE115/3600,0))</f>
        <v>8</v>
      </c>
      <c r="AG115" s="8">
        <f>ABS(ROUNDDOWN((AE115-(3600*ROUNDDOWN(AE115/3600,0)))/60,0))</f>
        <v>22</v>
      </c>
      <c r="AH115" s="8">
        <f>ABS(AE115-(ROUNDDOWN(AE115/3600,0)*3600+ROUNDDOWN((AE115-(3600*ROUNDDOWN(AE115/3600,0)))/60,0)*60))</f>
        <v>13</v>
      </c>
      <c r="AI115" s="8">
        <f>324000-(R115+Q115*60+P115*60*60)</f>
        <v>-30133</v>
      </c>
      <c r="AJ115" s="8">
        <f>ABS(ROUNDDOWN(AI115/3600,0))</f>
        <v>8</v>
      </c>
      <c r="AK115" s="8">
        <f>ABS(ROUNDDOWN((AI115-(3600*ROUNDDOWN(AI115/3600,0)))/60,0))</f>
        <v>22</v>
      </c>
      <c r="AL115" s="8">
        <f>ABS(AI115-(ROUNDDOWN(AI115/3600,0)*3600+ROUNDDOWN((AI115-(3600*ROUNDDOWN(AI115/3600,0)))/60,0)*60))</f>
        <v>13</v>
      </c>
      <c r="AM115" s="8">
        <f>ROUND((AA115+AE115+AI115)/3,0)</f>
        <v>-30133</v>
      </c>
      <c r="AN115" s="8">
        <f>ABS(ROUNDDOWN(AM115/3600,0))</f>
        <v>8</v>
      </c>
      <c r="AO115" s="8">
        <f>ABS(ROUNDDOWN((AM115-(3600*ROUNDDOWN(AM115/3600,0)))/60,0))</f>
        <v>22</v>
      </c>
      <c r="AP115" s="8">
        <f>ABS(AM115-(ROUNDDOWN(AM115/3600,0)*3600+ROUNDDOWN((AM115-(3600*ROUNDDOWN(AM115/3600,0)))/60,0)*60))</f>
        <v>13</v>
      </c>
      <c r="AQ115" s="81">
        <f>(F115/60+E115)/60+D115</f>
        <v>98.37</v>
      </c>
      <c r="AR115" s="81">
        <f>(L115/60+K115)/60+J115</f>
        <v>98.370277777777773</v>
      </c>
      <c r="AS115" s="81">
        <f>(R115/60+Q115)/60+P115</f>
        <v>98.370277777777773</v>
      </c>
      <c r="AT115" s="81"/>
      <c r="AU115" s="81">
        <f>AVERAGE(AQ115:AS115)</f>
        <v>98.370185185185179</v>
      </c>
      <c r="AV115" s="81">
        <f>_xlfn.STDEV.S(AQ115:AS115)</f>
        <v>1.6037507476928043E-4</v>
      </c>
      <c r="BA115" s="25"/>
      <c r="BB115" s="25"/>
      <c r="BC115" s="25"/>
      <c r="BD115" s="25"/>
      <c r="BE115" s="25"/>
      <c r="BF115" s="25"/>
      <c r="BG115" s="25"/>
    </row>
    <row r="116" spans="1:60" s="8" customFormat="1" ht="12">
      <c r="A116" s="7"/>
      <c r="B116" s="7"/>
      <c r="C116" s="7" t="s">
        <v>46</v>
      </c>
      <c r="D116" s="31">
        <v>90</v>
      </c>
      <c r="E116" s="3">
        <v>3</v>
      </c>
      <c r="F116" s="4">
        <v>51</v>
      </c>
      <c r="G116" s="30" t="str">
        <f>IF(AA116&lt;0,"-"&amp;AB116,AB116)</f>
        <v>-0</v>
      </c>
      <c r="H116" s="3">
        <f t="shared" ref="H116:I118" si="60">AC116</f>
        <v>3</v>
      </c>
      <c r="I116" s="3">
        <f t="shared" si="60"/>
        <v>51</v>
      </c>
      <c r="J116" s="31">
        <v>90</v>
      </c>
      <c r="K116" s="3">
        <v>3</v>
      </c>
      <c r="L116" s="4">
        <v>51</v>
      </c>
      <c r="M116" s="30" t="str">
        <f>IF(AE116&lt;0,"-"&amp;AF116,AF116)</f>
        <v>-0</v>
      </c>
      <c r="N116" s="3">
        <f t="shared" ref="N116:O118" si="61">AG116</f>
        <v>3</v>
      </c>
      <c r="O116" s="3">
        <f t="shared" si="61"/>
        <v>51</v>
      </c>
      <c r="P116" s="31">
        <v>90</v>
      </c>
      <c r="Q116" s="3">
        <v>3</v>
      </c>
      <c r="R116" s="4">
        <v>51</v>
      </c>
      <c r="S116" s="30" t="str">
        <f>IF(AI116&lt;0,"-"&amp;AJ116,AJ116)</f>
        <v>-0</v>
      </c>
      <c r="T116" s="3">
        <f t="shared" ref="T116:U118" si="62">AK116</f>
        <v>3</v>
      </c>
      <c r="U116" s="3">
        <f t="shared" si="62"/>
        <v>51</v>
      </c>
      <c r="V116" s="30" t="str">
        <f>IF(AM116&lt;0,"-"&amp;AN116,AN116)</f>
        <v>-0</v>
      </c>
      <c r="W116" s="3">
        <f t="shared" ref="W116:X118" si="63">AO116</f>
        <v>3</v>
      </c>
      <c r="X116" s="4">
        <f t="shared" si="63"/>
        <v>51</v>
      </c>
      <c r="AA116" s="8">
        <f>324000-(F116+E116*60+D116*60*60)</f>
        <v>-231</v>
      </c>
      <c r="AB116" s="8">
        <f>ABS(ROUNDDOWN(AA116/3600,0))</f>
        <v>0</v>
      </c>
      <c r="AC116" s="8">
        <f>ABS(ROUNDDOWN((AA116-(3600*ROUNDDOWN(AA116/3600,0)))/60,0))</f>
        <v>3</v>
      </c>
      <c r="AD116" s="8">
        <f>ABS(AA116-(ROUNDDOWN(AA116/3600,0)*3600+ROUNDDOWN((AA116-(3600*ROUNDDOWN(AA116/3600,0)))/60,0)*60))</f>
        <v>51</v>
      </c>
      <c r="AE116" s="8">
        <f>324000-(L116+K116*60+J116*60*60)</f>
        <v>-231</v>
      </c>
      <c r="AF116" s="8">
        <f>ABS(ROUNDDOWN(AE116/3600,0))</f>
        <v>0</v>
      </c>
      <c r="AG116" s="8">
        <f>ABS(ROUNDDOWN((AE116-(3600*ROUNDDOWN(AE116/3600,0)))/60,0))</f>
        <v>3</v>
      </c>
      <c r="AH116" s="8">
        <f>ABS(AE116-(ROUNDDOWN(AE116/3600,0)*3600+ROUNDDOWN((AE116-(3600*ROUNDDOWN(AE116/3600,0)))/60,0)*60))</f>
        <v>51</v>
      </c>
      <c r="AI116" s="8">
        <f>324000-(R116+Q116*60+P116*60*60)</f>
        <v>-231</v>
      </c>
      <c r="AJ116" s="8">
        <f>ABS(ROUNDDOWN(AI116/3600,0))</f>
        <v>0</v>
      </c>
      <c r="AK116" s="8">
        <f>ABS(ROUNDDOWN((AI116-(3600*ROUNDDOWN(AI116/3600,0)))/60,0))</f>
        <v>3</v>
      </c>
      <c r="AL116" s="8">
        <f>ABS(AI116-(ROUNDDOWN(AI116/3600,0)*3600+ROUNDDOWN((AI116-(3600*ROUNDDOWN(AI116/3600,0)))/60,0)*60))</f>
        <v>51</v>
      </c>
      <c r="AM116" s="8">
        <f>ROUND((AA116+AE116+AI116)/3,0)</f>
        <v>-231</v>
      </c>
      <c r="AN116" s="8">
        <f>ABS(ROUNDDOWN(AM116/3600,0))</f>
        <v>0</v>
      </c>
      <c r="AO116" s="8">
        <f>ABS(ROUNDDOWN((AM116-(3600*ROUNDDOWN(AM116/3600,0)))/60,0))</f>
        <v>3</v>
      </c>
      <c r="AP116" s="8">
        <f>ABS(AM116-(ROUNDDOWN(AM116/3600,0)*3600+ROUNDDOWN((AM116-(3600*ROUNDDOWN(AM116/3600,0)))/60,0)*60))</f>
        <v>51</v>
      </c>
      <c r="AQ116" s="81">
        <f>(F116/60+E116)/60+D116</f>
        <v>90.064166666666665</v>
      </c>
      <c r="AR116" s="81">
        <f>(L116/60+K116)/60+J116</f>
        <v>90.064166666666665</v>
      </c>
      <c r="AS116" s="81">
        <f>(R116/60+Q116)/60+P116</f>
        <v>90.064166666666665</v>
      </c>
      <c r="AT116" s="81"/>
      <c r="AU116" s="81">
        <f>AVERAGE(AQ116:AS116)</f>
        <v>90.064166666666665</v>
      </c>
      <c r="AV116" s="81">
        <f>_xlfn.STDEV.S(AQ116:AS116)</f>
        <v>0</v>
      </c>
      <c r="BA116" s="25"/>
      <c r="BB116" s="25"/>
      <c r="BC116" s="25"/>
      <c r="BD116" s="25"/>
      <c r="BE116" s="25"/>
      <c r="BF116" s="25"/>
      <c r="BG116" s="25"/>
    </row>
    <row r="117" spans="1:60" s="8" customFormat="1" ht="12">
      <c r="A117" s="7"/>
      <c r="B117" s="7"/>
      <c r="C117" s="7" t="s">
        <v>37</v>
      </c>
      <c r="D117" s="31">
        <v>90</v>
      </c>
      <c r="E117" s="3">
        <v>1</v>
      </c>
      <c r="F117" s="56">
        <v>19</v>
      </c>
      <c r="G117" s="30" t="str">
        <f>IF(AA117&lt;0,"-"&amp;AB117,AB117)</f>
        <v>-0</v>
      </c>
      <c r="H117" s="3">
        <f t="shared" si="60"/>
        <v>1</v>
      </c>
      <c r="I117" s="3">
        <f t="shared" si="60"/>
        <v>19</v>
      </c>
      <c r="J117" s="31">
        <v>90</v>
      </c>
      <c r="K117" s="3">
        <v>1</v>
      </c>
      <c r="L117" s="56">
        <v>19</v>
      </c>
      <c r="M117" s="30" t="str">
        <f>IF(AE117&lt;0,"-"&amp;AF117,AF117)</f>
        <v>-0</v>
      </c>
      <c r="N117" s="3">
        <f t="shared" si="61"/>
        <v>1</v>
      </c>
      <c r="O117" s="3">
        <f t="shared" si="61"/>
        <v>19</v>
      </c>
      <c r="P117" s="31">
        <v>90</v>
      </c>
      <c r="Q117" s="3">
        <v>1</v>
      </c>
      <c r="R117" s="56">
        <v>19</v>
      </c>
      <c r="S117" s="30" t="str">
        <f>IF(AI117&lt;0,"-"&amp;AJ117,AJ117)</f>
        <v>-0</v>
      </c>
      <c r="T117" s="3">
        <f t="shared" si="62"/>
        <v>1</v>
      </c>
      <c r="U117" s="3">
        <f t="shared" si="62"/>
        <v>19</v>
      </c>
      <c r="V117" s="30" t="str">
        <f>IF(AM117&lt;0,"-"&amp;AN117,AN117)</f>
        <v>-0</v>
      </c>
      <c r="W117" s="3">
        <f t="shared" si="63"/>
        <v>1</v>
      </c>
      <c r="X117" s="4">
        <f t="shared" si="63"/>
        <v>19</v>
      </c>
      <c r="AA117" s="8">
        <f>324000-(F117+E117*60+D117*60*60)</f>
        <v>-79</v>
      </c>
      <c r="AB117" s="8">
        <f>ABS(ROUNDDOWN(AA117/3600,0))</f>
        <v>0</v>
      </c>
      <c r="AC117" s="8">
        <f>ABS(ROUNDDOWN((AA117-(3600*ROUNDDOWN(AA117/3600,0)))/60,0))</f>
        <v>1</v>
      </c>
      <c r="AD117" s="8">
        <f>ABS(AA117-(ROUNDDOWN(AA117/3600,0)*3600+ROUNDDOWN((AA117-(3600*ROUNDDOWN(AA117/3600,0)))/60,0)*60))</f>
        <v>19</v>
      </c>
      <c r="AE117" s="8">
        <f>324000-(L117+K117*60+J117*60*60)</f>
        <v>-79</v>
      </c>
      <c r="AF117" s="8">
        <f>ABS(ROUNDDOWN(AE117/3600,0))</f>
        <v>0</v>
      </c>
      <c r="AG117" s="8">
        <f>ABS(ROUNDDOWN((AE117-(3600*ROUNDDOWN(AE117/3600,0)))/60,0))</f>
        <v>1</v>
      </c>
      <c r="AH117" s="8">
        <f>ABS(AE117-(ROUNDDOWN(AE117/3600,0)*3600+ROUNDDOWN((AE117-(3600*ROUNDDOWN(AE117/3600,0)))/60,0)*60))</f>
        <v>19</v>
      </c>
      <c r="AI117" s="8">
        <f>324000-(R117+Q117*60+P117*60*60)</f>
        <v>-79</v>
      </c>
      <c r="AJ117" s="8">
        <f>ABS(ROUNDDOWN(AI117/3600,0))</f>
        <v>0</v>
      </c>
      <c r="AK117" s="8">
        <f>ABS(ROUNDDOWN((AI117-(3600*ROUNDDOWN(AI117/3600,0)))/60,0))</f>
        <v>1</v>
      </c>
      <c r="AL117" s="8">
        <f>ABS(AI117-(ROUNDDOWN(AI117/3600,0)*3600+ROUNDDOWN((AI117-(3600*ROUNDDOWN(AI117/3600,0)))/60,0)*60))</f>
        <v>19</v>
      </c>
      <c r="AM117" s="8">
        <f>ROUND((AA117+AE117+AI117)/3,0)</f>
        <v>-79</v>
      </c>
      <c r="AN117" s="8">
        <f>ABS(ROUNDDOWN(AM117/3600,0))</f>
        <v>0</v>
      </c>
      <c r="AO117" s="8">
        <f>ABS(ROUNDDOWN((AM117-(3600*ROUNDDOWN(AM117/3600,0)))/60,0))</f>
        <v>1</v>
      </c>
      <c r="AP117" s="8">
        <f>ABS(AM117-(ROUNDDOWN(AM117/3600,0)*3600+ROUNDDOWN((AM117-(3600*ROUNDDOWN(AM117/3600,0)))/60,0)*60))</f>
        <v>19</v>
      </c>
      <c r="AQ117" s="81">
        <f>(F117/60+E117)/60+D117</f>
        <v>90.021944444444443</v>
      </c>
      <c r="AR117" s="81">
        <f>(L117/60+K117)/60+J117</f>
        <v>90.021944444444443</v>
      </c>
      <c r="AS117" s="81">
        <f>(R117/60+Q117)/60+P117</f>
        <v>90.021944444444443</v>
      </c>
      <c r="AT117" s="81"/>
      <c r="AU117" s="81">
        <f>AVERAGE(AQ117:AS117)</f>
        <v>90.021944444444443</v>
      </c>
      <c r="AV117" s="81">
        <f>_xlfn.STDEV.S(AQ117:AS117)</f>
        <v>0</v>
      </c>
      <c r="BA117" s="25"/>
      <c r="BB117" s="25"/>
      <c r="BC117" s="25"/>
      <c r="BD117" s="25"/>
      <c r="BE117" s="25"/>
      <c r="BF117" s="25"/>
      <c r="BG117" s="25"/>
    </row>
    <row r="118" spans="1:60" s="8" customFormat="1" ht="12">
      <c r="A118" s="7"/>
      <c r="B118" s="7"/>
      <c r="C118" s="7" t="s">
        <v>56</v>
      </c>
      <c r="D118" s="31">
        <v>89</v>
      </c>
      <c r="E118" s="3">
        <v>44</v>
      </c>
      <c r="F118" s="4">
        <v>18</v>
      </c>
      <c r="G118" s="30">
        <f>IF(AA118&lt;0,"-"&amp;AB118,AB118)</f>
        <v>0</v>
      </c>
      <c r="H118" s="3">
        <f t="shared" si="60"/>
        <v>15</v>
      </c>
      <c r="I118" s="3">
        <f t="shared" si="60"/>
        <v>42</v>
      </c>
      <c r="J118" s="31">
        <v>89</v>
      </c>
      <c r="K118" s="3">
        <v>44</v>
      </c>
      <c r="L118" s="4">
        <v>17</v>
      </c>
      <c r="M118" s="30">
        <f>IF(AE118&lt;0,"-"&amp;AF118,AF118)</f>
        <v>0</v>
      </c>
      <c r="N118" s="3">
        <f t="shared" si="61"/>
        <v>15</v>
      </c>
      <c r="O118" s="3">
        <f t="shared" si="61"/>
        <v>43</v>
      </c>
      <c r="P118" s="31">
        <v>89</v>
      </c>
      <c r="Q118" s="3">
        <v>44</v>
      </c>
      <c r="R118" s="4">
        <v>17</v>
      </c>
      <c r="S118" s="30">
        <f>IF(AI118&lt;0,"-"&amp;AJ118,AJ118)</f>
        <v>0</v>
      </c>
      <c r="T118" s="3">
        <f t="shared" si="62"/>
        <v>15</v>
      </c>
      <c r="U118" s="3">
        <f t="shared" si="62"/>
        <v>43</v>
      </c>
      <c r="V118" s="30">
        <f>IF(AM118&lt;0,"-"&amp;AN118,AN118)</f>
        <v>0</v>
      </c>
      <c r="W118" s="3">
        <f t="shared" si="63"/>
        <v>15</v>
      </c>
      <c r="X118" s="4">
        <f t="shared" si="63"/>
        <v>43</v>
      </c>
      <c r="AA118" s="8">
        <f>324000-(F118+E118*60+D118*60*60)</f>
        <v>942</v>
      </c>
      <c r="AB118" s="8">
        <f>ABS(ROUNDDOWN(AA118/3600,0))</f>
        <v>0</v>
      </c>
      <c r="AC118" s="8">
        <f>ABS(ROUNDDOWN((AA118-(3600*ROUNDDOWN(AA118/3600,0)))/60,0))</f>
        <v>15</v>
      </c>
      <c r="AD118" s="8">
        <f>ABS(AA118-(ROUNDDOWN(AA118/3600,0)*3600+ROUNDDOWN((AA118-(3600*ROUNDDOWN(AA118/3600,0)))/60,0)*60))</f>
        <v>42</v>
      </c>
      <c r="AE118" s="8">
        <f>324000-(L118+K118*60+J118*60*60)</f>
        <v>943</v>
      </c>
      <c r="AF118" s="8">
        <f>ABS(ROUNDDOWN(AE118/3600,0))</f>
        <v>0</v>
      </c>
      <c r="AG118" s="8">
        <f>ABS(ROUNDDOWN((AE118-(3600*ROUNDDOWN(AE118/3600,0)))/60,0))</f>
        <v>15</v>
      </c>
      <c r="AH118" s="8">
        <f>ABS(AE118-(ROUNDDOWN(AE118/3600,0)*3600+ROUNDDOWN((AE118-(3600*ROUNDDOWN(AE118/3600,0)))/60,0)*60))</f>
        <v>43</v>
      </c>
      <c r="AI118" s="8">
        <f>324000-(R118+Q118*60+P118*60*60)</f>
        <v>943</v>
      </c>
      <c r="AJ118" s="8">
        <f>ABS(ROUNDDOWN(AI118/3600,0))</f>
        <v>0</v>
      </c>
      <c r="AK118" s="8">
        <f>ABS(ROUNDDOWN((AI118-(3600*ROUNDDOWN(AI118/3600,0)))/60,0))</f>
        <v>15</v>
      </c>
      <c r="AL118" s="8">
        <f>ABS(AI118-(ROUNDDOWN(AI118/3600,0)*3600+ROUNDDOWN((AI118-(3600*ROUNDDOWN(AI118/3600,0)))/60,0)*60))</f>
        <v>43</v>
      </c>
      <c r="AM118" s="8">
        <f>ROUND((AA118+AE118+AI118)/3,0)</f>
        <v>943</v>
      </c>
      <c r="AN118" s="8">
        <f>ABS(ROUNDDOWN(AM118/3600,0))</f>
        <v>0</v>
      </c>
      <c r="AO118" s="8">
        <f>ABS(ROUNDDOWN((AM118-(3600*ROUNDDOWN(AM118/3600,0)))/60,0))</f>
        <v>15</v>
      </c>
      <c r="AP118" s="8">
        <f>ABS(AM118-(ROUNDDOWN(AM118/3600,0)*3600+ROUNDDOWN((AM118-(3600*ROUNDDOWN(AM118/3600,0)))/60,0)*60))</f>
        <v>43</v>
      </c>
      <c r="AQ118" s="81">
        <f>(F118/60+E118)/60+D118</f>
        <v>89.73833333333333</v>
      </c>
      <c r="AR118" s="81">
        <f>(L118/60+K118)/60+J118</f>
        <v>89.738055555555562</v>
      </c>
      <c r="AS118" s="81">
        <f>(R118/60+Q118)/60+P118</f>
        <v>89.738055555555562</v>
      </c>
      <c r="AT118" s="81"/>
      <c r="AU118" s="81">
        <f>AVERAGE(AQ118:AS118)</f>
        <v>89.738148148148142</v>
      </c>
      <c r="AV118" s="81">
        <f>_xlfn.STDEV.S(AQ118:AS118)</f>
        <v>1.6037507476928043E-4</v>
      </c>
      <c r="BA118" s="25"/>
      <c r="BB118" s="25"/>
      <c r="BC118" s="25"/>
      <c r="BD118" s="25"/>
      <c r="BE118" s="25"/>
      <c r="BF118" s="25"/>
      <c r="BG118" s="25"/>
    </row>
    <row r="119" spans="1:60" s="8" customFormat="1" ht="12">
      <c r="A119" s="11"/>
      <c r="B119" s="11"/>
      <c r="C119" s="11"/>
      <c r="D119" s="59"/>
      <c r="E119" s="59"/>
      <c r="F119" s="59"/>
      <c r="G119" s="59"/>
      <c r="H119" s="59"/>
      <c r="I119" s="59"/>
      <c r="J119" s="59"/>
      <c r="K119" s="59"/>
      <c r="L119" s="59"/>
      <c r="M119" s="59"/>
      <c r="N119" s="59"/>
      <c r="O119" s="59"/>
      <c r="P119" s="59"/>
      <c r="Q119" s="59"/>
      <c r="R119" s="59"/>
      <c r="S119" s="59"/>
      <c r="T119" s="59"/>
      <c r="U119" s="59"/>
      <c r="V119" s="59"/>
      <c r="W119" s="59"/>
      <c r="X119" s="59"/>
      <c r="AQ119" s="81"/>
      <c r="AR119" s="81"/>
      <c r="AS119" s="81"/>
      <c r="AT119" s="81"/>
      <c r="AU119" s="81"/>
      <c r="AV119" s="81"/>
      <c r="BA119" s="25"/>
      <c r="BB119" s="25"/>
      <c r="BC119" s="25"/>
      <c r="BD119" s="25"/>
      <c r="BE119" s="25"/>
      <c r="BF119" s="25"/>
      <c r="BG119" s="25"/>
    </row>
    <row r="120" spans="1:60" s="8" customFormat="1" ht="12">
      <c r="A120" s="11"/>
      <c r="B120" s="11"/>
      <c r="C120" s="11"/>
      <c r="D120" s="59"/>
      <c r="E120" s="59"/>
      <c r="F120" s="59"/>
      <c r="G120" s="59"/>
      <c r="H120" s="59"/>
      <c r="I120" s="59"/>
      <c r="J120" s="59"/>
      <c r="K120" s="59"/>
      <c r="L120" s="59"/>
      <c r="M120" s="59"/>
      <c r="N120" s="59"/>
      <c r="O120" s="59"/>
      <c r="P120" s="59"/>
      <c r="Q120" s="59"/>
      <c r="R120" s="59"/>
      <c r="S120" s="59"/>
      <c r="T120" s="59"/>
      <c r="U120" s="59"/>
      <c r="V120" s="59"/>
      <c r="W120" s="59"/>
      <c r="X120" s="59"/>
      <c r="AQ120" s="81"/>
      <c r="AR120" s="81"/>
      <c r="AS120" s="81"/>
      <c r="AT120" s="81"/>
      <c r="AU120" s="81"/>
      <c r="AV120" s="81"/>
      <c r="BA120" s="25"/>
      <c r="BB120" s="25"/>
      <c r="BC120" s="25"/>
      <c r="BD120" s="25"/>
      <c r="BE120" s="25"/>
      <c r="BF120" s="25"/>
      <c r="BG120" s="25"/>
    </row>
    <row r="121" spans="1:60" s="8" customFormat="1" ht="12">
      <c r="A121" s="11"/>
      <c r="B121" s="11"/>
      <c r="C121" s="11"/>
      <c r="D121" s="59"/>
      <c r="E121" s="59"/>
      <c r="F121" s="59"/>
      <c r="G121" s="59"/>
      <c r="H121" s="59"/>
      <c r="I121" s="59"/>
      <c r="J121" s="59"/>
      <c r="K121" s="59"/>
      <c r="L121" s="59"/>
      <c r="M121" s="59"/>
      <c r="N121" s="59"/>
      <c r="O121" s="59"/>
      <c r="P121" s="59"/>
      <c r="Q121" s="59"/>
      <c r="R121" s="59"/>
      <c r="S121" s="59"/>
      <c r="T121" s="59"/>
      <c r="U121" s="59"/>
      <c r="V121" s="59"/>
      <c r="W121" s="59"/>
      <c r="X121" s="59"/>
      <c r="AQ121" s="81"/>
      <c r="AR121" s="81"/>
      <c r="AS121" s="81"/>
      <c r="AT121" s="81"/>
      <c r="AU121" s="81"/>
      <c r="AV121" s="81"/>
      <c r="BA121" s="25"/>
      <c r="BB121" s="25"/>
      <c r="BC121" s="25"/>
      <c r="BD121" s="25"/>
      <c r="BE121" s="25"/>
      <c r="BF121" s="25"/>
      <c r="BG121" s="25"/>
    </row>
    <row r="122" spans="1:60" ht="24">
      <c r="A122" s="6"/>
      <c r="B122" s="6"/>
      <c r="C122" s="6"/>
      <c r="D122" s="1"/>
      <c r="E122" s="1"/>
      <c r="F122" s="2"/>
      <c r="G122" s="1"/>
      <c r="H122" s="1"/>
      <c r="I122" s="2"/>
      <c r="J122" s="1"/>
      <c r="K122" s="1"/>
      <c r="L122" s="2"/>
      <c r="M122" s="1"/>
      <c r="N122" s="1"/>
      <c r="O122" s="2"/>
      <c r="P122" s="1"/>
      <c r="Q122" s="1"/>
      <c r="R122" s="2"/>
      <c r="S122" s="1"/>
      <c r="T122" s="1"/>
      <c r="U122" s="2"/>
      <c r="V122" s="1"/>
      <c r="W122" s="1"/>
      <c r="X122" s="2"/>
      <c r="AA122" s="28"/>
      <c r="AB122" s="28"/>
      <c r="AC122" s="28"/>
      <c r="AD122" s="28"/>
      <c r="AE122" s="28"/>
      <c r="AF122" s="28"/>
      <c r="AG122" s="28"/>
      <c r="AH122" s="28"/>
      <c r="AI122" s="28"/>
      <c r="AJ122" s="28"/>
      <c r="AK122" s="28"/>
      <c r="AL122" s="28"/>
      <c r="AM122" s="27"/>
      <c r="AN122" s="27"/>
      <c r="AO122" s="27"/>
      <c r="BA122" s="25"/>
      <c r="BB122" s="25"/>
      <c r="BC122" s="25"/>
      <c r="BD122" s="25"/>
      <c r="BE122" s="25"/>
      <c r="BF122" s="25"/>
      <c r="BG122" s="25"/>
      <c r="BH122" s="8"/>
    </row>
    <row r="123" spans="1:60" s="8" customFormat="1" ht="27.75" customHeight="1">
      <c r="A123" s="11"/>
      <c r="B123" s="547" t="s">
        <v>204</v>
      </c>
      <c r="C123" s="547"/>
      <c r="D123" s="547"/>
      <c r="E123" s="547"/>
      <c r="F123" s="547"/>
      <c r="G123" s="547"/>
      <c r="H123" s="547"/>
      <c r="I123" s="547"/>
      <c r="J123" s="547"/>
      <c r="K123" s="547"/>
      <c r="L123" s="547"/>
      <c r="M123" s="547"/>
      <c r="N123" s="547"/>
      <c r="O123" s="547"/>
      <c r="P123" s="547"/>
      <c r="Q123" s="547"/>
      <c r="R123" s="547"/>
      <c r="S123" s="547"/>
      <c r="T123" s="547"/>
      <c r="U123" s="547"/>
      <c r="AQ123" s="81"/>
      <c r="AR123" s="81"/>
      <c r="AS123" s="81"/>
      <c r="AT123" s="81"/>
      <c r="AU123" s="81"/>
      <c r="AV123" s="81"/>
      <c r="BA123" s="25"/>
      <c r="BB123" s="25"/>
      <c r="BC123" s="25"/>
      <c r="BD123" s="25"/>
      <c r="BE123" s="25"/>
      <c r="BF123" s="25"/>
      <c r="BG123" s="25"/>
    </row>
    <row r="124" spans="1:60" s="8" customFormat="1">
      <c r="A124" s="11"/>
      <c r="B124" s="11"/>
      <c r="C124" s="11"/>
      <c r="D124" s="59"/>
      <c r="E124" s="59"/>
      <c r="F124" s="59"/>
      <c r="G124" s="59"/>
      <c r="H124" s="59"/>
      <c r="I124" s="59"/>
      <c r="J124" s="59"/>
      <c r="K124" s="59"/>
      <c r="L124" s="59"/>
      <c r="M124" s="59"/>
      <c r="N124" s="59"/>
      <c r="O124" s="59"/>
      <c r="P124" s="59"/>
      <c r="Q124" s="59"/>
      <c r="R124" s="59"/>
      <c r="S124" s="59"/>
      <c r="T124" s="59"/>
      <c r="U124" s="59"/>
      <c r="V124" s="59"/>
      <c r="W124" s="59"/>
      <c r="X124" s="59"/>
      <c r="AQ124" s="81"/>
      <c r="AR124" s="81"/>
      <c r="AS124" s="81"/>
      <c r="AT124" s="81"/>
      <c r="AU124" s="81"/>
      <c r="AV124" s="81"/>
      <c r="BA124" s="25"/>
      <c r="BB124" s="25"/>
      <c r="BC124" s="25"/>
      <c r="BD124" s="25"/>
      <c r="BE124" s="25"/>
      <c r="BF124" s="25"/>
      <c r="BG124" s="25"/>
      <c r="BH124" s="5"/>
    </row>
    <row r="125" spans="1:60" s="8" customFormat="1" ht="12">
      <c r="A125" s="11"/>
      <c r="B125" s="11"/>
      <c r="C125" s="11"/>
      <c r="D125" s="59"/>
      <c r="E125" s="59"/>
      <c r="F125" s="59"/>
      <c r="G125" s="59"/>
      <c r="H125" s="59"/>
      <c r="I125" s="59"/>
      <c r="J125" s="59"/>
      <c r="K125" s="59"/>
      <c r="L125" s="59"/>
      <c r="M125" s="59"/>
      <c r="N125" s="59"/>
      <c r="O125" s="59"/>
      <c r="P125" s="59"/>
      <c r="Q125" s="59"/>
      <c r="R125" s="59"/>
      <c r="S125" s="59"/>
      <c r="T125" s="59"/>
      <c r="U125" s="59"/>
      <c r="V125" s="59"/>
      <c r="W125" s="59"/>
      <c r="X125" s="59"/>
      <c r="AQ125" s="81"/>
      <c r="AR125" s="81"/>
      <c r="AS125" s="81"/>
      <c r="AT125" s="81"/>
      <c r="AU125" s="81"/>
      <c r="AV125" s="81"/>
      <c r="BA125" s="25"/>
      <c r="BB125" s="25"/>
      <c r="BC125" s="25"/>
      <c r="BD125" s="25"/>
      <c r="BE125" s="25"/>
      <c r="BF125" s="25"/>
      <c r="BG125" s="25"/>
    </row>
    <row r="126" spans="1:60" s="8" customFormat="1" ht="12">
      <c r="A126" s="7" t="s">
        <v>0</v>
      </c>
      <c r="B126" s="7" t="s">
        <v>1</v>
      </c>
      <c r="C126" s="7" t="s">
        <v>2</v>
      </c>
      <c r="D126" s="549" t="s">
        <v>3</v>
      </c>
      <c r="E126" s="549"/>
      <c r="F126" s="549"/>
      <c r="G126" s="549" t="s">
        <v>13</v>
      </c>
      <c r="H126" s="549"/>
      <c r="I126" s="549"/>
      <c r="J126" s="549" t="s">
        <v>4</v>
      </c>
      <c r="K126" s="549"/>
      <c r="L126" s="549"/>
      <c r="M126" s="549" t="s">
        <v>6</v>
      </c>
      <c r="N126" s="549"/>
      <c r="O126" s="549"/>
      <c r="P126" s="549" t="s">
        <v>5</v>
      </c>
      <c r="Q126" s="549"/>
      <c r="R126" s="549"/>
      <c r="S126" s="549" t="s">
        <v>7</v>
      </c>
      <c r="T126" s="549"/>
      <c r="U126" s="549"/>
      <c r="V126" s="549" t="s">
        <v>12</v>
      </c>
      <c r="W126" s="549"/>
      <c r="X126" s="549"/>
      <c r="AQ126" s="81"/>
      <c r="AR126" s="81"/>
      <c r="AS126" s="81"/>
      <c r="AT126" s="81"/>
      <c r="AU126" s="81"/>
      <c r="AV126" s="81"/>
      <c r="BA126" s="25"/>
      <c r="BB126" s="25"/>
      <c r="BC126" s="25"/>
      <c r="BD126" s="25"/>
      <c r="BE126" s="25"/>
      <c r="BF126" s="25"/>
      <c r="BG126" s="25"/>
    </row>
    <row r="127" spans="1:60" s="8" customFormat="1" ht="13.5" customHeight="1">
      <c r="A127" s="9">
        <v>44854</v>
      </c>
      <c r="B127" s="46" t="s">
        <v>46</v>
      </c>
      <c r="C127" s="7" t="s">
        <v>33</v>
      </c>
      <c r="D127" s="30">
        <v>97</v>
      </c>
      <c r="E127" s="3">
        <v>38</v>
      </c>
      <c r="F127" s="4">
        <v>11</v>
      </c>
      <c r="G127" s="30" t="str">
        <f>IF(AA127&lt;0,"-"&amp;AB127,AB127)</f>
        <v>-7</v>
      </c>
      <c r="H127" s="3">
        <f>AC127</f>
        <v>38</v>
      </c>
      <c r="I127" s="3">
        <f>AD127</f>
        <v>11</v>
      </c>
      <c r="J127" s="30">
        <v>97</v>
      </c>
      <c r="K127" s="3">
        <v>38</v>
      </c>
      <c r="L127" s="4">
        <v>12</v>
      </c>
      <c r="M127" s="30" t="str">
        <f>IF(AE127&lt;0,"-"&amp;AF127,AF127)</f>
        <v>-7</v>
      </c>
      <c r="N127" s="3">
        <f>AG127</f>
        <v>38</v>
      </c>
      <c r="O127" s="3">
        <f>AH127</f>
        <v>12</v>
      </c>
      <c r="P127" s="30">
        <v>97</v>
      </c>
      <c r="Q127" s="3">
        <v>38</v>
      </c>
      <c r="R127" s="4">
        <v>11</v>
      </c>
      <c r="S127" s="30" t="str">
        <f>IF(AI127&lt;0,"-"&amp;AJ127,AJ127)</f>
        <v>-7</v>
      </c>
      <c r="T127" s="3">
        <f>AK127</f>
        <v>38</v>
      </c>
      <c r="U127" s="3">
        <f>AL127</f>
        <v>11</v>
      </c>
      <c r="V127" s="30" t="str">
        <f>IF(AM127&lt;0,"-"&amp;AN127,AN127)</f>
        <v>-7</v>
      </c>
      <c r="W127" s="3">
        <f>AO127</f>
        <v>38</v>
      </c>
      <c r="X127" s="4">
        <f>AP127</f>
        <v>11</v>
      </c>
      <c r="AA127" s="8">
        <f>324000-(F127+E127*60+D127*60*60)</f>
        <v>-27491</v>
      </c>
      <c r="AB127" s="8">
        <f>ABS(ROUNDDOWN(AA127/3600,0))</f>
        <v>7</v>
      </c>
      <c r="AC127" s="8">
        <f>ABS(ROUNDDOWN((AA127-(3600*ROUNDDOWN(AA127/3600,0)))/60,0))</f>
        <v>38</v>
      </c>
      <c r="AD127" s="8">
        <f>ABS(AA127-(ROUNDDOWN(AA127/3600,0)*3600+ROUNDDOWN((AA127-(3600*ROUNDDOWN(AA127/3600,0)))/60,0)*60))</f>
        <v>11</v>
      </c>
      <c r="AE127" s="8">
        <f>324000-(L127+K127*60+J127*60*60)</f>
        <v>-27492</v>
      </c>
      <c r="AF127" s="8">
        <f>ABS(ROUNDDOWN(AE127/3600,0))</f>
        <v>7</v>
      </c>
      <c r="AG127" s="8">
        <f>ABS(ROUNDDOWN((AE127-(3600*ROUNDDOWN(AE127/3600,0)))/60,0))</f>
        <v>38</v>
      </c>
      <c r="AH127" s="8">
        <f>ABS(AE127-(ROUNDDOWN(AE127/3600,0)*3600+ROUNDDOWN((AE127-(3600*ROUNDDOWN(AE127/3600,0)))/60,0)*60))</f>
        <v>12</v>
      </c>
      <c r="AI127" s="8">
        <f>324000-(R127+Q127*60+P127*60*60)</f>
        <v>-27491</v>
      </c>
      <c r="AJ127" s="8">
        <f>ABS(ROUNDDOWN(AI127/3600,0))</f>
        <v>7</v>
      </c>
      <c r="AK127" s="8">
        <f>ABS(ROUNDDOWN((AI127-(3600*ROUNDDOWN(AI127/3600,0)))/60,0))</f>
        <v>38</v>
      </c>
      <c r="AL127" s="8">
        <f>ABS(AI127-(ROUNDDOWN(AI127/3600,0)*3600+ROUNDDOWN((AI127-(3600*ROUNDDOWN(AI127/3600,0)))/60,0)*60))</f>
        <v>11</v>
      </c>
      <c r="AM127" s="8">
        <f>ROUND((AA127+AE127+AI127)/3,0)</f>
        <v>-27491</v>
      </c>
      <c r="AN127" s="8">
        <f>ABS(ROUNDDOWN(AM127/3600,0))</f>
        <v>7</v>
      </c>
      <c r="AO127" s="8">
        <f>ABS(ROUNDDOWN((AM127-(3600*ROUNDDOWN(AM127/3600,0)))/60,0))</f>
        <v>38</v>
      </c>
      <c r="AP127" s="8">
        <f>ABS(AM127-(ROUNDDOWN(AM127/3600,0)*3600+ROUNDDOWN((AM127-(3600*ROUNDDOWN(AM127/3600,0)))/60,0)*60))</f>
        <v>11</v>
      </c>
      <c r="AQ127" s="81">
        <f>(F127/60+E127)/60+D127</f>
        <v>97.636388888888888</v>
      </c>
      <c r="AR127" s="81">
        <f>(L127/60+K127)/60+J127</f>
        <v>97.63666666666667</v>
      </c>
      <c r="AS127" s="81">
        <f>(R127/60+Q127)/60+P127</f>
        <v>97.636388888888888</v>
      </c>
      <c r="AT127" s="81"/>
      <c r="AU127" s="81">
        <f>AVERAGE(AQ127:AS127)</f>
        <v>97.636481481481496</v>
      </c>
      <c r="AV127" s="81">
        <f>_xlfn.STDEV.S(AQ127:AS127)</f>
        <v>1.6037507477748508E-4</v>
      </c>
      <c r="BA127" s="25"/>
      <c r="BB127" s="25"/>
      <c r="BC127" s="25"/>
      <c r="BD127" s="25"/>
      <c r="BE127" s="25"/>
      <c r="BF127" s="25"/>
      <c r="BG127" s="25"/>
    </row>
    <row r="128" spans="1:60" s="8" customFormat="1" ht="12">
      <c r="A128" s="7"/>
      <c r="B128" s="7"/>
      <c r="C128" s="7" t="s">
        <v>35</v>
      </c>
      <c r="D128" s="31">
        <v>109</v>
      </c>
      <c r="E128" s="3">
        <v>59</v>
      </c>
      <c r="F128" s="4">
        <v>20</v>
      </c>
      <c r="G128" s="30" t="str">
        <f>IF(AA128&lt;0,"-"&amp;AB128,AB128)</f>
        <v>-19</v>
      </c>
      <c r="H128" s="3">
        <f t="shared" ref="H128:I130" si="64">AC128</f>
        <v>59</v>
      </c>
      <c r="I128" s="3">
        <f t="shared" si="64"/>
        <v>20</v>
      </c>
      <c r="J128" s="31">
        <v>109</v>
      </c>
      <c r="K128" s="3">
        <v>59</v>
      </c>
      <c r="L128" s="4">
        <v>17</v>
      </c>
      <c r="M128" s="30" t="str">
        <f>IF(AE128&lt;0,"-"&amp;AF128,AF128)</f>
        <v>-19</v>
      </c>
      <c r="N128" s="3">
        <f t="shared" ref="N128:O130" si="65">AG128</f>
        <v>59</v>
      </c>
      <c r="O128" s="3">
        <f t="shared" si="65"/>
        <v>17</v>
      </c>
      <c r="P128" s="31">
        <v>109</v>
      </c>
      <c r="Q128" s="3">
        <v>59</v>
      </c>
      <c r="R128" s="4">
        <v>19</v>
      </c>
      <c r="S128" s="30" t="str">
        <f>IF(AI128&lt;0,"-"&amp;AJ128,AJ128)</f>
        <v>-19</v>
      </c>
      <c r="T128" s="3">
        <f t="shared" ref="T128:U130" si="66">AK128</f>
        <v>59</v>
      </c>
      <c r="U128" s="3">
        <f t="shared" si="66"/>
        <v>19</v>
      </c>
      <c r="V128" s="30" t="str">
        <f>IF(AM128&lt;0,"-"&amp;AN128,AN128)</f>
        <v>-19</v>
      </c>
      <c r="W128" s="3">
        <f t="shared" ref="W128:X130" si="67">AO128</f>
        <v>59</v>
      </c>
      <c r="X128" s="4">
        <f t="shared" si="67"/>
        <v>19</v>
      </c>
      <c r="AA128" s="8">
        <f>324000-(F128+E128*60+D128*60*60)</f>
        <v>-71960</v>
      </c>
      <c r="AB128" s="8">
        <f>ABS(ROUNDDOWN(AA128/3600,0))</f>
        <v>19</v>
      </c>
      <c r="AC128" s="8">
        <f>ABS(ROUNDDOWN((AA128-(3600*ROUNDDOWN(AA128/3600,0)))/60,0))</f>
        <v>59</v>
      </c>
      <c r="AD128" s="8">
        <f>ABS(AA128-(ROUNDDOWN(AA128/3600,0)*3600+ROUNDDOWN((AA128-(3600*ROUNDDOWN(AA128/3600,0)))/60,0)*60))</f>
        <v>20</v>
      </c>
      <c r="AE128" s="8">
        <f>324000-(L128+K128*60+J128*60*60)</f>
        <v>-71957</v>
      </c>
      <c r="AF128" s="8">
        <f>ABS(ROUNDDOWN(AE128/3600,0))</f>
        <v>19</v>
      </c>
      <c r="AG128" s="8">
        <f>ABS(ROUNDDOWN((AE128-(3600*ROUNDDOWN(AE128/3600,0)))/60,0))</f>
        <v>59</v>
      </c>
      <c r="AH128" s="8">
        <f>ABS(AE128-(ROUNDDOWN(AE128/3600,0)*3600+ROUNDDOWN((AE128-(3600*ROUNDDOWN(AE128/3600,0)))/60,0)*60))</f>
        <v>17</v>
      </c>
      <c r="AI128" s="8">
        <f>324000-(R128+Q128*60+P128*60*60)</f>
        <v>-71959</v>
      </c>
      <c r="AJ128" s="8">
        <f>ABS(ROUNDDOWN(AI128/3600,0))</f>
        <v>19</v>
      </c>
      <c r="AK128" s="8">
        <f>ABS(ROUNDDOWN((AI128-(3600*ROUNDDOWN(AI128/3600,0)))/60,0))</f>
        <v>59</v>
      </c>
      <c r="AL128" s="8">
        <f>ABS(AI128-(ROUNDDOWN(AI128/3600,0)*3600+ROUNDDOWN((AI128-(3600*ROUNDDOWN(AI128/3600,0)))/60,0)*60))</f>
        <v>19</v>
      </c>
      <c r="AM128" s="8">
        <f>ROUND((AA128+AE128+AI128)/3,0)</f>
        <v>-71959</v>
      </c>
      <c r="AN128" s="8">
        <f>ABS(ROUNDDOWN(AM128/3600,0))</f>
        <v>19</v>
      </c>
      <c r="AO128" s="8">
        <f>ABS(ROUNDDOWN((AM128-(3600*ROUNDDOWN(AM128/3600,0)))/60,0))</f>
        <v>59</v>
      </c>
      <c r="AP128" s="8">
        <f>ABS(AM128-(ROUNDDOWN(AM128/3600,0)*3600+ROUNDDOWN((AM128-(3600*ROUNDDOWN(AM128/3600,0)))/60,0)*60))</f>
        <v>19</v>
      </c>
      <c r="AQ128" s="81">
        <f>(F128/60+E128)/60+D128</f>
        <v>109.98888888888889</v>
      </c>
      <c r="AR128" s="81">
        <f>(L128/60+K128)/60+J128</f>
        <v>109.98805555555556</v>
      </c>
      <c r="AS128" s="81">
        <f>(R128/60+Q128)/60+P128</f>
        <v>109.98861111111111</v>
      </c>
      <c r="AT128" s="81"/>
      <c r="AU128" s="81">
        <f>AVERAGE(AQ128:AS128)</f>
        <v>109.98851851851852</v>
      </c>
      <c r="AV128" s="81">
        <f>_xlfn.STDEV.S(AQ128:AS128)</f>
        <v>4.2431256434686019E-4</v>
      </c>
      <c r="BA128" s="25"/>
      <c r="BB128" s="25"/>
      <c r="BC128" s="25"/>
      <c r="BD128" s="25"/>
      <c r="BE128" s="25"/>
      <c r="BF128" s="25"/>
      <c r="BG128" s="25"/>
    </row>
    <row r="129" spans="1:59" s="8" customFormat="1" ht="12">
      <c r="A129" s="7"/>
      <c r="B129" s="7"/>
      <c r="C129" s="7" t="s">
        <v>37</v>
      </c>
      <c r="D129" s="31">
        <v>89</v>
      </c>
      <c r="E129" s="3">
        <v>57</v>
      </c>
      <c r="F129" s="56">
        <v>12</v>
      </c>
      <c r="G129" s="30">
        <f>IF(AA129&lt;0,"-"&amp;AB129,AB129)</f>
        <v>0</v>
      </c>
      <c r="H129" s="3">
        <f t="shared" si="64"/>
        <v>2</v>
      </c>
      <c r="I129" s="3">
        <f t="shared" si="64"/>
        <v>48</v>
      </c>
      <c r="J129" s="31">
        <v>89</v>
      </c>
      <c r="K129" s="3">
        <v>57</v>
      </c>
      <c r="L129" s="56">
        <v>15</v>
      </c>
      <c r="M129" s="30">
        <f>IF(AE129&lt;0,"-"&amp;AF129,AF129)</f>
        <v>0</v>
      </c>
      <c r="N129" s="3">
        <f t="shared" si="65"/>
        <v>2</v>
      </c>
      <c r="O129" s="3">
        <f t="shared" si="65"/>
        <v>45</v>
      </c>
      <c r="P129" s="31">
        <v>89</v>
      </c>
      <c r="Q129" s="3">
        <v>57</v>
      </c>
      <c r="R129" s="56">
        <v>13</v>
      </c>
      <c r="S129" s="30">
        <f>IF(AI129&lt;0,"-"&amp;AJ129,AJ129)</f>
        <v>0</v>
      </c>
      <c r="T129" s="3">
        <f t="shared" si="66"/>
        <v>2</v>
      </c>
      <c r="U129" s="3">
        <f t="shared" si="66"/>
        <v>47</v>
      </c>
      <c r="V129" s="30">
        <f>IF(AM129&lt;0,"-"&amp;AN129,AN129)</f>
        <v>0</v>
      </c>
      <c r="W129" s="3">
        <f t="shared" si="67"/>
        <v>2</v>
      </c>
      <c r="X129" s="4">
        <f t="shared" si="67"/>
        <v>47</v>
      </c>
      <c r="AA129" s="8">
        <f>324000-(F129+E129*60+D129*60*60)</f>
        <v>168</v>
      </c>
      <c r="AB129" s="8">
        <f>ABS(ROUNDDOWN(AA129/3600,0))</f>
        <v>0</v>
      </c>
      <c r="AC129" s="8">
        <f>ABS(ROUNDDOWN((AA129-(3600*ROUNDDOWN(AA129/3600,0)))/60,0))</f>
        <v>2</v>
      </c>
      <c r="AD129" s="8">
        <f>ABS(AA129-(ROUNDDOWN(AA129/3600,0)*3600+ROUNDDOWN((AA129-(3600*ROUNDDOWN(AA129/3600,0)))/60,0)*60))</f>
        <v>48</v>
      </c>
      <c r="AE129" s="8">
        <f>324000-(L129+K129*60+J129*60*60)</f>
        <v>165</v>
      </c>
      <c r="AF129" s="8">
        <f>ABS(ROUNDDOWN(AE129/3600,0))</f>
        <v>0</v>
      </c>
      <c r="AG129" s="8">
        <f>ABS(ROUNDDOWN((AE129-(3600*ROUNDDOWN(AE129/3600,0)))/60,0))</f>
        <v>2</v>
      </c>
      <c r="AH129" s="8">
        <f>ABS(AE129-(ROUNDDOWN(AE129/3600,0)*3600+ROUNDDOWN((AE129-(3600*ROUNDDOWN(AE129/3600,0)))/60,0)*60))</f>
        <v>45</v>
      </c>
      <c r="AI129" s="8">
        <f>324000-(R129+Q129*60+P129*60*60)</f>
        <v>167</v>
      </c>
      <c r="AJ129" s="8">
        <f>ABS(ROUNDDOWN(AI129/3600,0))</f>
        <v>0</v>
      </c>
      <c r="AK129" s="8">
        <f>ABS(ROUNDDOWN((AI129-(3600*ROUNDDOWN(AI129/3600,0)))/60,0))</f>
        <v>2</v>
      </c>
      <c r="AL129" s="8">
        <f>ABS(AI129-(ROUNDDOWN(AI129/3600,0)*3600+ROUNDDOWN((AI129-(3600*ROUNDDOWN(AI129/3600,0)))/60,0)*60))</f>
        <v>47</v>
      </c>
      <c r="AM129" s="8">
        <f>ROUND((AA129+AE129+AI129)/3,0)</f>
        <v>167</v>
      </c>
      <c r="AN129" s="8">
        <f>ABS(ROUNDDOWN(AM129/3600,0))</f>
        <v>0</v>
      </c>
      <c r="AO129" s="8">
        <f>ABS(ROUNDDOWN((AM129-(3600*ROUNDDOWN(AM129/3600,0)))/60,0))</f>
        <v>2</v>
      </c>
      <c r="AP129" s="8">
        <f>ABS(AM129-(ROUNDDOWN(AM129/3600,0)*3600+ROUNDDOWN((AM129-(3600*ROUNDDOWN(AM129/3600,0)))/60,0)*60))</f>
        <v>47</v>
      </c>
      <c r="AQ129" s="81">
        <f>(F129/60+E129)/60+D129</f>
        <v>89.953333333333333</v>
      </c>
      <c r="AR129" s="81">
        <f>(L129/60+K129)/60+J129</f>
        <v>89.954166666666666</v>
      </c>
      <c r="AS129" s="81">
        <f>(R129/60+Q129)/60+P129</f>
        <v>89.953611111111115</v>
      </c>
      <c r="AT129" s="81"/>
      <c r="AU129" s="519">
        <f>AVERAGE(AQ129:AS129)</f>
        <v>89.953703703703695</v>
      </c>
      <c r="AV129" s="81">
        <f>_xlfn.STDEV.S(AQ129:AS129)</f>
        <v>4.2431256434686019E-4</v>
      </c>
      <c r="BA129" s="25"/>
      <c r="BB129" s="25"/>
      <c r="BC129" s="25"/>
      <c r="BD129" s="25"/>
      <c r="BE129" s="25"/>
      <c r="BF129" s="25"/>
      <c r="BG129" s="25"/>
    </row>
    <row r="130" spans="1:59" s="8" customFormat="1" ht="12">
      <c r="A130" s="7"/>
      <c r="B130" s="7"/>
      <c r="C130" s="7" t="s">
        <v>31</v>
      </c>
      <c r="D130" s="31">
        <v>89</v>
      </c>
      <c r="E130" s="3">
        <v>57</v>
      </c>
      <c r="F130" s="4">
        <v>17</v>
      </c>
      <c r="G130" s="30">
        <f>IF(AA130&lt;0,"-"&amp;AB130,AB130)</f>
        <v>0</v>
      </c>
      <c r="H130" s="3">
        <f t="shared" si="64"/>
        <v>2</v>
      </c>
      <c r="I130" s="3">
        <f t="shared" si="64"/>
        <v>43</v>
      </c>
      <c r="J130" s="31">
        <v>89</v>
      </c>
      <c r="K130" s="3">
        <v>57</v>
      </c>
      <c r="L130" s="4">
        <v>20</v>
      </c>
      <c r="M130" s="30">
        <f>IF(AE130&lt;0,"-"&amp;AF130,AF130)</f>
        <v>0</v>
      </c>
      <c r="N130" s="3">
        <f t="shared" si="65"/>
        <v>2</v>
      </c>
      <c r="O130" s="3">
        <f t="shared" si="65"/>
        <v>40</v>
      </c>
      <c r="P130" s="31">
        <v>89</v>
      </c>
      <c r="Q130" s="3">
        <v>57</v>
      </c>
      <c r="R130" s="4">
        <v>18</v>
      </c>
      <c r="S130" s="30">
        <f>IF(AI130&lt;0,"-"&amp;AJ130,AJ130)</f>
        <v>0</v>
      </c>
      <c r="T130" s="3">
        <f t="shared" si="66"/>
        <v>2</v>
      </c>
      <c r="U130" s="3">
        <f t="shared" si="66"/>
        <v>42</v>
      </c>
      <c r="V130" s="30">
        <f>IF(AM130&lt;0,"-"&amp;AN130,AN130)</f>
        <v>0</v>
      </c>
      <c r="W130" s="3">
        <f t="shared" si="67"/>
        <v>2</v>
      </c>
      <c r="X130" s="4">
        <f t="shared" si="67"/>
        <v>42</v>
      </c>
      <c r="AA130" s="8">
        <f>324000-(F130+E130*60+D130*60*60)</f>
        <v>163</v>
      </c>
      <c r="AB130" s="8">
        <f>ABS(ROUNDDOWN(AA130/3600,0))</f>
        <v>0</v>
      </c>
      <c r="AC130" s="8">
        <f>ABS(ROUNDDOWN((AA130-(3600*ROUNDDOWN(AA130/3600,0)))/60,0))</f>
        <v>2</v>
      </c>
      <c r="AD130" s="8">
        <f>ABS(AA130-(ROUNDDOWN(AA130/3600,0)*3600+ROUNDDOWN((AA130-(3600*ROUNDDOWN(AA130/3600,0)))/60,0)*60))</f>
        <v>43</v>
      </c>
      <c r="AE130" s="8">
        <f>324000-(L130+K130*60+J130*60*60)</f>
        <v>160</v>
      </c>
      <c r="AF130" s="8">
        <f>ABS(ROUNDDOWN(AE130/3600,0))</f>
        <v>0</v>
      </c>
      <c r="AG130" s="8">
        <f>ABS(ROUNDDOWN((AE130-(3600*ROUNDDOWN(AE130/3600,0)))/60,0))</f>
        <v>2</v>
      </c>
      <c r="AH130" s="8">
        <f>ABS(AE130-(ROUNDDOWN(AE130/3600,0)*3600+ROUNDDOWN((AE130-(3600*ROUNDDOWN(AE130/3600,0)))/60,0)*60))</f>
        <v>40</v>
      </c>
      <c r="AI130" s="8">
        <f>324000-(R130+Q130*60+P130*60*60)</f>
        <v>162</v>
      </c>
      <c r="AJ130" s="8">
        <f>ABS(ROUNDDOWN(AI130/3600,0))</f>
        <v>0</v>
      </c>
      <c r="AK130" s="8">
        <f>ABS(ROUNDDOWN((AI130-(3600*ROUNDDOWN(AI130/3600,0)))/60,0))</f>
        <v>2</v>
      </c>
      <c r="AL130" s="8">
        <f>ABS(AI130-(ROUNDDOWN(AI130/3600,0)*3600+ROUNDDOWN((AI130-(3600*ROUNDDOWN(AI130/3600,0)))/60,0)*60))</f>
        <v>42</v>
      </c>
      <c r="AM130" s="8">
        <f>ROUND((AA130+AE130+AI130)/3,0)</f>
        <v>162</v>
      </c>
      <c r="AN130" s="8">
        <f>ABS(ROUNDDOWN(AM130/3600,0))</f>
        <v>0</v>
      </c>
      <c r="AO130" s="8">
        <f>ABS(ROUNDDOWN((AM130-(3600*ROUNDDOWN(AM130/3600,0)))/60,0))</f>
        <v>2</v>
      </c>
      <c r="AP130" s="8">
        <f>ABS(AM130-(ROUNDDOWN(AM130/3600,0)*3600+ROUNDDOWN((AM130-(3600*ROUNDDOWN(AM130/3600,0)))/60,0)*60))</f>
        <v>42</v>
      </c>
      <c r="AQ130" s="81">
        <f>(F130/60+E130)/60+D130</f>
        <v>89.954722222222216</v>
      </c>
      <c r="AR130" s="81">
        <f>(L130/60+K130)/60+J130</f>
        <v>89.955555555555549</v>
      </c>
      <c r="AS130" s="81">
        <f>(R130/60+Q130)/60+P130</f>
        <v>89.954999999999998</v>
      </c>
      <c r="AT130" s="81"/>
      <c r="AU130" s="81">
        <f>AVERAGE(AQ130:AS130)</f>
        <v>89.955092592592578</v>
      </c>
      <c r="AV130" s="81">
        <f>_xlfn.STDEV.S(AQ130:AS130)</f>
        <v>4.2431256434686019E-4</v>
      </c>
      <c r="BA130" s="25"/>
      <c r="BB130" s="25"/>
      <c r="BC130" s="25"/>
      <c r="BD130" s="25"/>
      <c r="BE130" s="25"/>
      <c r="BF130" s="25"/>
      <c r="BG130" s="25"/>
    </row>
    <row r="131" spans="1:59" s="8" customFormat="1" ht="12">
      <c r="A131" s="11"/>
      <c r="B131" s="11"/>
      <c r="C131" s="11"/>
      <c r="D131" s="59"/>
      <c r="E131" s="59"/>
      <c r="F131" s="59"/>
      <c r="G131" s="59"/>
      <c r="H131" s="59"/>
      <c r="I131" s="59"/>
      <c r="J131" s="59"/>
      <c r="K131" s="59"/>
      <c r="L131" s="59"/>
      <c r="M131" s="59"/>
      <c r="N131" s="59"/>
      <c r="O131" s="59"/>
      <c r="P131" s="59"/>
      <c r="Q131" s="59"/>
      <c r="R131" s="59"/>
      <c r="S131" s="59"/>
      <c r="T131" s="59"/>
      <c r="U131" s="59"/>
      <c r="V131" s="59"/>
      <c r="W131" s="59"/>
      <c r="X131" s="59"/>
      <c r="AQ131" s="81"/>
      <c r="AR131" s="81"/>
      <c r="AS131" s="81"/>
      <c r="AT131" s="81"/>
      <c r="AU131" s="81"/>
      <c r="AV131" s="81"/>
      <c r="BA131" s="25"/>
      <c r="BB131" s="25"/>
      <c r="BC131" s="25"/>
      <c r="BD131" s="25"/>
      <c r="BE131" s="25"/>
      <c r="BF131" s="25"/>
      <c r="BG131" s="25"/>
    </row>
    <row r="132" spans="1:59" s="8" customFormat="1" ht="12">
      <c r="A132" s="11"/>
      <c r="B132" s="11"/>
      <c r="C132" s="11"/>
      <c r="D132" s="59"/>
      <c r="E132" s="59"/>
      <c r="F132" s="59"/>
      <c r="G132" s="59"/>
      <c r="H132" s="59"/>
      <c r="I132" s="59"/>
      <c r="J132" s="59"/>
      <c r="K132" s="59"/>
      <c r="L132" s="59"/>
      <c r="M132" s="59"/>
      <c r="N132" s="59"/>
      <c r="O132" s="59"/>
      <c r="P132" s="59"/>
      <c r="Q132" s="59"/>
      <c r="R132" s="59"/>
      <c r="S132" s="59"/>
      <c r="T132" s="59"/>
      <c r="U132" s="59"/>
      <c r="V132" s="59"/>
      <c r="W132" s="59"/>
      <c r="X132" s="59"/>
      <c r="AQ132" s="81"/>
      <c r="AR132" s="81"/>
      <c r="AS132" s="81"/>
      <c r="AT132" s="81"/>
      <c r="AU132" s="81"/>
      <c r="AV132" s="81"/>
      <c r="BA132" s="25"/>
      <c r="BB132" s="25"/>
      <c r="BC132" s="25"/>
      <c r="BD132" s="25"/>
      <c r="BE132" s="25"/>
      <c r="BF132" s="25"/>
      <c r="BG132" s="25"/>
    </row>
    <row r="133" spans="1:59" s="8" customFormat="1" ht="12">
      <c r="A133" s="7" t="s">
        <v>0</v>
      </c>
      <c r="B133" s="7" t="s">
        <v>1</v>
      </c>
      <c r="C133" s="7" t="s">
        <v>2</v>
      </c>
      <c r="D133" s="549" t="s">
        <v>3</v>
      </c>
      <c r="E133" s="549"/>
      <c r="F133" s="549"/>
      <c r="G133" s="549" t="s">
        <v>13</v>
      </c>
      <c r="H133" s="549"/>
      <c r="I133" s="549"/>
      <c r="J133" s="549" t="s">
        <v>4</v>
      </c>
      <c r="K133" s="549"/>
      <c r="L133" s="549"/>
      <c r="M133" s="549" t="s">
        <v>6</v>
      </c>
      <c r="N133" s="549"/>
      <c r="O133" s="549"/>
      <c r="P133" s="549" t="s">
        <v>5</v>
      </c>
      <c r="Q133" s="549"/>
      <c r="R133" s="549"/>
      <c r="S133" s="549" t="s">
        <v>7</v>
      </c>
      <c r="T133" s="549"/>
      <c r="U133" s="549"/>
      <c r="V133" s="549" t="s">
        <v>12</v>
      </c>
      <c r="W133" s="549"/>
      <c r="X133" s="549"/>
      <c r="AQ133" s="81"/>
      <c r="AR133" s="81"/>
      <c r="AS133" s="81"/>
      <c r="AT133" s="81"/>
      <c r="AU133" s="81"/>
      <c r="AV133" s="81"/>
      <c r="BA133" s="25"/>
      <c r="BB133" s="25"/>
      <c r="BC133" s="25"/>
      <c r="BD133" s="25"/>
      <c r="BE133" s="25"/>
      <c r="BF133" s="25"/>
      <c r="BG133" s="25"/>
    </row>
    <row r="134" spans="1:59" s="8" customFormat="1" ht="13.5" customHeight="1">
      <c r="A134" s="9">
        <v>44855</v>
      </c>
      <c r="B134" s="46" t="s">
        <v>36</v>
      </c>
      <c r="C134" s="7" t="s">
        <v>44</v>
      </c>
      <c r="D134" s="30">
        <v>105</v>
      </c>
      <c r="E134" s="3">
        <v>19</v>
      </c>
      <c r="F134" s="4">
        <v>49</v>
      </c>
      <c r="G134" s="30" t="str">
        <f>IF(AA134&lt;0,"-"&amp;AB134,AB134)</f>
        <v>-15</v>
      </c>
      <c r="H134" s="3">
        <f t="shared" ref="H134:I136" si="68">AC134</f>
        <v>19</v>
      </c>
      <c r="I134" s="3">
        <f t="shared" si="68"/>
        <v>49</v>
      </c>
      <c r="J134" s="30">
        <v>105</v>
      </c>
      <c r="K134" s="3">
        <v>19</v>
      </c>
      <c r="L134" s="4">
        <v>50</v>
      </c>
      <c r="M134" s="30" t="str">
        <f>IF(AE134&lt;0,"-"&amp;AF134,AF134)</f>
        <v>-15</v>
      </c>
      <c r="N134" s="3">
        <f t="shared" ref="N134:O136" si="69">AG134</f>
        <v>19</v>
      </c>
      <c r="O134" s="3">
        <f t="shared" si="69"/>
        <v>50</v>
      </c>
      <c r="P134" s="30">
        <v>105</v>
      </c>
      <c r="Q134" s="3">
        <v>19</v>
      </c>
      <c r="R134" s="4">
        <v>50</v>
      </c>
      <c r="S134" s="30" t="str">
        <f>IF(AI134&lt;0,"-"&amp;AJ134,AJ134)</f>
        <v>-15</v>
      </c>
      <c r="T134" s="3">
        <f t="shared" ref="T134:U136" si="70">AK134</f>
        <v>19</v>
      </c>
      <c r="U134" s="3">
        <f t="shared" si="70"/>
        <v>50</v>
      </c>
      <c r="V134" s="30" t="str">
        <f>IF(AM134&lt;0,"-"&amp;AN134,AN134)</f>
        <v>-15</v>
      </c>
      <c r="W134" s="3">
        <f t="shared" ref="W134:X136" si="71">AO134</f>
        <v>19</v>
      </c>
      <c r="X134" s="4">
        <f t="shared" si="71"/>
        <v>50</v>
      </c>
      <c r="AA134" s="8">
        <f>324000-(F134+E134*60+D134*60*60)</f>
        <v>-55189</v>
      </c>
      <c r="AB134" s="8">
        <f>ABS(ROUNDDOWN(AA134/3600,0))</f>
        <v>15</v>
      </c>
      <c r="AC134" s="8">
        <f>ABS(ROUNDDOWN((AA134-(3600*ROUNDDOWN(AA134/3600,0)))/60,0))</f>
        <v>19</v>
      </c>
      <c r="AD134" s="8">
        <f>ABS(AA134-(ROUNDDOWN(AA134/3600,0)*3600+ROUNDDOWN((AA134-(3600*ROUNDDOWN(AA134/3600,0)))/60,0)*60))</f>
        <v>49</v>
      </c>
      <c r="AE134" s="8">
        <f>324000-(L134+K134*60+J134*60*60)</f>
        <v>-55190</v>
      </c>
      <c r="AF134" s="8">
        <f>ABS(ROUNDDOWN(AE134/3600,0))</f>
        <v>15</v>
      </c>
      <c r="AG134" s="8">
        <f>ABS(ROUNDDOWN((AE134-(3600*ROUNDDOWN(AE134/3600,0)))/60,0))</f>
        <v>19</v>
      </c>
      <c r="AH134" s="8">
        <f>ABS(AE134-(ROUNDDOWN(AE134/3600,0)*3600+ROUNDDOWN((AE134-(3600*ROUNDDOWN(AE134/3600,0)))/60,0)*60))</f>
        <v>50</v>
      </c>
      <c r="AI134" s="8">
        <f>324000-(R134+Q134*60+P134*60*60)</f>
        <v>-55190</v>
      </c>
      <c r="AJ134" s="8">
        <f>ABS(ROUNDDOWN(AI134/3600,0))</f>
        <v>15</v>
      </c>
      <c r="AK134" s="8">
        <f>ABS(ROUNDDOWN((AI134-(3600*ROUNDDOWN(AI134/3600,0)))/60,0))</f>
        <v>19</v>
      </c>
      <c r="AL134" s="8">
        <f>ABS(AI134-(ROUNDDOWN(AI134/3600,0)*3600+ROUNDDOWN((AI134-(3600*ROUNDDOWN(AI134/3600,0)))/60,0)*60))</f>
        <v>50</v>
      </c>
      <c r="AM134" s="8">
        <f>ROUND((AA134+AE134+AI134)/3,0)</f>
        <v>-55190</v>
      </c>
      <c r="AN134" s="8">
        <f>ABS(ROUNDDOWN(AM134/3600,0))</f>
        <v>15</v>
      </c>
      <c r="AO134" s="8">
        <f>ABS(ROUNDDOWN((AM134-(3600*ROUNDDOWN(AM134/3600,0)))/60,0))</f>
        <v>19</v>
      </c>
      <c r="AP134" s="8">
        <f>ABS(AM134-(ROUNDDOWN(AM134/3600,0)*3600+ROUNDDOWN((AM134-(3600*ROUNDDOWN(AM134/3600,0)))/60,0)*60))</f>
        <v>50</v>
      </c>
      <c r="AQ134" s="81">
        <f>(F134/60+E134)/60+D134</f>
        <v>105.33027777777778</v>
      </c>
      <c r="AR134" s="81">
        <f>(L134/60+K134)/60+J134</f>
        <v>105.33055555555555</v>
      </c>
      <c r="AS134" s="81">
        <f>(R134/60+Q134)/60+P134</f>
        <v>105.33055555555555</v>
      </c>
      <c r="AT134" s="81"/>
      <c r="AU134" s="81">
        <f>AVERAGE(AQ134:AS134)</f>
        <v>105.33046296296295</v>
      </c>
      <c r="AV134" s="81">
        <f>_xlfn.STDEV.S(AQ134:AS134)</f>
        <v>1.6037507476928043E-4</v>
      </c>
      <c r="BA134" s="25"/>
      <c r="BB134" s="25"/>
      <c r="BC134" s="25"/>
      <c r="BD134" s="25"/>
      <c r="BE134" s="25"/>
      <c r="BF134" s="25"/>
      <c r="BG134" s="25"/>
    </row>
    <row r="135" spans="1:59" s="8" customFormat="1" ht="12">
      <c r="A135" s="7"/>
      <c r="B135" s="7"/>
      <c r="C135" s="7" t="s">
        <v>86</v>
      </c>
      <c r="D135" s="31">
        <v>128</v>
      </c>
      <c r="E135" s="3">
        <v>4</v>
      </c>
      <c r="F135" s="4">
        <v>26</v>
      </c>
      <c r="G135" s="30" t="str">
        <f>IF(AA135&lt;0,"-"&amp;AB135,AB135)</f>
        <v>-38</v>
      </c>
      <c r="H135" s="3">
        <f t="shared" si="68"/>
        <v>4</v>
      </c>
      <c r="I135" s="3">
        <f t="shared" si="68"/>
        <v>26</v>
      </c>
      <c r="J135" s="31">
        <v>128</v>
      </c>
      <c r="K135" s="3">
        <v>4</v>
      </c>
      <c r="L135" s="4">
        <v>27</v>
      </c>
      <c r="M135" s="30" t="str">
        <f>IF(AE135&lt;0,"-"&amp;AF135,AF135)</f>
        <v>-38</v>
      </c>
      <c r="N135" s="3">
        <f t="shared" si="69"/>
        <v>4</v>
      </c>
      <c r="O135" s="3">
        <f t="shared" si="69"/>
        <v>27</v>
      </c>
      <c r="P135" s="31">
        <v>128</v>
      </c>
      <c r="Q135" s="3">
        <v>4</v>
      </c>
      <c r="R135" s="4">
        <v>26</v>
      </c>
      <c r="S135" s="30" t="str">
        <f>IF(AI135&lt;0,"-"&amp;AJ135,AJ135)</f>
        <v>-38</v>
      </c>
      <c r="T135" s="3">
        <f t="shared" si="70"/>
        <v>4</v>
      </c>
      <c r="U135" s="3">
        <f t="shared" si="70"/>
        <v>26</v>
      </c>
      <c r="V135" s="30" t="str">
        <f>IF(AM135&lt;0,"-"&amp;AN135,AN135)</f>
        <v>-38</v>
      </c>
      <c r="W135" s="3">
        <f t="shared" si="71"/>
        <v>4</v>
      </c>
      <c r="X135" s="4">
        <f t="shared" si="71"/>
        <v>26</v>
      </c>
      <c r="AA135" s="8">
        <f>324000-(F135+E135*60+D135*60*60)</f>
        <v>-137066</v>
      </c>
      <c r="AB135" s="8">
        <f>ABS(ROUNDDOWN(AA135/3600,0))</f>
        <v>38</v>
      </c>
      <c r="AC135" s="8">
        <f>ABS(ROUNDDOWN((AA135-(3600*ROUNDDOWN(AA135/3600,0)))/60,0))</f>
        <v>4</v>
      </c>
      <c r="AD135" s="8">
        <f>ABS(AA135-(ROUNDDOWN(AA135/3600,0)*3600+ROUNDDOWN((AA135-(3600*ROUNDDOWN(AA135/3600,0)))/60,0)*60))</f>
        <v>26</v>
      </c>
      <c r="AE135" s="8">
        <f>324000-(L135+K135*60+J135*60*60)</f>
        <v>-137067</v>
      </c>
      <c r="AF135" s="8">
        <f>ABS(ROUNDDOWN(AE135/3600,0))</f>
        <v>38</v>
      </c>
      <c r="AG135" s="8">
        <f>ABS(ROUNDDOWN((AE135-(3600*ROUNDDOWN(AE135/3600,0)))/60,0))</f>
        <v>4</v>
      </c>
      <c r="AH135" s="8">
        <f>ABS(AE135-(ROUNDDOWN(AE135/3600,0)*3600+ROUNDDOWN((AE135-(3600*ROUNDDOWN(AE135/3600,0)))/60,0)*60))</f>
        <v>27</v>
      </c>
      <c r="AI135" s="8">
        <f>324000-(R135+Q135*60+P135*60*60)</f>
        <v>-137066</v>
      </c>
      <c r="AJ135" s="8">
        <f>ABS(ROUNDDOWN(AI135/3600,0))</f>
        <v>38</v>
      </c>
      <c r="AK135" s="8">
        <f>ABS(ROUNDDOWN((AI135-(3600*ROUNDDOWN(AI135/3600,0)))/60,0))</f>
        <v>4</v>
      </c>
      <c r="AL135" s="8">
        <f>ABS(AI135-(ROUNDDOWN(AI135/3600,0)*3600+ROUNDDOWN((AI135-(3600*ROUNDDOWN(AI135/3600,0)))/60,0)*60))</f>
        <v>26</v>
      </c>
      <c r="AM135" s="8">
        <f>ROUND((AA135+AE135+AI135)/3,0)</f>
        <v>-137066</v>
      </c>
      <c r="AN135" s="8">
        <f>ABS(ROUNDDOWN(AM135/3600,0))</f>
        <v>38</v>
      </c>
      <c r="AO135" s="8">
        <f>ABS(ROUNDDOWN((AM135-(3600*ROUNDDOWN(AM135/3600,0)))/60,0))</f>
        <v>4</v>
      </c>
      <c r="AP135" s="8">
        <f>ABS(AM135-(ROUNDDOWN(AM135/3600,0)*3600+ROUNDDOWN((AM135-(3600*ROUNDDOWN(AM135/3600,0)))/60,0)*60))</f>
        <v>26</v>
      </c>
      <c r="AQ135" s="81">
        <f>(F135/60+E135)/60+D135</f>
        <v>128.07388888888889</v>
      </c>
      <c r="AR135" s="81">
        <f>(L135/60+K135)/60+J135</f>
        <v>128.07416666666666</v>
      </c>
      <c r="AS135" s="81">
        <f>(R135/60+Q135)/60+P135</f>
        <v>128.07388888888889</v>
      </c>
      <c r="AT135" s="81"/>
      <c r="AU135" s="81">
        <f>AVERAGE(AQ135:AS135)</f>
        <v>128.07398148148147</v>
      </c>
      <c r="AV135" s="81">
        <f>_xlfn.STDEV.S(AQ135:AS135)</f>
        <v>1.6037507476928043E-4</v>
      </c>
      <c r="BA135" s="25"/>
      <c r="BB135" s="25"/>
      <c r="BC135" s="25"/>
      <c r="BD135" s="25"/>
      <c r="BE135" s="25"/>
      <c r="BF135" s="25"/>
      <c r="BG135" s="25"/>
    </row>
    <row r="136" spans="1:59" s="8" customFormat="1" ht="12">
      <c r="A136" s="7"/>
      <c r="B136" s="7"/>
      <c r="C136" s="7" t="s">
        <v>85</v>
      </c>
      <c r="D136" s="31">
        <v>108</v>
      </c>
      <c r="E136" s="3">
        <v>54</v>
      </c>
      <c r="F136" s="4">
        <v>1</v>
      </c>
      <c r="G136" s="30" t="str">
        <f>IF(AA136&lt;0,"-"&amp;AB136,AB136)</f>
        <v>-18</v>
      </c>
      <c r="H136" s="3">
        <f t="shared" si="68"/>
        <v>54</v>
      </c>
      <c r="I136" s="3">
        <f t="shared" si="68"/>
        <v>1</v>
      </c>
      <c r="J136" s="31">
        <v>108</v>
      </c>
      <c r="K136" s="3">
        <v>54</v>
      </c>
      <c r="L136" s="4">
        <v>2</v>
      </c>
      <c r="M136" s="30" t="str">
        <f>IF(AE136&lt;0,"-"&amp;AF136,AF136)</f>
        <v>-18</v>
      </c>
      <c r="N136" s="3">
        <f t="shared" si="69"/>
        <v>54</v>
      </c>
      <c r="O136" s="3">
        <f t="shared" si="69"/>
        <v>2</v>
      </c>
      <c r="P136" s="31">
        <v>108</v>
      </c>
      <c r="Q136" s="3">
        <v>54</v>
      </c>
      <c r="R136" s="4">
        <v>1</v>
      </c>
      <c r="S136" s="30" t="str">
        <f>IF(AI136&lt;0,"-"&amp;AJ136,AJ136)</f>
        <v>-18</v>
      </c>
      <c r="T136" s="3">
        <f t="shared" si="70"/>
        <v>54</v>
      </c>
      <c r="U136" s="3">
        <f t="shared" si="70"/>
        <v>1</v>
      </c>
      <c r="V136" s="30" t="str">
        <f>IF(AM136&lt;0,"-"&amp;AN136,AN136)</f>
        <v>-18</v>
      </c>
      <c r="W136" s="3">
        <f t="shared" si="71"/>
        <v>54</v>
      </c>
      <c r="X136" s="4">
        <f t="shared" si="71"/>
        <v>1</v>
      </c>
      <c r="AA136" s="8">
        <f>324000-(F136+E136*60+D136*60*60)</f>
        <v>-68041</v>
      </c>
      <c r="AB136" s="8">
        <f>ABS(ROUNDDOWN(AA136/3600,0))</f>
        <v>18</v>
      </c>
      <c r="AC136" s="8">
        <f>ABS(ROUNDDOWN((AA136-(3600*ROUNDDOWN(AA136/3600,0)))/60,0))</f>
        <v>54</v>
      </c>
      <c r="AD136" s="8">
        <f>ABS(AA136-(ROUNDDOWN(AA136/3600,0)*3600+ROUNDDOWN((AA136-(3600*ROUNDDOWN(AA136/3600,0)))/60,0)*60))</f>
        <v>1</v>
      </c>
      <c r="AE136" s="8">
        <f>324000-(L136+K136*60+J136*60*60)</f>
        <v>-68042</v>
      </c>
      <c r="AF136" s="8">
        <f>ABS(ROUNDDOWN(AE136/3600,0))</f>
        <v>18</v>
      </c>
      <c r="AG136" s="8">
        <f>ABS(ROUNDDOWN((AE136-(3600*ROUNDDOWN(AE136/3600,0)))/60,0))</f>
        <v>54</v>
      </c>
      <c r="AH136" s="8">
        <f>ABS(AE136-(ROUNDDOWN(AE136/3600,0)*3600+ROUNDDOWN((AE136-(3600*ROUNDDOWN(AE136/3600,0)))/60,0)*60))</f>
        <v>2</v>
      </c>
      <c r="AI136" s="8">
        <f>324000-(R136+Q136*60+P136*60*60)</f>
        <v>-68041</v>
      </c>
      <c r="AJ136" s="8">
        <f>ABS(ROUNDDOWN(AI136/3600,0))</f>
        <v>18</v>
      </c>
      <c r="AK136" s="8">
        <f>ABS(ROUNDDOWN((AI136-(3600*ROUNDDOWN(AI136/3600,0)))/60,0))</f>
        <v>54</v>
      </c>
      <c r="AL136" s="8">
        <f>ABS(AI136-(ROUNDDOWN(AI136/3600,0)*3600+ROUNDDOWN((AI136-(3600*ROUNDDOWN(AI136/3600,0)))/60,0)*60))</f>
        <v>1</v>
      </c>
      <c r="AM136" s="8">
        <f>ROUND((AA136+AE136+AI136)/3,0)</f>
        <v>-68041</v>
      </c>
      <c r="AN136" s="8">
        <f>ABS(ROUNDDOWN(AM136/3600,0))</f>
        <v>18</v>
      </c>
      <c r="AO136" s="8">
        <f>ABS(ROUNDDOWN((AM136-(3600*ROUNDDOWN(AM136/3600,0)))/60,0))</f>
        <v>54</v>
      </c>
      <c r="AP136" s="8">
        <f>ABS(AM136-(ROUNDDOWN(AM136/3600,0)*3600+ROUNDDOWN((AM136-(3600*ROUNDDOWN(AM136/3600,0)))/60,0)*60))</f>
        <v>1</v>
      </c>
      <c r="AQ136" s="81">
        <f>(F136/60+E136)/60+D136</f>
        <v>108.90027777777777</v>
      </c>
      <c r="AR136" s="81">
        <f>(L136/60+K136)/60+J136</f>
        <v>108.90055555555556</v>
      </c>
      <c r="AS136" s="81">
        <f>(R136/60+Q136)/60+P136</f>
        <v>108.90027777777777</v>
      </c>
      <c r="AT136" s="81"/>
      <c r="AU136" s="81">
        <f>AVERAGE(AQ136:AS136)</f>
        <v>108.90037037037037</v>
      </c>
      <c r="AV136" s="81">
        <f>_xlfn.STDEV.S(AQ136:AS136)</f>
        <v>1.6037507477748508E-4</v>
      </c>
      <c r="BA136" s="25"/>
      <c r="BB136" s="25"/>
      <c r="BC136" s="25"/>
      <c r="BD136" s="25"/>
      <c r="BE136" s="25"/>
      <c r="BF136" s="25"/>
      <c r="BG136" s="25"/>
    </row>
    <row r="137" spans="1:59" s="8" customFormat="1" ht="12">
      <c r="A137" s="11"/>
      <c r="B137" s="11"/>
      <c r="C137" s="11"/>
      <c r="D137" s="59"/>
      <c r="E137" s="59"/>
      <c r="F137" s="59"/>
      <c r="G137" s="59"/>
      <c r="H137" s="59"/>
      <c r="I137" s="59"/>
      <c r="J137" s="59"/>
      <c r="K137" s="59"/>
      <c r="L137" s="59"/>
      <c r="M137" s="59"/>
      <c r="N137" s="59"/>
      <c r="O137" s="59"/>
      <c r="P137" s="59"/>
      <c r="Q137" s="59"/>
      <c r="R137" s="59"/>
      <c r="S137" s="59"/>
      <c r="T137" s="59"/>
      <c r="U137" s="59"/>
      <c r="V137" s="59"/>
      <c r="W137" s="59"/>
      <c r="X137" s="59"/>
      <c r="AQ137" s="81"/>
      <c r="AR137" s="81"/>
      <c r="AS137" s="81"/>
      <c r="AT137" s="81"/>
      <c r="AU137" s="81"/>
      <c r="AV137" s="81"/>
      <c r="BA137" s="25"/>
      <c r="BB137" s="25"/>
      <c r="BC137" s="25"/>
      <c r="BD137" s="25"/>
      <c r="BE137" s="25"/>
      <c r="BF137" s="25"/>
      <c r="BG137" s="25"/>
    </row>
    <row r="138" spans="1:59" s="8" customFormat="1" ht="12">
      <c r="A138" s="11"/>
      <c r="B138" s="11"/>
      <c r="C138" s="11"/>
      <c r="D138" s="59"/>
      <c r="E138" s="59"/>
      <c r="F138" s="59"/>
      <c r="G138" s="59"/>
      <c r="H138" s="59"/>
      <c r="I138" s="59"/>
      <c r="J138" s="59"/>
      <c r="K138" s="59"/>
      <c r="L138" s="59"/>
      <c r="M138" s="59"/>
      <c r="N138" s="59"/>
      <c r="O138" s="59"/>
      <c r="P138" s="59"/>
      <c r="Q138" s="59"/>
      <c r="R138" s="59"/>
      <c r="S138" s="59"/>
      <c r="T138" s="59"/>
      <c r="U138" s="59"/>
      <c r="V138" s="59"/>
      <c r="W138" s="59"/>
      <c r="X138" s="59"/>
      <c r="AQ138" s="81"/>
      <c r="AR138" s="81"/>
      <c r="AS138" s="81"/>
      <c r="AT138" s="81"/>
      <c r="AU138" s="81"/>
      <c r="AV138" s="81"/>
      <c r="BA138" s="25"/>
      <c r="BB138" s="25"/>
      <c r="BC138" s="25"/>
      <c r="BD138" s="25"/>
      <c r="BE138" s="25"/>
      <c r="BF138" s="25"/>
      <c r="BG138" s="25"/>
    </row>
    <row r="139" spans="1:59" s="8" customFormat="1" ht="12">
      <c r="A139" s="7" t="s">
        <v>0</v>
      </c>
      <c r="B139" s="7" t="s">
        <v>1</v>
      </c>
      <c r="C139" s="7" t="s">
        <v>2</v>
      </c>
      <c r="D139" s="549" t="s">
        <v>3</v>
      </c>
      <c r="E139" s="549"/>
      <c r="F139" s="549"/>
      <c r="G139" s="549" t="s">
        <v>13</v>
      </c>
      <c r="H139" s="549"/>
      <c r="I139" s="549"/>
      <c r="J139" s="549" t="s">
        <v>4</v>
      </c>
      <c r="K139" s="549"/>
      <c r="L139" s="549"/>
      <c r="M139" s="549" t="s">
        <v>6</v>
      </c>
      <c r="N139" s="549"/>
      <c r="O139" s="549"/>
      <c r="P139" s="549" t="s">
        <v>5</v>
      </c>
      <c r="Q139" s="549"/>
      <c r="R139" s="549"/>
      <c r="S139" s="549" t="s">
        <v>7</v>
      </c>
      <c r="T139" s="549"/>
      <c r="U139" s="549"/>
      <c r="V139" s="549" t="s">
        <v>12</v>
      </c>
      <c r="W139" s="549"/>
      <c r="X139" s="549"/>
      <c r="AQ139" s="81"/>
      <c r="AR139" s="81"/>
      <c r="AS139" s="81"/>
      <c r="AT139" s="81"/>
      <c r="AU139" s="81"/>
      <c r="AV139" s="81"/>
      <c r="BA139" s="25"/>
      <c r="BB139" s="25"/>
      <c r="BC139" s="25"/>
      <c r="BD139" s="25"/>
      <c r="BE139" s="25"/>
      <c r="BF139" s="25"/>
      <c r="BG139" s="25"/>
    </row>
    <row r="140" spans="1:59" s="8" customFormat="1" ht="13.5" customHeight="1">
      <c r="A140" s="9">
        <v>44855</v>
      </c>
      <c r="B140" s="46" t="s">
        <v>37</v>
      </c>
      <c r="C140" s="7" t="s">
        <v>35</v>
      </c>
      <c r="D140" s="30">
        <v>105</v>
      </c>
      <c r="E140" s="3">
        <v>19</v>
      </c>
      <c r="F140" s="4">
        <v>51</v>
      </c>
      <c r="G140" s="30" t="str">
        <f>IF(AA140&lt;0,"-"&amp;AB140,AB140)</f>
        <v>-15</v>
      </c>
      <c r="H140" s="3">
        <f>AC140</f>
        <v>19</v>
      </c>
      <c r="I140" s="3">
        <f>AD140</f>
        <v>51</v>
      </c>
      <c r="J140" s="30">
        <v>105</v>
      </c>
      <c r="K140" s="3">
        <v>19</v>
      </c>
      <c r="L140" s="4">
        <v>50</v>
      </c>
      <c r="M140" s="30" t="str">
        <f>IF(AE140&lt;0,"-"&amp;AF140,AF140)</f>
        <v>-15</v>
      </c>
      <c r="N140" s="3">
        <f>AG140</f>
        <v>19</v>
      </c>
      <c r="O140" s="3">
        <f>AH140</f>
        <v>50</v>
      </c>
      <c r="P140" s="30">
        <v>105</v>
      </c>
      <c r="Q140" s="3">
        <v>19</v>
      </c>
      <c r="R140" s="4">
        <v>50</v>
      </c>
      <c r="S140" s="30" t="str">
        <f>IF(AI140&lt;0,"-"&amp;AJ140,AJ140)</f>
        <v>-15</v>
      </c>
      <c r="T140" s="3">
        <f>AK140</f>
        <v>19</v>
      </c>
      <c r="U140" s="3">
        <f>AL140</f>
        <v>50</v>
      </c>
      <c r="V140" s="30" t="str">
        <f>IF(AM140&lt;0,"-"&amp;AN140,AN140)</f>
        <v>-15</v>
      </c>
      <c r="W140" s="3">
        <f>AO140</f>
        <v>19</v>
      </c>
      <c r="X140" s="4">
        <f>AP140</f>
        <v>50</v>
      </c>
      <c r="AA140" s="8">
        <f>324000-(F140+E140*60+D140*60*60)</f>
        <v>-55191</v>
      </c>
      <c r="AB140" s="8">
        <f>ABS(ROUNDDOWN(AA140/3600,0))</f>
        <v>15</v>
      </c>
      <c r="AC140" s="8">
        <f>ABS(ROUNDDOWN((AA140-(3600*ROUNDDOWN(AA140/3600,0)))/60,0))</f>
        <v>19</v>
      </c>
      <c r="AD140" s="8">
        <f>ABS(AA140-(ROUNDDOWN(AA140/3600,0)*3600+ROUNDDOWN((AA140-(3600*ROUNDDOWN(AA140/3600,0)))/60,0)*60))</f>
        <v>51</v>
      </c>
      <c r="AE140" s="8">
        <f>324000-(L140+K140*60+J140*60*60)</f>
        <v>-55190</v>
      </c>
      <c r="AF140" s="8">
        <f>ABS(ROUNDDOWN(AE140/3600,0))</f>
        <v>15</v>
      </c>
      <c r="AG140" s="8">
        <f>ABS(ROUNDDOWN((AE140-(3600*ROUNDDOWN(AE140/3600,0)))/60,0))</f>
        <v>19</v>
      </c>
      <c r="AH140" s="8">
        <f>ABS(AE140-(ROUNDDOWN(AE140/3600,0)*3600+ROUNDDOWN((AE140-(3600*ROUNDDOWN(AE140/3600,0)))/60,0)*60))</f>
        <v>50</v>
      </c>
      <c r="AI140" s="8">
        <f>324000-(R140+Q140*60+P140*60*60)</f>
        <v>-55190</v>
      </c>
      <c r="AJ140" s="8">
        <f>ABS(ROUNDDOWN(AI140/3600,0))</f>
        <v>15</v>
      </c>
      <c r="AK140" s="8">
        <f>ABS(ROUNDDOWN((AI140-(3600*ROUNDDOWN(AI140/3600,0)))/60,0))</f>
        <v>19</v>
      </c>
      <c r="AL140" s="8">
        <f>ABS(AI140-(ROUNDDOWN(AI140/3600,0)*3600+ROUNDDOWN((AI140-(3600*ROUNDDOWN(AI140/3600,0)))/60,0)*60))</f>
        <v>50</v>
      </c>
      <c r="AM140" s="8">
        <f>ROUND((AA140+AE140+AI140)/3,0)</f>
        <v>-55190</v>
      </c>
      <c r="AN140" s="8">
        <f>ABS(ROUNDDOWN(AM140/3600,0))</f>
        <v>15</v>
      </c>
      <c r="AO140" s="8">
        <f>ABS(ROUNDDOWN((AM140-(3600*ROUNDDOWN(AM140/3600,0)))/60,0))</f>
        <v>19</v>
      </c>
      <c r="AP140" s="8">
        <f>ABS(AM140-(ROUNDDOWN(AM140/3600,0)*3600+ROUNDDOWN((AM140-(3600*ROUNDDOWN(AM140/3600,0)))/60,0)*60))</f>
        <v>50</v>
      </c>
      <c r="AQ140" s="81">
        <f>(F140/60+E140)/60+D140</f>
        <v>105.33083333333333</v>
      </c>
      <c r="AR140" s="81">
        <f>(L140/60+K140)/60+J140</f>
        <v>105.33055555555555</v>
      </c>
      <c r="AS140" s="81">
        <f>(R140/60+Q140)/60+P140</f>
        <v>105.33055555555555</v>
      </c>
      <c r="AT140" s="81"/>
      <c r="AU140" s="81">
        <f>AVERAGE(AQ140:AS140)</f>
        <v>105.33064814814816</v>
      </c>
      <c r="AV140" s="81">
        <f>_xlfn.STDEV.S(AQ140:AS140)</f>
        <v>1.6037507477748508E-4</v>
      </c>
      <c r="BA140" s="25"/>
      <c r="BB140" s="25"/>
      <c r="BC140" s="25"/>
      <c r="BD140" s="25"/>
      <c r="BE140" s="25"/>
      <c r="BF140" s="25"/>
      <c r="BG140" s="25"/>
    </row>
    <row r="141" spans="1:59" s="8" customFormat="1" ht="12">
      <c r="A141" s="7"/>
      <c r="B141" s="7"/>
      <c r="C141" s="7" t="s">
        <v>56</v>
      </c>
      <c r="D141" s="31">
        <v>89</v>
      </c>
      <c r="E141" s="3">
        <v>49</v>
      </c>
      <c r="F141" s="4">
        <v>26</v>
      </c>
      <c r="G141" s="30">
        <f>IF(AA141&lt;0,"-"&amp;AB141,AB141)</f>
        <v>0</v>
      </c>
      <c r="H141" s="3">
        <f t="shared" ref="H141:I143" si="72">AC141</f>
        <v>10</v>
      </c>
      <c r="I141" s="3">
        <f t="shared" si="72"/>
        <v>34</v>
      </c>
      <c r="J141" s="31">
        <v>89</v>
      </c>
      <c r="K141" s="3">
        <v>49</v>
      </c>
      <c r="L141" s="4">
        <v>25</v>
      </c>
      <c r="M141" s="30">
        <f>IF(AE141&lt;0,"-"&amp;AF141,AF141)</f>
        <v>0</v>
      </c>
      <c r="N141" s="3">
        <f t="shared" ref="N141:O143" si="73">AG141</f>
        <v>10</v>
      </c>
      <c r="O141" s="3">
        <f t="shared" si="73"/>
        <v>35</v>
      </c>
      <c r="P141" s="31">
        <v>89</v>
      </c>
      <c r="Q141" s="3">
        <v>49</v>
      </c>
      <c r="R141" s="4">
        <v>26</v>
      </c>
      <c r="S141" s="30">
        <f>IF(AI141&lt;0,"-"&amp;AJ141,AJ141)</f>
        <v>0</v>
      </c>
      <c r="T141" s="3">
        <f t="shared" ref="T141:U143" si="74">AK141</f>
        <v>10</v>
      </c>
      <c r="U141" s="3">
        <f t="shared" si="74"/>
        <v>34</v>
      </c>
      <c r="V141" s="30">
        <f>IF(AM141&lt;0,"-"&amp;AN141,AN141)</f>
        <v>0</v>
      </c>
      <c r="W141" s="3">
        <f t="shared" ref="W141:X143" si="75">AO141</f>
        <v>10</v>
      </c>
      <c r="X141" s="4">
        <f t="shared" si="75"/>
        <v>34</v>
      </c>
      <c r="AA141" s="8">
        <f>324000-(F141+E141*60+D141*60*60)</f>
        <v>634</v>
      </c>
      <c r="AB141" s="8">
        <f>ABS(ROUNDDOWN(AA141/3600,0))</f>
        <v>0</v>
      </c>
      <c r="AC141" s="8">
        <f>ABS(ROUNDDOWN((AA141-(3600*ROUNDDOWN(AA141/3600,0)))/60,0))</f>
        <v>10</v>
      </c>
      <c r="AD141" s="8">
        <f>ABS(AA141-(ROUNDDOWN(AA141/3600,0)*3600+ROUNDDOWN((AA141-(3600*ROUNDDOWN(AA141/3600,0)))/60,0)*60))</f>
        <v>34</v>
      </c>
      <c r="AE141" s="8">
        <f>324000-(L141+K141*60+J141*60*60)</f>
        <v>635</v>
      </c>
      <c r="AF141" s="8">
        <f>ABS(ROUNDDOWN(AE141/3600,0))</f>
        <v>0</v>
      </c>
      <c r="AG141" s="8">
        <f>ABS(ROUNDDOWN((AE141-(3600*ROUNDDOWN(AE141/3600,0)))/60,0))</f>
        <v>10</v>
      </c>
      <c r="AH141" s="8">
        <f>ABS(AE141-(ROUNDDOWN(AE141/3600,0)*3600+ROUNDDOWN((AE141-(3600*ROUNDDOWN(AE141/3600,0)))/60,0)*60))</f>
        <v>35</v>
      </c>
      <c r="AI141" s="8">
        <f>324000-(R141+Q141*60+P141*60*60)</f>
        <v>634</v>
      </c>
      <c r="AJ141" s="8">
        <f>ABS(ROUNDDOWN(AI141/3600,0))</f>
        <v>0</v>
      </c>
      <c r="AK141" s="8">
        <f>ABS(ROUNDDOWN((AI141-(3600*ROUNDDOWN(AI141/3600,0)))/60,0))</f>
        <v>10</v>
      </c>
      <c r="AL141" s="8">
        <f>ABS(AI141-(ROUNDDOWN(AI141/3600,0)*3600+ROUNDDOWN((AI141-(3600*ROUNDDOWN(AI141/3600,0)))/60,0)*60))</f>
        <v>34</v>
      </c>
      <c r="AM141" s="8">
        <f>ROUND((AA141+AE141+AI141)/3,0)</f>
        <v>634</v>
      </c>
      <c r="AN141" s="8">
        <f>ABS(ROUNDDOWN(AM141/3600,0))</f>
        <v>0</v>
      </c>
      <c r="AO141" s="8">
        <f>ABS(ROUNDDOWN((AM141-(3600*ROUNDDOWN(AM141/3600,0)))/60,0))</f>
        <v>10</v>
      </c>
      <c r="AP141" s="8">
        <f>ABS(AM141-(ROUNDDOWN(AM141/3600,0)*3600+ROUNDDOWN((AM141-(3600*ROUNDDOWN(AM141/3600,0)))/60,0)*60))</f>
        <v>34</v>
      </c>
      <c r="AQ141" s="81">
        <f>(F141/60+E141)/60+D141</f>
        <v>89.823888888888888</v>
      </c>
      <c r="AR141" s="81">
        <f>(L141/60+K141)/60+J141</f>
        <v>89.823611111111106</v>
      </c>
      <c r="AS141" s="81">
        <f>(R141/60+Q141)/60+P141</f>
        <v>89.823888888888888</v>
      </c>
      <c r="AT141" s="81"/>
      <c r="AU141" s="81">
        <f>AVERAGE(AQ141:AS141)</f>
        <v>89.823796296296294</v>
      </c>
      <c r="AV141" s="81">
        <f>_xlfn.STDEV.S(AQ141:AS141)</f>
        <v>1.6037507477748508E-4</v>
      </c>
      <c r="BA141" s="25"/>
      <c r="BB141" s="25"/>
      <c r="BC141" s="25"/>
      <c r="BD141" s="25"/>
      <c r="BE141" s="25"/>
      <c r="BF141" s="25"/>
      <c r="BG141" s="25"/>
    </row>
    <row r="142" spans="1:59" s="8" customFormat="1" ht="12">
      <c r="A142" s="7"/>
      <c r="B142" s="7"/>
      <c r="C142" s="7" t="s">
        <v>31</v>
      </c>
      <c r="D142" s="31">
        <v>90</v>
      </c>
      <c r="E142" s="3">
        <v>0</v>
      </c>
      <c r="F142" s="4">
        <v>2</v>
      </c>
      <c r="G142" s="30" t="str">
        <f>IF(AA142&lt;0,"-"&amp;AB142,AB142)</f>
        <v>-0</v>
      </c>
      <c r="H142" s="3">
        <f t="shared" si="72"/>
        <v>0</v>
      </c>
      <c r="I142" s="3">
        <f t="shared" si="72"/>
        <v>2</v>
      </c>
      <c r="J142" s="31">
        <v>90</v>
      </c>
      <c r="K142" s="3">
        <v>0</v>
      </c>
      <c r="L142" s="4">
        <v>1</v>
      </c>
      <c r="M142" s="30" t="str">
        <f>IF(AE142&lt;0,"-"&amp;AF142,AF142)</f>
        <v>-0</v>
      </c>
      <c r="N142" s="3">
        <f t="shared" si="73"/>
        <v>0</v>
      </c>
      <c r="O142" s="3">
        <f t="shared" si="73"/>
        <v>1</v>
      </c>
      <c r="P142" s="31">
        <v>90</v>
      </c>
      <c r="Q142" s="3">
        <v>0</v>
      </c>
      <c r="R142" s="4">
        <v>2</v>
      </c>
      <c r="S142" s="30" t="str">
        <f>IF(AI142&lt;0,"-"&amp;AJ142,AJ142)</f>
        <v>-0</v>
      </c>
      <c r="T142" s="3">
        <f t="shared" si="74"/>
        <v>0</v>
      </c>
      <c r="U142" s="3">
        <f t="shared" si="74"/>
        <v>2</v>
      </c>
      <c r="V142" s="30" t="str">
        <f>IF(AM142&lt;0,"-"&amp;AN142,AN142)</f>
        <v>-0</v>
      </c>
      <c r="W142" s="3">
        <f t="shared" si="75"/>
        <v>0</v>
      </c>
      <c r="X142" s="4">
        <f t="shared" si="75"/>
        <v>2</v>
      </c>
      <c r="AA142" s="8">
        <f>324000-(F142+E142*60+D142*60*60)</f>
        <v>-2</v>
      </c>
      <c r="AB142" s="8">
        <f>ABS(ROUNDDOWN(AA142/3600,0))</f>
        <v>0</v>
      </c>
      <c r="AC142" s="8">
        <f>ABS(ROUNDDOWN((AA142-(3600*ROUNDDOWN(AA142/3600,0)))/60,0))</f>
        <v>0</v>
      </c>
      <c r="AD142" s="8">
        <f>ABS(AA142-(ROUNDDOWN(AA142/3600,0)*3600+ROUNDDOWN((AA142-(3600*ROUNDDOWN(AA142/3600,0)))/60,0)*60))</f>
        <v>2</v>
      </c>
      <c r="AE142" s="8">
        <f>324000-(L142+K142*60+J142*60*60)</f>
        <v>-1</v>
      </c>
      <c r="AF142" s="8">
        <f>ABS(ROUNDDOWN(AE142/3600,0))</f>
        <v>0</v>
      </c>
      <c r="AG142" s="8">
        <f>ABS(ROUNDDOWN((AE142-(3600*ROUNDDOWN(AE142/3600,0)))/60,0))</f>
        <v>0</v>
      </c>
      <c r="AH142" s="8">
        <f>ABS(AE142-(ROUNDDOWN(AE142/3600,0)*3600+ROUNDDOWN((AE142-(3600*ROUNDDOWN(AE142/3600,0)))/60,0)*60))</f>
        <v>1</v>
      </c>
      <c r="AI142" s="8">
        <f>324000-(R142+Q142*60+P142*60*60)</f>
        <v>-2</v>
      </c>
      <c r="AJ142" s="8">
        <f>ABS(ROUNDDOWN(AI142/3600,0))</f>
        <v>0</v>
      </c>
      <c r="AK142" s="8">
        <f>ABS(ROUNDDOWN((AI142-(3600*ROUNDDOWN(AI142/3600,0)))/60,0))</f>
        <v>0</v>
      </c>
      <c r="AL142" s="8">
        <f>ABS(AI142-(ROUNDDOWN(AI142/3600,0)*3600+ROUNDDOWN((AI142-(3600*ROUNDDOWN(AI142/3600,0)))/60,0)*60))</f>
        <v>2</v>
      </c>
      <c r="AM142" s="8">
        <f>ROUND((AA142+AE142+AI142)/3,0)</f>
        <v>-2</v>
      </c>
      <c r="AN142" s="8">
        <f>ABS(ROUNDDOWN(AM142/3600,0))</f>
        <v>0</v>
      </c>
      <c r="AO142" s="8">
        <f>ABS(ROUNDDOWN((AM142-(3600*ROUNDDOWN(AM142/3600,0)))/60,0))</f>
        <v>0</v>
      </c>
      <c r="AP142" s="8">
        <f>ABS(AM142-(ROUNDDOWN(AM142/3600,0)*3600+ROUNDDOWN((AM142-(3600*ROUNDDOWN(AM142/3600,0)))/60,0)*60))</f>
        <v>2</v>
      </c>
      <c r="AQ142" s="81">
        <f>(F142/60+E142)/60+D142</f>
        <v>90.00055555555555</v>
      </c>
      <c r="AR142" s="81">
        <f>(L142/60+K142)/60+J142</f>
        <v>90.000277777777782</v>
      </c>
      <c r="AS142" s="81">
        <f>(R142/60+Q142)/60+P142</f>
        <v>90.00055555555555</v>
      </c>
      <c r="AT142" s="81"/>
      <c r="AU142" s="81">
        <f>AVERAGE(AQ142:AS142)</f>
        <v>90.000462962962956</v>
      </c>
      <c r="AV142" s="81">
        <f>_xlfn.STDEV.S(AQ142:AS142)</f>
        <v>1.6037507476928043E-4</v>
      </c>
      <c r="BA142" s="25"/>
      <c r="BB142" s="25"/>
      <c r="BC142" s="25"/>
      <c r="BD142" s="25"/>
      <c r="BE142" s="25"/>
      <c r="BF142" s="25"/>
      <c r="BG142" s="25"/>
    </row>
    <row r="143" spans="1:59" s="8" customFormat="1" ht="12">
      <c r="A143" s="7"/>
      <c r="B143" s="7"/>
      <c r="C143" s="7" t="s">
        <v>46</v>
      </c>
      <c r="D143" s="31">
        <v>90</v>
      </c>
      <c r="E143" s="3">
        <v>4</v>
      </c>
      <c r="F143" s="4">
        <v>50</v>
      </c>
      <c r="G143" s="30" t="str">
        <f>IF(AA143&lt;0,"-"&amp;AB143,AB143)</f>
        <v>-0</v>
      </c>
      <c r="H143" s="3">
        <f t="shared" si="72"/>
        <v>4</v>
      </c>
      <c r="I143" s="3">
        <f t="shared" si="72"/>
        <v>50</v>
      </c>
      <c r="J143" s="31">
        <v>90</v>
      </c>
      <c r="K143" s="3">
        <v>4</v>
      </c>
      <c r="L143" s="4">
        <v>51</v>
      </c>
      <c r="M143" s="30" t="str">
        <f>IF(AE143&lt;0,"-"&amp;AF143,AF143)</f>
        <v>-0</v>
      </c>
      <c r="N143" s="3">
        <f t="shared" si="73"/>
        <v>4</v>
      </c>
      <c r="O143" s="3">
        <f t="shared" si="73"/>
        <v>51</v>
      </c>
      <c r="P143" s="31">
        <v>90</v>
      </c>
      <c r="Q143" s="3">
        <v>4</v>
      </c>
      <c r="R143" s="4">
        <v>51</v>
      </c>
      <c r="S143" s="30" t="str">
        <f>IF(AI143&lt;0,"-"&amp;AJ143,AJ143)</f>
        <v>-0</v>
      </c>
      <c r="T143" s="3">
        <f t="shared" si="74"/>
        <v>4</v>
      </c>
      <c r="U143" s="3">
        <f t="shared" si="74"/>
        <v>51</v>
      </c>
      <c r="V143" s="30" t="str">
        <f>IF(AM143&lt;0,"-"&amp;AN143,AN143)</f>
        <v>-0</v>
      </c>
      <c r="W143" s="3">
        <f t="shared" si="75"/>
        <v>4</v>
      </c>
      <c r="X143" s="4">
        <f t="shared" si="75"/>
        <v>51</v>
      </c>
      <c r="AA143" s="8">
        <f>324000-(F143+E143*60+D143*60*60)</f>
        <v>-290</v>
      </c>
      <c r="AB143" s="8">
        <f>ABS(ROUNDDOWN(AA143/3600,0))</f>
        <v>0</v>
      </c>
      <c r="AC143" s="8">
        <f>ABS(ROUNDDOWN((AA143-(3600*ROUNDDOWN(AA143/3600,0)))/60,0))</f>
        <v>4</v>
      </c>
      <c r="AD143" s="8">
        <f>ABS(AA143-(ROUNDDOWN(AA143/3600,0)*3600+ROUNDDOWN((AA143-(3600*ROUNDDOWN(AA143/3600,0)))/60,0)*60))</f>
        <v>50</v>
      </c>
      <c r="AE143" s="8">
        <f>324000-(L143+K143*60+J143*60*60)</f>
        <v>-291</v>
      </c>
      <c r="AF143" s="8">
        <f>ABS(ROUNDDOWN(AE143/3600,0))</f>
        <v>0</v>
      </c>
      <c r="AG143" s="8">
        <f>ABS(ROUNDDOWN((AE143-(3600*ROUNDDOWN(AE143/3600,0)))/60,0))</f>
        <v>4</v>
      </c>
      <c r="AH143" s="8">
        <f>ABS(AE143-(ROUNDDOWN(AE143/3600,0)*3600+ROUNDDOWN((AE143-(3600*ROUNDDOWN(AE143/3600,0)))/60,0)*60))</f>
        <v>51</v>
      </c>
      <c r="AI143" s="8">
        <f>324000-(R143+Q143*60+P143*60*60)</f>
        <v>-291</v>
      </c>
      <c r="AJ143" s="8">
        <f>ABS(ROUNDDOWN(AI143/3600,0))</f>
        <v>0</v>
      </c>
      <c r="AK143" s="8">
        <f>ABS(ROUNDDOWN((AI143-(3600*ROUNDDOWN(AI143/3600,0)))/60,0))</f>
        <v>4</v>
      </c>
      <c r="AL143" s="8">
        <f>ABS(AI143-(ROUNDDOWN(AI143/3600,0)*3600+ROUNDDOWN((AI143-(3600*ROUNDDOWN(AI143/3600,0)))/60,0)*60))</f>
        <v>51</v>
      </c>
      <c r="AM143" s="8">
        <f>ROUND((AA143+AE143+AI143)/3,0)</f>
        <v>-291</v>
      </c>
      <c r="AN143" s="8">
        <f>ABS(ROUNDDOWN(AM143/3600,0))</f>
        <v>0</v>
      </c>
      <c r="AO143" s="8">
        <f>ABS(ROUNDDOWN((AM143-(3600*ROUNDDOWN(AM143/3600,0)))/60,0))</f>
        <v>4</v>
      </c>
      <c r="AP143" s="8">
        <f>ABS(AM143-(ROUNDDOWN(AM143/3600,0)*3600+ROUNDDOWN((AM143-(3600*ROUNDDOWN(AM143/3600,0)))/60,0)*60))</f>
        <v>51</v>
      </c>
      <c r="AQ143" s="81">
        <f>(F143/60+E143)/60+D143</f>
        <v>90.080555555555549</v>
      </c>
      <c r="AR143" s="81">
        <f>(L143/60+K143)/60+J143</f>
        <v>90.080833333333331</v>
      </c>
      <c r="AS143" s="81">
        <f>(R143/60+Q143)/60+P143</f>
        <v>90.080833333333331</v>
      </c>
      <c r="AT143" s="81"/>
      <c r="AU143" s="519">
        <f>AVERAGE(AQ143:AS143)</f>
        <v>90.080740740740737</v>
      </c>
      <c r="AV143" s="81">
        <f>_xlfn.STDEV.S(AQ143:AS143)</f>
        <v>1.6037507477748508E-4</v>
      </c>
      <c r="BA143" s="25"/>
      <c r="BB143" s="25"/>
      <c r="BC143" s="25"/>
      <c r="BD143" s="25"/>
      <c r="BE143" s="25"/>
      <c r="BF143" s="25"/>
      <c r="BG143" s="25"/>
    </row>
    <row r="144" spans="1:59" s="8" customFormat="1" ht="12">
      <c r="A144" s="11"/>
      <c r="B144" s="11"/>
      <c r="C144" s="11"/>
      <c r="D144" s="59"/>
      <c r="E144" s="59"/>
      <c r="F144" s="59"/>
      <c r="G144" s="59"/>
      <c r="H144" s="59"/>
      <c r="I144" s="59"/>
      <c r="J144" s="59"/>
      <c r="K144" s="59"/>
      <c r="L144" s="59"/>
      <c r="M144" s="59"/>
      <c r="N144" s="59"/>
      <c r="O144" s="59"/>
      <c r="P144" s="59"/>
      <c r="Q144" s="59"/>
      <c r="R144" s="59"/>
      <c r="S144" s="59"/>
      <c r="T144" s="59"/>
      <c r="U144" s="59"/>
      <c r="V144" s="59"/>
      <c r="W144" s="59"/>
      <c r="X144" s="59"/>
      <c r="AQ144" s="81"/>
      <c r="AR144" s="81"/>
      <c r="AS144" s="81" t="s">
        <v>632</v>
      </c>
      <c r="AT144" s="81"/>
      <c r="AU144" s="81"/>
      <c r="AV144" s="81"/>
      <c r="BA144" s="25"/>
      <c r="BB144" s="25"/>
      <c r="BC144" s="25"/>
      <c r="BD144" s="25"/>
      <c r="BE144" s="25"/>
      <c r="BF144" s="25"/>
      <c r="BG144" s="25"/>
    </row>
    <row r="145" spans="1:59" s="8" customFormat="1" ht="12">
      <c r="A145" s="11"/>
      <c r="B145" s="11"/>
      <c r="C145" s="11"/>
      <c r="D145" s="59"/>
      <c r="E145" s="59"/>
      <c r="F145" s="59"/>
      <c r="G145" s="59"/>
      <c r="H145" s="59"/>
      <c r="I145" s="59"/>
      <c r="J145" s="59"/>
      <c r="K145" s="59"/>
      <c r="L145" s="59"/>
      <c r="M145" s="59"/>
      <c r="N145" s="59"/>
      <c r="O145" s="59"/>
      <c r="P145" s="59"/>
      <c r="Q145" s="59"/>
      <c r="R145" s="59"/>
      <c r="S145" s="59"/>
      <c r="T145" s="59"/>
      <c r="U145" s="59"/>
      <c r="V145" s="59"/>
      <c r="W145" s="59"/>
      <c r="X145" s="59"/>
      <c r="AQ145" s="81"/>
      <c r="AR145" s="81"/>
      <c r="AS145" s="81"/>
      <c r="AT145" s="81"/>
      <c r="AU145" s="81"/>
      <c r="AV145" s="81"/>
      <c r="BA145" s="25"/>
      <c r="BB145" s="25"/>
      <c r="BC145" s="25"/>
      <c r="BD145" s="25"/>
      <c r="BE145" s="25"/>
      <c r="BF145" s="25"/>
      <c r="BG145" s="25"/>
    </row>
    <row r="146" spans="1:59" s="8" customFormat="1" ht="12">
      <c r="A146" s="7" t="s">
        <v>0</v>
      </c>
      <c r="B146" s="7" t="s">
        <v>1</v>
      </c>
      <c r="C146" s="7" t="s">
        <v>2</v>
      </c>
      <c r="D146" s="549" t="s">
        <v>3</v>
      </c>
      <c r="E146" s="549"/>
      <c r="F146" s="549"/>
      <c r="G146" s="549" t="s">
        <v>13</v>
      </c>
      <c r="H146" s="549"/>
      <c r="I146" s="549"/>
      <c r="J146" s="549" t="s">
        <v>4</v>
      </c>
      <c r="K146" s="549"/>
      <c r="L146" s="549"/>
      <c r="M146" s="549" t="s">
        <v>6</v>
      </c>
      <c r="N146" s="549"/>
      <c r="O146" s="549"/>
      <c r="P146" s="549" t="s">
        <v>5</v>
      </c>
      <c r="Q146" s="549"/>
      <c r="R146" s="549"/>
      <c r="S146" s="549" t="s">
        <v>7</v>
      </c>
      <c r="T146" s="549"/>
      <c r="U146" s="549"/>
      <c r="V146" s="549" t="s">
        <v>12</v>
      </c>
      <c r="W146" s="549"/>
      <c r="X146" s="549"/>
      <c r="AQ146" s="81"/>
      <c r="AR146" s="81"/>
      <c r="AS146" s="81"/>
      <c r="AT146" s="81"/>
      <c r="AU146" s="81"/>
      <c r="AV146" s="81"/>
      <c r="BA146" s="25"/>
      <c r="BB146" s="25"/>
      <c r="BC146" s="25"/>
      <c r="BD146" s="25"/>
      <c r="BE146" s="25"/>
      <c r="BF146" s="25"/>
      <c r="BG146" s="25"/>
    </row>
    <row r="147" spans="1:59" s="8" customFormat="1" ht="13.5" customHeight="1">
      <c r="A147" s="9">
        <v>44859</v>
      </c>
      <c r="B147" s="46" t="s">
        <v>39</v>
      </c>
      <c r="C147" s="7" t="s">
        <v>44</v>
      </c>
      <c r="D147" s="30">
        <v>106</v>
      </c>
      <c r="E147" s="3">
        <v>36</v>
      </c>
      <c r="F147" s="4">
        <v>43</v>
      </c>
      <c r="G147" s="30" t="str">
        <f>IF(AA147&lt;0,"-"&amp;AB147,AB147)</f>
        <v>-16</v>
      </c>
      <c r="H147" s="3">
        <f>AC147</f>
        <v>36</v>
      </c>
      <c r="I147" s="3">
        <f>AD147</f>
        <v>43</v>
      </c>
      <c r="J147" s="30">
        <v>106</v>
      </c>
      <c r="K147" s="3">
        <v>36</v>
      </c>
      <c r="L147" s="4">
        <v>46</v>
      </c>
      <c r="M147" s="30" t="str">
        <f>IF(AE147&lt;0,"-"&amp;AF147,AF147)</f>
        <v>-16</v>
      </c>
      <c r="N147" s="3">
        <f t="shared" ref="N147:O149" si="76">AG147</f>
        <v>36</v>
      </c>
      <c r="O147" s="3">
        <f t="shared" si="76"/>
        <v>46</v>
      </c>
      <c r="P147" s="30">
        <v>106</v>
      </c>
      <c r="Q147" s="3">
        <v>36</v>
      </c>
      <c r="R147" s="4">
        <v>48</v>
      </c>
      <c r="S147" s="30" t="str">
        <f>IF(AI147&lt;0,"-"&amp;AJ147,AJ147)</f>
        <v>-16</v>
      </c>
      <c r="T147" s="3">
        <f t="shared" ref="T147:U149" si="77">AK147</f>
        <v>36</v>
      </c>
      <c r="U147" s="3">
        <f t="shared" si="77"/>
        <v>48</v>
      </c>
      <c r="V147" s="30" t="str">
        <f>IF(AM147&lt;0,"-"&amp;AN147,AN147)</f>
        <v>-16</v>
      </c>
      <c r="W147" s="3">
        <f t="shared" ref="W147:X149" si="78">AO147</f>
        <v>36</v>
      </c>
      <c r="X147" s="4">
        <f t="shared" si="78"/>
        <v>46</v>
      </c>
      <c r="AA147" s="8">
        <f>324000-(F147+E147*60+D147*60*60)</f>
        <v>-59803</v>
      </c>
      <c r="AB147" s="8">
        <f>ABS(ROUNDDOWN(AA147/3600,0))</f>
        <v>16</v>
      </c>
      <c r="AC147" s="8">
        <f>ABS(ROUNDDOWN((AA147-(3600*ROUNDDOWN(AA147/3600,0)))/60,0))</f>
        <v>36</v>
      </c>
      <c r="AD147" s="8">
        <f>ABS(AA147-(ROUNDDOWN(AA147/3600,0)*3600+ROUNDDOWN((AA147-(3600*ROUNDDOWN(AA147/3600,0)))/60,0)*60))</f>
        <v>43</v>
      </c>
      <c r="AE147" s="8">
        <f>324000-(L147+K147*60+J147*60*60)</f>
        <v>-59806</v>
      </c>
      <c r="AF147" s="8">
        <f>ABS(ROUNDDOWN(AE147/3600,0))</f>
        <v>16</v>
      </c>
      <c r="AG147" s="8">
        <f>ABS(ROUNDDOWN((AE147-(3600*ROUNDDOWN(AE147/3600,0)))/60,0))</f>
        <v>36</v>
      </c>
      <c r="AH147" s="8">
        <f>ABS(AE147-(ROUNDDOWN(AE147/3600,0)*3600+ROUNDDOWN((AE147-(3600*ROUNDDOWN(AE147/3600,0)))/60,0)*60))</f>
        <v>46</v>
      </c>
      <c r="AI147" s="8">
        <f>324000-(R147+Q147*60+P147*60*60)</f>
        <v>-59808</v>
      </c>
      <c r="AJ147" s="8">
        <f>ABS(ROUNDDOWN(AI147/3600,0))</f>
        <v>16</v>
      </c>
      <c r="AK147" s="8">
        <f>ABS(ROUNDDOWN((AI147-(3600*ROUNDDOWN(AI147/3600,0)))/60,0))</f>
        <v>36</v>
      </c>
      <c r="AL147" s="8">
        <f>ABS(AI147-(ROUNDDOWN(AI147/3600,0)*3600+ROUNDDOWN((AI147-(3600*ROUNDDOWN(AI147/3600,0)))/60,0)*60))</f>
        <v>48</v>
      </c>
      <c r="AM147" s="8">
        <f>ROUND((AA147+AE147+AI147)/3,0)</f>
        <v>-59806</v>
      </c>
      <c r="AN147" s="8">
        <f>ABS(ROUNDDOWN(AM147/3600,0))</f>
        <v>16</v>
      </c>
      <c r="AO147" s="8">
        <f>ABS(ROUNDDOWN((AM147-(3600*ROUNDDOWN(AM147/3600,0)))/60,0))</f>
        <v>36</v>
      </c>
      <c r="AP147" s="8">
        <f>ABS(AM147-(ROUNDDOWN(AM147/3600,0)*3600+ROUNDDOWN((AM147-(3600*ROUNDDOWN(AM147/3600,0)))/60,0)*60))</f>
        <v>46</v>
      </c>
      <c r="AQ147" s="81">
        <f>(F147/60+E147)/60+D147</f>
        <v>106.61194444444445</v>
      </c>
      <c r="AR147" s="81">
        <f>(L147/60+K147)/60+J147</f>
        <v>106.61277777777778</v>
      </c>
      <c r="AS147" s="81">
        <f>(R147/60+Q147)/60+P147</f>
        <v>106.61333333333333</v>
      </c>
      <c r="AT147" s="81"/>
      <c r="AU147" s="81">
        <f>AVERAGE(AQ147:AS147)</f>
        <v>106.61268518518519</v>
      </c>
      <c r="AV147" s="81">
        <f>_xlfn.STDEV.S(AQ147:AS147)</f>
        <v>6.9905874400371911E-4</v>
      </c>
      <c r="BA147" s="25"/>
      <c r="BB147" s="25"/>
      <c r="BC147" s="25"/>
      <c r="BD147" s="25"/>
      <c r="BE147" s="25"/>
      <c r="BF147" s="25"/>
      <c r="BG147" s="25"/>
    </row>
    <row r="148" spans="1:59" s="8" customFormat="1" ht="12">
      <c r="A148" s="7"/>
      <c r="B148" s="7"/>
      <c r="C148" s="7" t="s">
        <v>76</v>
      </c>
      <c r="D148" s="31">
        <v>116</v>
      </c>
      <c r="E148" s="3">
        <v>48</v>
      </c>
      <c r="F148" s="4">
        <v>26</v>
      </c>
      <c r="G148" s="30" t="str">
        <f>IF(AA148&lt;0,"-"&amp;AB148,AB148)</f>
        <v>-26</v>
      </c>
      <c r="H148" s="3">
        <f>AC148</f>
        <v>48</v>
      </c>
      <c r="I148" s="3">
        <f>AD148</f>
        <v>26</v>
      </c>
      <c r="J148" s="31">
        <v>116</v>
      </c>
      <c r="K148" s="3">
        <v>48</v>
      </c>
      <c r="L148" s="4">
        <v>26</v>
      </c>
      <c r="M148" s="30" t="str">
        <f>IF(AE148&lt;0,"-"&amp;AF148,AF148)</f>
        <v>-26</v>
      </c>
      <c r="N148" s="3">
        <f t="shared" si="76"/>
        <v>48</v>
      </c>
      <c r="O148" s="3">
        <f t="shared" si="76"/>
        <v>26</v>
      </c>
      <c r="P148" s="31">
        <v>116</v>
      </c>
      <c r="Q148" s="3">
        <v>48</v>
      </c>
      <c r="R148" s="4">
        <v>26</v>
      </c>
      <c r="S148" s="30" t="str">
        <f>IF(AI148&lt;0,"-"&amp;AJ148,AJ148)</f>
        <v>-26</v>
      </c>
      <c r="T148" s="3">
        <f t="shared" si="77"/>
        <v>48</v>
      </c>
      <c r="U148" s="3">
        <f t="shared" si="77"/>
        <v>26</v>
      </c>
      <c r="V148" s="30" t="str">
        <f>IF(AM148&lt;0,"-"&amp;AN148,AN148)</f>
        <v>-26</v>
      </c>
      <c r="W148" s="3">
        <f t="shared" si="78"/>
        <v>48</v>
      </c>
      <c r="X148" s="4">
        <f t="shared" si="78"/>
        <v>26</v>
      </c>
      <c r="AA148" s="8">
        <f>324000-(F148+E148*60+D148*60*60)</f>
        <v>-96506</v>
      </c>
      <c r="AB148" s="8">
        <f>ABS(ROUNDDOWN(AA148/3600,0))</f>
        <v>26</v>
      </c>
      <c r="AC148" s="8">
        <f>ABS(ROUNDDOWN((AA148-(3600*ROUNDDOWN(AA148/3600,0)))/60,0))</f>
        <v>48</v>
      </c>
      <c r="AD148" s="8">
        <f>ABS(AA148-(ROUNDDOWN(AA148/3600,0)*3600+ROUNDDOWN((AA148-(3600*ROUNDDOWN(AA148/3600,0)))/60,0)*60))</f>
        <v>26</v>
      </c>
      <c r="AE148" s="8">
        <f>324000-(L148+K148*60+J148*60*60)</f>
        <v>-96506</v>
      </c>
      <c r="AF148" s="8">
        <f>ABS(ROUNDDOWN(AE148/3600,0))</f>
        <v>26</v>
      </c>
      <c r="AG148" s="8">
        <f>ABS(ROUNDDOWN((AE148-(3600*ROUNDDOWN(AE148/3600,0)))/60,0))</f>
        <v>48</v>
      </c>
      <c r="AH148" s="8">
        <f>ABS(AE148-(ROUNDDOWN(AE148/3600,0)*3600+ROUNDDOWN((AE148-(3600*ROUNDDOWN(AE148/3600,0)))/60,0)*60))</f>
        <v>26</v>
      </c>
      <c r="AI148" s="8">
        <f>324000-(R148+Q148*60+P148*60*60)</f>
        <v>-96506</v>
      </c>
      <c r="AJ148" s="8">
        <f>ABS(ROUNDDOWN(AI148/3600,0))</f>
        <v>26</v>
      </c>
      <c r="AK148" s="8">
        <f>ABS(ROUNDDOWN((AI148-(3600*ROUNDDOWN(AI148/3600,0)))/60,0))</f>
        <v>48</v>
      </c>
      <c r="AL148" s="8">
        <f>ABS(AI148-(ROUNDDOWN(AI148/3600,0)*3600+ROUNDDOWN((AI148-(3600*ROUNDDOWN(AI148/3600,0)))/60,0)*60))</f>
        <v>26</v>
      </c>
      <c r="AM148" s="8">
        <f>ROUND((AA148+AE148+AI148)/3,0)</f>
        <v>-96506</v>
      </c>
      <c r="AN148" s="8">
        <f>ABS(ROUNDDOWN(AM148/3600,0))</f>
        <v>26</v>
      </c>
      <c r="AO148" s="8">
        <f>ABS(ROUNDDOWN((AM148-(3600*ROUNDDOWN(AM148/3600,0)))/60,0))</f>
        <v>48</v>
      </c>
      <c r="AP148" s="8">
        <f>ABS(AM148-(ROUNDDOWN(AM148/3600,0)*3600+ROUNDDOWN((AM148-(3600*ROUNDDOWN(AM148/3600,0)))/60,0)*60))</f>
        <v>26</v>
      </c>
      <c r="AQ148" s="81">
        <f>(F148/60+E148)/60+D148</f>
        <v>116.80722222222222</v>
      </c>
      <c r="AR148" s="81">
        <f>(L148/60+K148)/60+J148</f>
        <v>116.80722222222222</v>
      </c>
      <c r="AS148" s="81">
        <f>(R148/60+Q148)/60+P148</f>
        <v>116.80722222222222</v>
      </c>
      <c r="AT148" s="81"/>
      <c r="AU148" s="81">
        <f>AVERAGE(AQ148:AS148)</f>
        <v>116.80722222222222</v>
      </c>
      <c r="AV148" s="81">
        <f>_xlfn.STDEV.S(AQ148:AS148)</f>
        <v>0</v>
      </c>
      <c r="BA148" s="25"/>
      <c r="BB148" s="25"/>
      <c r="BC148" s="25"/>
      <c r="BD148" s="25"/>
      <c r="BE148" s="25"/>
      <c r="BF148" s="25"/>
      <c r="BG148" s="25"/>
    </row>
    <row r="149" spans="1:59" s="8" customFormat="1" ht="12">
      <c r="A149" s="7"/>
      <c r="B149" s="7"/>
      <c r="C149" s="7" t="s">
        <v>52</v>
      </c>
      <c r="D149" s="31">
        <v>126</v>
      </c>
      <c r="E149" s="3">
        <v>9</v>
      </c>
      <c r="F149" s="4">
        <v>32</v>
      </c>
      <c r="G149" s="30" t="str">
        <f>IF(AA149&lt;0,"-"&amp;AB149,AB149)</f>
        <v>-36</v>
      </c>
      <c r="H149" s="3">
        <v>8</v>
      </c>
      <c r="I149" s="3">
        <f>AD149</f>
        <v>32</v>
      </c>
      <c r="J149" s="31">
        <v>126</v>
      </c>
      <c r="K149" s="3">
        <v>8</v>
      </c>
      <c r="L149" s="4">
        <v>32</v>
      </c>
      <c r="M149" s="30" t="str">
        <f>IF(AE149&lt;0,"-"&amp;AF149,AF149)</f>
        <v>-36</v>
      </c>
      <c r="N149" s="3">
        <f t="shared" si="76"/>
        <v>8</v>
      </c>
      <c r="O149" s="3">
        <f t="shared" si="76"/>
        <v>32</v>
      </c>
      <c r="P149" s="31">
        <v>126</v>
      </c>
      <c r="Q149" s="3">
        <v>8</v>
      </c>
      <c r="R149" s="4">
        <v>31</v>
      </c>
      <c r="S149" s="30" t="str">
        <f>IF(AI149&lt;0,"-"&amp;AJ149,AJ149)</f>
        <v>-36</v>
      </c>
      <c r="T149" s="3">
        <f t="shared" si="77"/>
        <v>8</v>
      </c>
      <c r="U149" s="3">
        <f t="shared" si="77"/>
        <v>31</v>
      </c>
      <c r="V149" s="30" t="str">
        <f>IF(AM149&lt;0,"-"&amp;AN149,AN149)</f>
        <v>-36</v>
      </c>
      <c r="W149" s="3">
        <f t="shared" si="78"/>
        <v>8</v>
      </c>
      <c r="X149" s="4">
        <f t="shared" si="78"/>
        <v>52</v>
      </c>
      <c r="AA149" s="8">
        <f>324000-(F149+E149*60+D149*60*60)</f>
        <v>-130172</v>
      </c>
      <c r="AB149" s="8">
        <f>ABS(ROUNDDOWN(AA149/3600,0))</f>
        <v>36</v>
      </c>
      <c r="AC149" s="8">
        <f>ABS(ROUNDDOWN((AA149-(3600*ROUNDDOWN(AA149/3600,0)))/60,0))</f>
        <v>9</v>
      </c>
      <c r="AD149" s="8">
        <f>ABS(AA149-(ROUNDDOWN(AA149/3600,0)*3600+ROUNDDOWN((AA149-(3600*ROUNDDOWN(AA149/3600,0)))/60,0)*60))</f>
        <v>32</v>
      </c>
      <c r="AE149" s="8">
        <f>324000-(L149+K149*60+J149*60*60)</f>
        <v>-130112</v>
      </c>
      <c r="AF149" s="8">
        <f>ABS(ROUNDDOWN(AE149/3600,0))</f>
        <v>36</v>
      </c>
      <c r="AG149" s="8">
        <f>ABS(ROUNDDOWN((AE149-(3600*ROUNDDOWN(AE149/3600,0)))/60,0))</f>
        <v>8</v>
      </c>
      <c r="AH149" s="8">
        <f>ABS(AE149-(ROUNDDOWN(AE149/3600,0)*3600+ROUNDDOWN((AE149-(3600*ROUNDDOWN(AE149/3600,0)))/60,0)*60))</f>
        <v>32</v>
      </c>
      <c r="AI149" s="8">
        <f>324000-(R149+Q149*60+P149*60*60)</f>
        <v>-130111</v>
      </c>
      <c r="AJ149" s="8">
        <f>ABS(ROUNDDOWN(AI149/3600,0))</f>
        <v>36</v>
      </c>
      <c r="AK149" s="8">
        <f>ABS(ROUNDDOWN((AI149-(3600*ROUNDDOWN(AI149/3600,0)))/60,0))</f>
        <v>8</v>
      </c>
      <c r="AL149" s="8">
        <f>ABS(AI149-(ROUNDDOWN(AI149/3600,0)*3600+ROUNDDOWN((AI149-(3600*ROUNDDOWN(AI149/3600,0)))/60,0)*60))</f>
        <v>31</v>
      </c>
      <c r="AM149" s="8">
        <f>ROUND((AA149+AE149+AI149)/3,0)</f>
        <v>-130132</v>
      </c>
      <c r="AN149" s="8">
        <f>ABS(ROUNDDOWN(AM149/3600,0))</f>
        <v>36</v>
      </c>
      <c r="AO149" s="8">
        <f>ABS(ROUNDDOWN((AM149-(3600*ROUNDDOWN(AM149/3600,0)))/60,0))</f>
        <v>8</v>
      </c>
      <c r="AP149" s="8">
        <f>ABS(AM149-(ROUNDDOWN(AM149/3600,0)*3600+ROUNDDOWN((AM149-(3600*ROUNDDOWN(AM149/3600,0)))/60,0)*60))</f>
        <v>52</v>
      </c>
      <c r="AQ149" s="81">
        <f>(F149/60+E149)/60+D149</f>
        <v>126.1588888888889</v>
      </c>
      <c r="AR149" s="81">
        <f>(L149/60+K149)/60+J149</f>
        <v>126.14222222222222</v>
      </c>
      <c r="AS149" s="81">
        <f>(R149/60+Q149)/60+P149</f>
        <v>126.14194444444445</v>
      </c>
      <c r="AT149" s="81"/>
      <c r="AU149" s="81">
        <f>AVERAGE(AQ149:AS149)</f>
        <v>126.1476851851852</v>
      </c>
      <c r="AV149" s="81">
        <f>_xlfn.STDEV.S(AQ149:AS149)</f>
        <v>9.703686033350296E-3</v>
      </c>
      <c r="BA149" s="25"/>
      <c r="BB149" s="25"/>
      <c r="BC149" s="25"/>
      <c r="BD149" s="25"/>
      <c r="BE149" s="25"/>
      <c r="BF149" s="25"/>
      <c r="BG149" s="25"/>
    </row>
    <row r="150" spans="1:59" s="8" customFormat="1" ht="12">
      <c r="A150" s="11"/>
      <c r="B150" s="11"/>
      <c r="C150" s="11"/>
      <c r="D150" s="59"/>
      <c r="E150" s="59"/>
      <c r="F150" s="59"/>
      <c r="G150" s="59"/>
      <c r="H150" s="59"/>
      <c r="I150" s="59"/>
      <c r="J150" s="59"/>
      <c r="K150" s="59"/>
      <c r="L150" s="59"/>
      <c r="M150" s="59"/>
      <c r="N150" s="59"/>
      <c r="O150" s="59"/>
      <c r="P150" s="59"/>
      <c r="Q150" s="59"/>
      <c r="R150" s="59"/>
      <c r="S150" s="59"/>
      <c r="T150" s="59"/>
      <c r="U150" s="59"/>
      <c r="V150" s="59"/>
      <c r="W150" s="59"/>
      <c r="X150" s="59"/>
      <c r="AQ150" s="81"/>
      <c r="AR150" s="81"/>
      <c r="AS150" s="81"/>
      <c r="AT150" s="81"/>
      <c r="AU150" s="81"/>
      <c r="AV150" s="81"/>
      <c r="BA150" s="25"/>
      <c r="BB150" s="25"/>
      <c r="BC150" s="25"/>
      <c r="BD150" s="25"/>
      <c r="BE150" s="25"/>
      <c r="BF150" s="25"/>
      <c r="BG150" s="25"/>
    </row>
    <row r="151" spans="1:59" s="8" customFormat="1" ht="12">
      <c r="A151" s="11"/>
      <c r="B151" s="11"/>
      <c r="C151" s="11"/>
      <c r="D151" s="59"/>
      <c r="E151" s="59"/>
      <c r="F151" s="59"/>
      <c r="G151" s="59"/>
      <c r="H151" s="59"/>
      <c r="I151" s="59"/>
      <c r="J151" s="59"/>
      <c r="K151" s="59"/>
      <c r="L151" s="59"/>
      <c r="M151" s="59"/>
      <c r="N151" s="59"/>
      <c r="O151" s="59"/>
      <c r="P151" s="59"/>
      <c r="Q151" s="59"/>
      <c r="R151" s="59"/>
      <c r="S151" s="59"/>
      <c r="T151" s="59"/>
      <c r="U151" s="59"/>
      <c r="V151" s="59"/>
      <c r="W151" s="59"/>
      <c r="X151" s="59"/>
      <c r="AQ151" s="81"/>
      <c r="AR151" s="81"/>
      <c r="AS151" s="81"/>
      <c r="AT151" s="81"/>
      <c r="AU151" s="81"/>
      <c r="AV151" s="81"/>
      <c r="BA151" s="25"/>
      <c r="BB151" s="25"/>
      <c r="BC151" s="25"/>
      <c r="BD151" s="25"/>
      <c r="BE151" s="25"/>
      <c r="BF151" s="25"/>
      <c r="BG151" s="25"/>
    </row>
    <row r="152" spans="1:59" s="8" customFormat="1" ht="12">
      <c r="A152" s="7" t="s">
        <v>0</v>
      </c>
      <c r="B152" s="7" t="s">
        <v>1</v>
      </c>
      <c r="C152" s="7" t="s">
        <v>2</v>
      </c>
      <c r="D152" s="549" t="s">
        <v>3</v>
      </c>
      <c r="E152" s="549"/>
      <c r="F152" s="549"/>
      <c r="G152" s="549" t="s">
        <v>13</v>
      </c>
      <c r="H152" s="549"/>
      <c r="I152" s="549"/>
      <c r="J152" s="549" t="s">
        <v>4</v>
      </c>
      <c r="K152" s="549"/>
      <c r="L152" s="549"/>
      <c r="M152" s="549" t="s">
        <v>6</v>
      </c>
      <c r="N152" s="549"/>
      <c r="O152" s="549"/>
      <c r="P152" s="549" t="s">
        <v>5</v>
      </c>
      <c r="Q152" s="549"/>
      <c r="R152" s="549"/>
      <c r="S152" s="549" t="s">
        <v>7</v>
      </c>
      <c r="T152" s="549"/>
      <c r="U152" s="549"/>
      <c r="V152" s="549" t="s">
        <v>12</v>
      </c>
      <c r="W152" s="549"/>
      <c r="X152" s="549"/>
      <c r="AQ152" s="81"/>
      <c r="AR152" s="81"/>
      <c r="AS152" s="81"/>
      <c r="AT152" s="81"/>
      <c r="AU152" s="81"/>
      <c r="AV152" s="81"/>
      <c r="BA152" s="25"/>
      <c r="BB152" s="25"/>
      <c r="BC152" s="25"/>
      <c r="BD152" s="25"/>
      <c r="BE152" s="25"/>
      <c r="BF152" s="25"/>
      <c r="BG152" s="25"/>
    </row>
    <row r="153" spans="1:59" s="8" customFormat="1" ht="13.5" customHeight="1">
      <c r="A153" s="9">
        <v>44859</v>
      </c>
      <c r="B153" s="46" t="s">
        <v>215</v>
      </c>
      <c r="C153" s="7" t="s">
        <v>216</v>
      </c>
      <c r="D153" s="30">
        <v>81</v>
      </c>
      <c r="E153" s="3">
        <v>50</v>
      </c>
      <c r="F153" s="4">
        <v>22</v>
      </c>
      <c r="G153" s="30">
        <f>IF(AA153&lt;0,"-"&amp;AB153,AB153)</f>
        <v>8</v>
      </c>
      <c r="H153" s="3">
        <f t="shared" ref="H153:I155" si="79">AC153</f>
        <v>9</v>
      </c>
      <c r="I153" s="3">
        <f t="shared" si="79"/>
        <v>38</v>
      </c>
      <c r="J153" s="30">
        <v>81</v>
      </c>
      <c r="K153" s="3">
        <v>50</v>
      </c>
      <c r="L153" s="4">
        <v>22</v>
      </c>
      <c r="M153" s="30">
        <f>IF(AE153&lt;0,"-"&amp;AF153,AF153)</f>
        <v>8</v>
      </c>
      <c r="N153" s="3">
        <f t="shared" ref="N153:O155" si="80">AG153</f>
        <v>9</v>
      </c>
      <c r="O153" s="3">
        <f t="shared" si="80"/>
        <v>38</v>
      </c>
      <c r="P153" s="30">
        <v>81</v>
      </c>
      <c r="Q153" s="3">
        <v>50</v>
      </c>
      <c r="R153" s="4">
        <v>24</v>
      </c>
      <c r="S153" s="30">
        <f>IF(AI153&lt;0,"-"&amp;AJ153,AJ153)</f>
        <v>8</v>
      </c>
      <c r="T153" s="3">
        <f t="shared" ref="T153:U155" si="81">AK153</f>
        <v>9</v>
      </c>
      <c r="U153" s="3">
        <f t="shared" si="81"/>
        <v>36</v>
      </c>
      <c r="V153" s="30">
        <f>IF(AM153&lt;0,"-"&amp;AN153,AN153)</f>
        <v>8</v>
      </c>
      <c r="W153" s="3">
        <f t="shared" ref="W153:X155" si="82">AO153</f>
        <v>9</v>
      </c>
      <c r="X153" s="4">
        <f t="shared" si="82"/>
        <v>37</v>
      </c>
      <c r="AA153" s="8">
        <f>324000-(F153+E153*60+D153*60*60)</f>
        <v>29378</v>
      </c>
      <c r="AB153" s="8">
        <f>ABS(ROUNDDOWN(AA153/3600,0))</f>
        <v>8</v>
      </c>
      <c r="AC153" s="8">
        <f>ABS(ROUNDDOWN((AA153-(3600*ROUNDDOWN(AA153/3600,0)))/60,0))</f>
        <v>9</v>
      </c>
      <c r="AD153" s="8">
        <f>ABS(AA153-(ROUNDDOWN(AA153/3600,0)*3600+ROUNDDOWN((AA153-(3600*ROUNDDOWN(AA153/3600,0)))/60,0)*60))</f>
        <v>38</v>
      </c>
      <c r="AE153" s="8">
        <f>324000-(L153+K153*60+J153*60*60)</f>
        <v>29378</v>
      </c>
      <c r="AF153" s="8">
        <f>ABS(ROUNDDOWN(AE153/3600,0))</f>
        <v>8</v>
      </c>
      <c r="AG153" s="8">
        <f>ABS(ROUNDDOWN((AE153-(3600*ROUNDDOWN(AE153/3600,0)))/60,0))</f>
        <v>9</v>
      </c>
      <c r="AH153" s="8">
        <f>ABS(AE153-(ROUNDDOWN(AE153/3600,0)*3600+ROUNDDOWN((AE153-(3600*ROUNDDOWN(AE153/3600,0)))/60,0)*60))</f>
        <v>38</v>
      </c>
      <c r="AI153" s="8">
        <f>324000-(R153+Q153*60+P153*60*60)</f>
        <v>29376</v>
      </c>
      <c r="AJ153" s="8">
        <f>ABS(ROUNDDOWN(AI153/3600,0))</f>
        <v>8</v>
      </c>
      <c r="AK153" s="8">
        <f>ABS(ROUNDDOWN((AI153-(3600*ROUNDDOWN(AI153/3600,0)))/60,0))</f>
        <v>9</v>
      </c>
      <c r="AL153" s="8">
        <f>ABS(AI153-(ROUNDDOWN(AI153/3600,0)*3600+ROUNDDOWN((AI153-(3600*ROUNDDOWN(AI153/3600,0)))/60,0)*60))</f>
        <v>36</v>
      </c>
      <c r="AM153" s="8">
        <f>ROUND((AA153+AE153+AI153)/3,0)</f>
        <v>29377</v>
      </c>
      <c r="AN153" s="8">
        <f>ABS(ROUNDDOWN(AM153/3600,0))</f>
        <v>8</v>
      </c>
      <c r="AO153" s="8">
        <f>ABS(ROUNDDOWN((AM153-(3600*ROUNDDOWN(AM153/3600,0)))/60,0))</f>
        <v>9</v>
      </c>
      <c r="AP153" s="8">
        <f>ABS(AM153-(ROUNDDOWN(AM153/3600,0)*3600+ROUNDDOWN((AM153-(3600*ROUNDDOWN(AM153/3600,0)))/60,0)*60))</f>
        <v>37</v>
      </c>
      <c r="AQ153" s="81">
        <f>(F153/60+E153)/60+D153</f>
        <v>81.839444444444439</v>
      </c>
      <c r="AR153" s="81">
        <f>(L153/60+K153)/60+J153</f>
        <v>81.839444444444439</v>
      </c>
      <c r="AS153" s="81">
        <f>(R153/60+Q153)/60+P153</f>
        <v>81.84</v>
      </c>
      <c r="AT153" s="81"/>
      <c r="AU153" s="81">
        <f>AVERAGE(AQ153:AS153)</f>
        <v>81.839629629629627</v>
      </c>
      <c r="AV153" s="81">
        <f>_xlfn.STDEV.S(AQ153:AS153)</f>
        <v>3.2075014955497015E-4</v>
      </c>
      <c r="BA153" s="25"/>
      <c r="BB153" s="25"/>
      <c r="BC153" s="25"/>
      <c r="BD153" s="25"/>
      <c r="BE153" s="25"/>
      <c r="BF153" s="25"/>
      <c r="BG153" s="25"/>
    </row>
    <row r="154" spans="1:59" s="8" customFormat="1" ht="12">
      <c r="A154" s="7"/>
      <c r="B154" s="7"/>
      <c r="C154" s="7" t="s">
        <v>165</v>
      </c>
      <c r="D154" s="31">
        <v>87</v>
      </c>
      <c r="E154" s="3">
        <v>35</v>
      </c>
      <c r="F154" s="4">
        <v>47</v>
      </c>
      <c r="G154" s="30">
        <f>IF(AA154&lt;0,"-"&amp;AB154,AB154)</f>
        <v>2</v>
      </c>
      <c r="H154" s="3">
        <f t="shared" si="79"/>
        <v>24</v>
      </c>
      <c r="I154" s="3">
        <f t="shared" si="79"/>
        <v>13</v>
      </c>
      <c r="J154" s="31">
        <v>87</v>
      </c>
      <c r="K154" s="3">
        <v>35</v>
      </c>
      <c r="L154" s="4">
        <v>50</v>
      </c>
      <c r="M154" s="30">
        <f>IF(AE154&lt;0,"-"&amp;AF154,AF154)</f>
        <v>2</v>
      </c>
      <c r="N154" s="3">
        <f t="shared" si="80"/>
        <v>24</v>
      </c>
      <c r="O154" s="3">
        <f t="shared" si="80"/>
        <v>10</v>
      </c>
      <c r="P154" s="31">
        <v>87</v>
      </c>
      <c r="Q154" s="3">
        <v>35</v>
      </c>
      <c r="R154" s="4">
        <v>49</v>
      </c>
      <c r="S154" s="30">
        <f>IF(AI154&lt;0,"-"&amp;AJ154,AJ154)</f>
        <v>2</v>
      </c>
      <c r="T154" s="3">
        <f t="shared" si="81"/>
        <v>24</v>
      </c>
      <c r="U154" s="3">
        <f t="shared" si="81"/>
        <v>11</v>
      </c>
      <c r="V154" s="30">
        <f>IF(AM154&lt;0,"-"&amp;AN154,AN154)</f>
        <v>2</v>
      </c>
      <c r="W154" s="3">
        <f t="shared" si="82"/>
        <v>24</v>
      </c>
      <c r="X154" s="4">
        <f t="shared" si="82"/>
        <v>11</v>
      </c>
      <c r="AA154" s="8">
        <f>324000-(F154+E154*60+D154*60*60)</f>
        <v>8653</v>
      </c>
      <c r="AB154" s="8">
        <f>ABS(ROUNDDOWN(AA154/3600,0))</f>
        <v>2</v>
      </c>
      <c r="AC154" s="8">
        <f>ABS(ROUNDDOWN((AA154-(3600*ROUNDDOWN(AA154/3600,0)))/60,0))</f>
        <v>24</v>
      </c>
      <c r="AD154" s="8">
        <f>ABS(AA154-(ROUNDDOWN(AA154/3600,0)*3600+ROUNDDOWN((AA154-(3600*ROUNDDOWN(AA154/3600,0)))/60,0)*60))</f>
        <v>13</v>
      </c>
      <c r="AE154" s="8">
        <f>324000-(L154+K154*60+J154*60*60)</f>
        <v>8650</v>
      </c>
      <c r="AF154" s="8">
        <f>ABS(ROUNDDOWN(AE154/3600,0))</f>
        <v>2</v>
      </c>
      <c r="AG154" s="8">
        <f>ABS(ROUNDDOWN((AE154-(3600*ROUNDDOWN(AE154/3600,0)))/60,0))</f>
        <v>24</v>
      </c>
      <c r="AH154" s="8">
        <f>ABS(AE154-(ROUNDDOWN(AE154/3600,0)*3600+ROUNDDOWN((AE154-(3600*ROUNDDOWN(AE154/3600,0)))/60,0)*60))</f>
        <v>10</v>
      </c>
      <c r="AI154" s="8">
        <f>324000-(R154+Q154*60+P154*60*60)</f>
        <v>8651</v>
      </c>
      <c r="AJ154" s="8">
        <f>ABS(ROUNDDOWN(AI154/3600,0))</f>
        <v>2</v>
      </c>
      <c r="AK154" s="8">
        <f>ABS(ROUNDDOWN((AI154-(3600*ROUNDDOWN(AI154/3600,0)))/60,0))</f>
        <v>24</v>
      </c>
      <c r="AL154" s="8">
        <f>ABS(AI154-(ROUNDDOWN(AI154/3600,0)*3600+ROUNDDOWN((AI154-(3600*ROUNDDOWN(AI154/3600,0)))/60,0)*60))</f>
        <v>11</v>
      </c>
      <c r="AM154" s="8">
        <f>ROUND((AA154+AE154+AI154)/3,0)</f>
        <v>8651</v>
      </c>
      <c r="AN154" s="8">
        <f>ABS(ROUNDDOWN(AM154/3600,0))</f>
        <v>2</v>
      </c>
      <c r="AO154" s="8">
        <f>ABS(ROUNDDOWN((AM154-(3600*ROUNDDOWN(AM154/3600,0)))/60,0))</f>
        <v>24</v>
      </c>
      <c r="AP154" s="8">
        <f>ABS(AM154-(ROUNDDOWN(AM154/3600,0)*3600+ROUNDDOWN((AM154-(3600*ROUNDDOWN(AM154/3600,0)))/60,0)*60))</f>
        <v>11</v>
      </c>
      <c r="AQ154" s="81">
        <f>(F154/60+E154)/60+D154</f>
        <v>87.596388888888896</v>
      </c>
      <c r="AR154" s="81">
        <f>(L154/60+K154)/60+J154</f>
        <v>87.597222222222229</v>
      </c>
      <c r="AS154" s="81">
        <f>(R154/60+Q154)/60+P154</f>
        <v>87.596944444444446</v>
      </c>
      <c r="AT154" s="81"/>
      <c r="AU154" s="81">
        <f>AVERAGE(AQ154:AS154)</f>
        <v>87.596851851851852</v>
      </c>
      <c r="AV154" s="81">
        <f>_xlfn.STDEV.S(AQ154:AS154)</f>
        <v>4.2431256434686019E-4</v>
      </c>
      <c r="BA154" s="25"/>
      <c r="BB154" s="25"/>
      <c r="BC154" s="25"/>
      <c r="BD154" s="25"/>
      <c r="BE154" s="25"/>
      <c r="BF154" s="25"/>
      <c r="BG154" s="25"/>
    </row>
    <row r="155" spans="1:59" s="8" customFormat="1" ht="12">
      <c r="A155" s="7"/>
      <c r="B155" s="7"/>
      <c r="C155" s="329" t="s">
        <v>17</v>
      </c>
      <c r="D155" s="330">
        <v>74</v>
      </c>
      <c r="E155" s="331">
        <v>39</v>
      </c>
      <c r="F155" s="332">
        <v>51</v>
      </c>
      <c r="G155" s="333">
        <f>IF(AA155&lt;0,"-"&amp;AB155,AB155)</f>
        <v>15</v>
      </c>
      <c r="H155" s="331">
        <f t="shared" si="79"/>
        <v>20</v>
      </c>
      <c r="I155" s="331">
        <f t="shared" si="79"/>
        <v>9</v>
      </c>
      <c r="J155" s="330">
        <v>74</v>
      </c>
      <c r="K155" s="331">
        <v>39</v>
      </c>
      <c r="L155" s="332">
        <v>52</v>
      </c>
      <c r="M155" s="333">
        <f>IF(AE155&lt;0,"-"&amp;AF155,AF155)</f>
        <v>15</v>
      </c>
      <c r="N155" s="331">
        <f t="shared" si="80"/>
        <v>20</v>
      </c>
      <c r="O155" s="331">
        <f t="shared" si="80"/>
        <v>8</v>
      </c>
      <c r="P155" s="330">
        <v>74</v>
      </c>
      <c r="Q155" s="331">
        <v>39</v>
      </c>
      <c r="R155" s="332">
        <v>51</v>
      </c>
      <c r="S155" s="30">
        <f>IF(AI155&lt;0,"-"&amp;AJ155,AJ155)</f>
        <v>15</v>
      </c>
      <c r="T155" s="3">
        <f t="shared" si="81"/>
        <v>20</v>
      </c>
      <c r="U155" s="3">
        <f t="shared" si="81"/>
        <v>9</v>
      </c>
      <c r="V155" s="30">
        <f>IF(AM155&lt;0,"-"&amp;AN155,AN155)</f>
        <v>15</v>
      </c>
      <c r="W155" s="3">
        <f t="shared" si="82"/>
        <v>20</v>
      </c>
      <c r="X155" s="4">
        <f t="shared" si="82"/>
        <v>9</v>
      </c>
      <c r="AA155" s="8">
        <f>324000-(F155+E155*60+D155*60*60)</f>
        <v>55209</v>
      </c>
      <c r="AB155" s="8">
        <f>ABS(ROUNDDOWN(AA155/3600,0))</f>
        <v>15</v>
      </c>
      <c r="AC155" s="8">
        <f>ABS(ROUNDDOWN((AA155-(3600*ROUNDDOWN(AA155/3600,0)))/60,0))</f>
        <v>20</v>
      </c>
      <c r="AD155" s="8">
        <f>ABS(AA155-(ROUNDDOWN(AA155/3600,0)*3600+ROUNDDOWN((AA155-(3600*ROUNDDOWN(AA155/3600,0)))/60,0)*60))</f>
        <v>9</v>
      </c>
      <c r="AE155" s="8">
        <f>324000-(L155+K155*60+J155*60*60)</f>
        <v>55208</v>
      </c>
      <c r="AF155" s="8">
        <f>ABS(ROUNDDOWN(AE155/3600,0))</f>
        <v>15</v>
      </c>
      <c r="AG155" s="8">
        <f>ABS(ROUNDDOWN((AE155-(3600*ROUNDDOWN(AE155/3600,0)))/60,0))</f>
        <v>20</v>
      </c>
      <c r="AH155" s="8">
        <f>ABS(AE155-(ROUNDDOWN(AE155/3600,0)*3600+ROUNDDOWN((AE155-(3600*ROUNDDOWN(AE155/3600,0)))/60,0)*60))</f>
        <v>8</v>
      </c>
      <c r="AI155" s="8">
        <f>324000-(R155+Q155*60+P155*60*60)</f>
        <v>55209</v>
      </c>
      <c r="AJ155" s="8">
        <f>ABS(ROUNDDOWN(AI155/3600,0))</f>
        <v>15</v>
      </c>
      <c r="AK155" s="8">
        <f>ABS(ROUNDDOWN((AI155-(3600*ROUNDDOWN(AI155/3600,0)))/60,0))</f>
        <v>20</v>
      </c>
      <c r="AL155" s="8">
        <f>ABS(AI155-(ROUNDDOWN(AI155/3600,0)*3600+ROUNDDOWN((AI155-(3600*ROUNDDOWN(AI155/3600,0)))/60,0)*60))</f>
        <v>9</v>
      </c>
      <c r="AM155" s="8">
        <f>ROUND((AA155+AE155+AI155)/3,0)</f>
        <v>55209</v>
      </c>
      <c r="AN155" s="8">
        <f>ABS(ROUNDDOWN(AM155/3600,0))</f>
        <v>15</v>
      </c>
      <c r="AO155" s="8">
        <f>ABS(ROUNDDOWN((AM155-(3600*ROUNDDOWN(AM155/3600,0)))/60,0))</f>
        <v>20</v>
      </c>
      <c r="AP155" s="8">
        <f>ABS(AM155-(ROUNDDOWN(AM155/3600,0)*3600+ROUNDDOWN((AM155-(3600*ROUNDDOWN(AM155/3600,0)))/60,0)*60))</f>
        <v>9</v>
      </c>
      <c r="AQ155" s="81">
        <f>(F155/60+E155)/60+D155</f>
        <v>74.664166666666674</v>
      </c>
      <c r="AR155" s="81">
        <f>(L155/60+K155)/60+J155</f>
        <v>74.664444444444442</v>
      </c>
      <c r="AS155" s="81">
        <f>(R155/60+Q155)/60+P155</f>
        <v>74.664166666666674</v>
      </c>
      <c r="AT155" s="81"/>
      <c r="AU155" s="81">
        <f>AVERAGE(AQ155:AS155)</f>
        <v>74.664259259259268</v>
      </c>
      <c r="AV155" s="81">
        <f>_xlfn.STDEV.S(AQ155:AS155)</f>
        <v>1.6037507476928043E-4</v>
      </c>
      <c r="BA155" s="25"/>
      <c r="BB155" s="25"/>
      <c r="BC155" s="25"/>
      <c r="BD155" s="25"/>
      <c r="BE155" s="25"/>
      <c r="BF155" s="25"/>
      <c r="BG155" s="25"/>
    </row>
    <row r="156" spans="1:59" s="8" customFormat="1" ht="12">
      <c r="A156" s="11"/>
      <c r="B156" s="11"/>
      <c r="C156" s="11"/>
      <c r="D156" s="59"/>
      <c r="E156" s="59"/>
      <c r="F156" s="59"/>
      <c r="G156" s="59"/>
      <c r="H156" s="59"/>
      <c r="I156" s="59"/>
      <c r="J156" s="59"/>
      <c r="K156" s="59"/>
      <c r="L156" s="59"/>
      <c r="M156" s="59"/>
      <c r="N156" s="59"/>
      <c r="O156" s="59"/>
      <c r="P156" s="59"/>
      <c r="Q156" s="59"/>
      <c r="R156" s="59"/>
      <c r="S156" s="59"/>
      <c r="T156" s="59"/>
      <c r="U156" s="59"/>
      <c r="V156" s="59"/>
      <c r="W156" s="59"/>
      <c r="X156" s="59"/>
      <c r="AQ156" s="81"/>
      <c r="AR156" s="81"/>
      <c r="AS156" s="81"/>
      <c r="AT156" s="81"/>
      <c r="AU156" s="81"/>
      <c r="AV156" s="81"/>
      <c r="BA156" s="25"/>
      <c r="BB156" s="25"/>
      <c r="BC156" s="25"/>
      <c r="BD156" s="25"/>
      <c r="BE156" s="25"/>
      <c r="BF156" s="25"/>
      <c r="BG156" s="25"/>
    </row>
    <row r="157" spans="1:59" s="8" customFormat="1" ht="12">
      <c r="A157" s="11"/>
      <c r="B157" s="11"/>
      <c r="C157" s="11"/>
      <c r="D157" s="59"/>
      <c r="E157" s="59"/>
      <c r="F157" s="59"/>
      <c r="G157" s="59"/>
      <c r="H157" s="59"/>
      <c r="I157" s="59"/>
      <c r="J157" s="59"/>
      <c r="K157" s="59"/>
      <c r="L157" s="59"/>
      <c r="M157" s="59"/>
      <c r="N157" s="59"/>
      <c r="O157" s="59"/>
      <c r="P157" s="59"/>
      <c r="Q157" s="59"/>
      <c r="R157" s="59"/>
      <c r="S157" s="59"/>
      <c r="T157" s="59"/>
      <c r="U157" s="59"/>
      <c r="V157" s="59"/>
      <c r="W157" s="59"/>
      <c r="X157" s="59"/>
      <c r="AQ157" s="81"/>
      <c r="AR157" s="81"/>
      <c r="AS157" s="81"/>
      <c r="AT157" s="81"/>
      <c r="AU157" s="81"/>
      <c r="AV157" s="81"/>
      <c r="BA157" s="25"/>
      <c r="BB157" s="25"/>
      <c r="BC157" s="25"/>
      <c r="BD157" s="25"/>
      <c r="BE157" s="25"/>
      <c r="BF157" s="25"/>
      <c r="BG157" s="25"/>
    </row>
    <row r="158" spans="1:59" s="8" customFormat="1" ht="12">
      <c r="A158" s="7" t="s">
        <v>0</v>
      </c>
      <c r="B158" s="7" t="s">
        <v>1</v>
      </c>
      <c r="C158" s="7" t="s">
        <v>2</v>
      </c>
      <c r="D158" s="549" t="s">
        <v>3</v>
      </c>
      <c r="E158" s="549"/>
      <c r="F158" s="549"/>
      <c r="G158" s="549" t="s">
        <v>13</v>
      </c>
      <c r="H158" s="549"/>
      <c r="I158" s="549"/>
      <c r="J158" s="549" t="s">
        <v>4</v>
      </c>
      <c r="K158" s="549"/>
      <c r="L158" s="549"/>
      <c r="M158" s="549" t="s">
        <v>6</v>
      </c>
      <c r="N158" s="549"/>
      <c r="O158" s="549"/>
      <c r="P158" s="549" t="s">
        <v>5</v>
      </c>
      <c r="Q158" s="549"/>
      <c r="R158" s="549"/>
      <c r="S158" s="549" t="s">
        <v>7</v>
      </c>
      <c r="T158" s="549"/>
      <c r="U158" s="549"/>
      <c r="V158" s="549" t="s">
        <v>12</v>
      </c>
      <c r="W158" s="549"/>
      <c r="X158" s="549"/>
      <c r="AQ158" s="81"/>
      <c r="AR158" s="81"/>
      <c r="AS158" s="81"/>
      <c r="AT158" s="81"/>
      <c r="AU158" s="81"/>
      <c r="AV158" s="81"/>
      <c r="BA158" s="25"/>
      <c r="BB158" s="25"/>
      <c r="BC158" s="25"/>
      <c r="BD158" s="25"/>
      <c r="BE158" s="25"/>
      <c r="BF158" s="25"/>
      <c r="BG158" s="25"/>
    </row>
    <row r="159" spans="1:59" s="8" customFormat="1" ht="13.5" customHeight="1">
      <c r="A159" s="9">
        <v>44859</v>
      </c>
      <c r="B159" s="114" t="s">
        <v>16</v>
      </c>
      <c r="C159" s="7" t="s">
        <v>162</v>
      </c>
      <c r="D159" s="30">
        <v>102</v>
      </c>
      <c r="E159" s="3">
        <v>38</v>
      </c>
      <c r="F159" s="4">
        <v>44</v>
      </c>
      <c r="G159" s="30" t="str">
        <f>IF(AA159&lt;0,"-"&amp;AB159,AB159)</f>
        <v>-12</v>
      </c>
      <c r="H159" s="3">
        <f t="shared" ref="H159:I161" si="83">AC159</f>
        <v>38</v>
      </c>
      <c r="I159" s="3">
        <f t="shared" si="83"/>
        <v>44</v>
      </c>
      <c r="J159" s="30">
        <v>102</v>
      </c>
      <c r="K159" s="3">
        <v>38</v>
      </c>
      <c r="L159" s="4">
        <v>42</v>
      </c>
      <c r="M159" s="30" t="str">
        <f>IF(AE159&lt;0,"-"&amp;AF159,AF159)</f>
        <v>-12</v>
      </c>
      <c r="N159" s="3">
        <f t="shared" ref="N159:O161" si="84">AG159</f>
        <v>38</v>
      </c>
      <c r="O159" s="3">
        <f t="shared" si="84"/>
        <v>42</v>
      </c>
      <c r="P159" s="30">
        <v>102</v>
      </c>
      <c r="Q159" s="3">
        <v>38</v>
      </c>
      <c r="R159" s="4">
        <v>42</v>
      </c>
      <c r="S159" s="30" t="str">
        <f>IF(AI159&lt;0,"-"&amp;AJ159,AJ159)</f>
        <v>-12</v>
      </c>
      <c r="T159" s="3">
        <f t="shared" ref="T159:U161" si="85">AK159</f>
        <v>38</v>
      </c>
      <c r="U159" s="3">
        <f t="shared" si="85"/>
        <v>42</v>
      </c>
      <c r="V159" s="30" t="str">
        <f>IF(AM159&lt;0,"-"&amp;AN159,AN159)</f>
        <v>-12</v>
      </c>
      <c r="W159" s="3">
        <f t="shared" ref="W159:X161" si="86">AO159</f>
        <v>38</v>
      </c>
      <c r="X159" s="4">
        <f t="shared" si="86"/>
        <v>43</v>
      </c>
      <c r="AA159" s="8">
        <f>324000-(F159+E159*60+D159*60*60)</f>
        <v>-45524</v>
      </c>
      <c r="AB159" s="8">
        <f>ABS(ROUNDDOWN(AA159/3600,0))</f>
        <v>12</v>
      </c>
      <c r="AC159" s="8">
        <f>ABS(ROUNDDOWN((AA159-(3600*ROUNDDOWN(AA159/3600,0)))/60,0))</f>
        <v>38</v>
      </c>
      <c r="AD159" s="8">
        <f>ABS(AA159-(ROUNDDOWN(AA159/3600,0)*3600+ROUNDDOWN((AA159-(3600*ROUNDDOWN(AA159/3600,0)))/60,0)*60))</f>
        <v>44</v>
      </c>
      <c r="AE159" s="8">
        <f>324000-(L159+K159*60+J159*60*60)</f>
        <v>-45522</v>
      </c>
      <c r="AF159" s="8">
        <f>ABS(ROUNDDOWN(AE159/3600,0))</f>
        <v>12</v>
      </c>
      <c r="AG159" s="8">
        <f>ABS(ROUNDDOWN((AE159-(3600*ROUNDDOWN(AE159/3600,0)))/60,0))</f>
        <v>38</v>
      </c>
      <c r="AH159" s="8">
        <f>ABS(AE159-(ROUNDDOWN(AE159/3600,0)*3600+ROUNDDOWN((AE159-(3600*ROUNDDOWN(AE159/3600,0)))/60,0)*60))</f>
        <v>42</v>
      </c>
      <c r="AI159" s="8">
        <f>324000-(R159+Q159*60+P159*60*60)</f>
        <v>-45522</v>
      </c>
      <c r="AJ159" s="8">
        <f>ABS(ROUNDDOWN(AI159/3600,0))</f>
        <v>12</v>
      </c>
      <c r="AK159" s="8">
        <f>ABS(ROUNDDOWN((AI159-(3600*ROUNDDOWN(AI159/3600,0)))/60,0))</f>
        <v>38</v>
      </c>
      <c r="AL159" s="8">
        <f>ABS(AI159-(ROUNDDOWN(AI159/3600,0)*3600+ROUNDDOWN((AI159-(3600*ROUNDDOWN(AI159/3600,0)))/60,0)*60))</f>
        <v>42</v>
      </c>
      <c r="AM159" s="8">
        <f>ROUND((AA159+AE159+AI159)/3,0)</f>
        <v>-45523</v>
      </c>
      <c r="AN159" s="8">
        <f>ABS(ROUNDDOWN(AM159/3600,0))</f>
        <v>12</v>
      </c>
      <c r="AO159" s="8">
        <f>ABS(ROUNDDOWN((AM159-(3600*ROUNDDOWN(AM159/3600,0)))/60,0))</f>
        <v>38</v>
      </c>
      <c r="AP159" s="8">
        <f>ABS(AM159-(ROUNDDOWN(AM159/3600,0)*3600+ROUNDDOWN((AM159-(3600*ROUNDDOWN(AM159/3600,0)))/60,0)*60))</f>
        <v>43</v>
      </c>
      <c r="AQ159" s="81">
        <f>(F159/60+E159)/60+D159</f>
        <v>102.64555555555556</v>
      </c>
      <c r="AR159" s="81">
        <f>(L159/60+K159)/60+J159</f>
        <v>102.645</v>
      </c>
      <c r="AS159" s="81">
        <f>(R159/60+Q159)/60+P159</f>
        <v>102.645</v>
      </c>
      <c r="AT159" s="81"/>
      <c r="AU159" s="81">
        <f>AVERAGE(AQ159:AS159)</f>
        <v>102.64518518518518</v>
      </c>
      <c r="AV159" s="81">
        <f>_xlfn.STDEV.S(AQ159:AS159)</f>
        <v>3.2075014955497015E-4</v>
      </c>
      <c r="BA159" s="25"/>
      <c r="BB159" s="25"/>
      <c r="BC159" s="25"/>
      <c r="BD159" s="25"/>
      <c r="BE159" s="25"/>
      <c r="BF159" s="25"/>
      <c r="BG159" s="25"/>
    </row>
    <row r="160" spans="1:59" s="8" customFormat="1" ht="12">
      <c r="A160" s="7"/>
      <c r="B160" s="7"/>
      <c r="C160" s="7" t="s">
        <v>215</v>
      </c>
      <c r="D160" s="31">
        <v>105</v>
      </c>
      <c r="E160" s="3">
        <v>20</v>
      </c>
      <c r="F160" s="4">
        <v>34</v>
      </c>
      <c r="G160" s="30" t="str">
        <f>IF(AA160&lt;0,"-"&amp;AB160,AB160)</f>
        <v>-15</v>
      </c>
      <c r="H160" s="3">
        <f t="shared" si="83"/>
        <v>20</v>
      </c>
      <c r="I160" s="3">
        <f t="shared" si="83"/>
        <v>34</v>
      </c>
      <c r="J160" s="31">
        <v>105</v>
      </c>
      <c r="K160" s="3">
        <v>20</v>
      </c>
      <c r="L160" s="4">
        <v>37</v>
      </c>
      <c r="M160" s="30" t="str">
        <f>IF(AE160&lt;0,"-"&amp;AF160,AF160)</f>
        <v>-15</v>
      </c>
      <c r="N160" s="3">
        <f t="shared" si="84"/>
        <v>20</v>
      </c>
      <c r="O160" s="3">
        <f t="shared" si="84"/>
        <v>37</v>
      </c>
      <c r="P160" s="31">
        <v>105</v>
      </c>
      <c r="Q160" s="3">
        <v>20</v>
      </c>
      <c r="R160" s="4">
        <v>38</v>
      </c>
      <c r="S160" s="30" t="str">
        <f>IF(AI160&lt;0,"-"&amp;AJ160,AJ160)</f>
        <v>-15</v>
      </c>
      <c r="T160" s="3">
        <f t="shared" si="85"/>
        <v>20</v>
      </c>
      <c r="U160" s="3">
        <f t="shared" si="85"/>
        <v>38</v>
      </c>
      <c r="V160" s="30" t="str">
        <f>IF(AM160&lt;0,"-"&amp;AN160,AN160)</f>
        <v>-15</v>
      </c>
      <c r="W160" s="3">
        <f t="shared" si="86"/>
        <v>20</v>
      </c>
      <c r="X160" s="4">
        <f t="shared" si="86"/>
        <v>36</v>
      </c>
      <c r="AA160" s="8">
        <f>324000-(F160+E160*60+D160*60*60)</f>
        <v>-55234</v>
      </c>
      <c r="AB160" s="8">
        <f>ABS(ROUNDDOWN(AA160/3600,0))</f>
        <v>15</v>
      </c>
      <c r="AC160" s="8">
        <f>ABS(ROUNDDOWN((AA160-(3600*ROUNDDOWN(AA160/3600,0)))/60,0))</f>
        <v>20</v>
      </c>
      <c r="AD160" s="8">
        <f>ABS(AA160-(ROUNDDOWN(AA160/3600,0)*3600+ROUNDDOWN((AA160-(3600*ROUNDDOWN(AA160/3600,0)))/60,0)*60))</f>
        <v>34</v>
      </c>
      <c r="AE160" s="8">
        <f>324000-(L160+K160*60+J160*60*60)</f>
        <v>-55237</v>
      </c>
      <c r="AF160" s="8">
        <f>ABS(ROUNDDOWN(AE160/3600,0))</f>
        <v>15</v>
      </c>
      <c r="AG160" s="8">
        <f>ABS(ROUNDDOWN((AE160-(3600*ROUNDDOWN(AE160/3600,0)))/60,0))</f>
        <v>20</v>
      </c>
      <c r="AH160" s="8">
        <f>ABS(AE160-(ROUNDDOWN(AE160/3600,0)*3600+ROUNDDOWN((AE160-(3600*ROUNDDOWN(AE160/3600,0)))/60,0)*60))</f>
        <v>37</v>
      </c>
      <c r="AI160" s="8">
        <f>324000-(R160+Q160*60+P160*60*60)</f>
        <v>-55238</v>
      </c>
      <c r="AJ160" s="8">
        <f>ABS(ROUNDDOWN(AI160/3600,0))</f>
        <v>15</v>
      </c>
      <c r="AK160" s="8">
        <f>ABS(ROUNDDOWN((AI160-(3600*ROUNDDOWN(AI160/3600,0)))/60,0))</f>
        <v>20</v>
      </c>
      <c r="AL160" s="8">
        <f>ABS(AI160-(ROUNDDOWN(AI160/3600,0)*3600+ROUNDDOWN((AI160-(3600*ROUNDDOWN(AI160/3600,0)))/60,0)*60))</f>
        <v>38</v>
      </c>
      <c r="AM160" s="8">
        <f>ROUND((AA160+AE160+AI160)/3,0)</f>
        <v>-55236</v>
      </c>
      <c r="AN160" s="8">
        <f>ABS(ROUNDDOWN(AM160/3600,0))</f>
        <v>15</v>
      </c>
      <c r="AO160" s="8">
        <f>ABS(ROUNDDOWN((AM160-(3600*ROUNDDOWN(AM160/3600,0)))/60,0))</f>
        <v>20</v>
      </c>
      <c r="AP160" s="8">
        <f>ABS(AM160-(ROUNDDOWN(AM160/3600,0)*3600+ROUNDDOWN((AM160-(3600*ROUNDDOWN(AM160/3600,0)))/60,0)*60))</f>
        <v>36</v>
      </c>
      <c r="AQ160" s="81">
        <f>(F160/60+E160)/60+D160</f>
        <v>105.34277777777778</v>
      </c>
      <c r="AR160" s="81">
        <f>(L160/60+K160)/60+J160</f>
        <v>105.34361111111112</v>
      </c>
      <c r="AS160" s="81">
        <f>(R160/60+Q160)/60+P160</f>
        <v>105.34388888888888</v>
      </c>
      <c r="AT160" s="81"/>
      <c r="AU160" s="81">
        <f>AVERAGE(AQ160:AS160)</f>
        <v>105.34342592592593</v>
      </c>
      <c r="AV160" s="81">
        <f>_xlfn.STDEV.S(AQ160:AS160)</f>
        <v>5.7824055540294059E-4</v>
      </c>
      <c r="BA160" s="25"/>
      <c r="BB160" s="25"/>
      <c r="BC160" s="25"/>
      <c r="BD160" s="25"/>
      <c r="BE160" s="25"/>
      <c r="BF160" s="25"/>
      <c r="BG160" s="25"/>
    </row>
    <row r="161" spans="1:60" s="8" customFormat="1" ht="12">
      <c r="A161" s="7"/>
      <c r="B161" s="7"/>
      <c r="C161" s="7" t="s">
        <v>165</v>
      </c>
      <c r="D161" s="31">
        <v>103</v>
      </c>
      <c r="E161" s="3">
        <v>35</v>
      </c>
      <c r="F161" s="56">
        <v>52</v>
      </c>
      <c r="G161" s="30" t="str">
        <f>IF(AA161&lt;0,"-"&amp;AB161,AB161)</f>
        <v>-13</v>
      </c>
      <c r="H161" s="3">
        <f t="shared" si="83"/>
        <v>35</v>
      </c>
      <c r="I161" s="3">
        <f t="shared" si="83"/>
        <v>52</v>
      </c>
      <c r="J161" s="31">
        <v>103</v>
      </c>
      <c r="K161" s="3">
        <v>35</v>
      </c>
      <c r="L161" s="56">
        <v>53</v>
      </c>
      <c r="M161" s="30" t="str">
        <f>IF(AE161&lt;0,"-"&amp;AF161,AF161)</f>
        <v>-13</v>
      </c>
      <c r="N161" s="3">
        <f t="shared" si="84"/>
        <v>35</v>
      </c>
      <c r="O161" s="3">
        <f t="shared" si="84"/>
        <v>53</v>
      </c>
      <c r="P161" s="31">
        <v>103</v>
      </c>
      <c r="Q161" s="3">
        <v>35</v>
      </c>
      <c r="R161" s="56">
        <v>54</v>
      </c>
      <c r="S161" s="30" t="str">
        <f>IF(AI161&lt;0,"-"&amp;AJ161,AJ161)</f>
        <v>-13</v>
      </c>
      <c r="T161" s="3">
        <f t="shared" si="85"/>
        <v>35</v>
      </c>
      <c r="U161" s="3">
        <f t="shared" si="85"/>
        <v>54</v>
      </c>
      <c r="V161" s="30" t="str">
        <f>IF(AM161&lt;0,"-"&amp;AN161,AN161)</f>
        <v>-13</v>
      </c>
      <c r="W161" s="3">
        <f t="shared" si="86"/>
        <v>35</v>
      </c>
      <c r="X161" s="4">
        <f t="shared" si="86"/>
        <v>53</v>
      </c>
      <c r="AA161" s="8">
        <f>324000-(F161+E161*60+D161*60*60)</f>
        <v>-48952</v>
      </c>
      <c r="AB161" s="8">
        <f>ABS(ROUNDDOWN(AA161/3600,0))</f>
        <v>13</v>
      </c>
      <c r="AC161" s="8">
        <f>ABS(ROUNDDOWN((AA161-(3600*ROUNDDOWN(AA161/3600,0)))/60,0))</f>
        <v>35</v>
      </c>
      <c r="AD161" s="8">
        <f>ABS(AA161-(ROUNDDOWN(AA161/3600,0)*3600+ROUNDDOWN((AA161-(3600*ROUNDDOWN(AA161/3600,0)))/60,0)*60))</f>
        <v>52</v>
      </c>
      <c r="AE161" s="8">
        <f>324000-(L161+K161*60+J161*60*60)</f>
        <v>-48953</v>
      </c>
      <c r="AF161" s="8">
        <f>ABS(ROUNDDOWN(AE161/3600,0))</f>
        <v>13</v>
      </c>
      <c r="AG161" s="8">
        <f>ABS(ROUNDDOWN((AE161-(3600*ROUNDDOWN(AE161/3600,0)))/60,0))</f>
        <v>35</v>
      </c>
      <c r="AH161" s="8">
        <f>ABS(AE161-(ROUNDDOWN(AE161/3600,0)*3600+ROUNDDOWN((AE161-(3600*ROUNDDOWN(AE161/3600,0)))/60,0)*60))</f>
        <v>53</v>
      </c>
      <c r="AI161" s="8">
        <f>324000-(R161+Q161*60+P161*60*60)</f>
        <v>-48954</v>
      </c>
      <c r="AJ161" s="8">
        <f>ABS(ROUNDDOWN(AI161/3600,0))</f>
        <v>13</v>
      </c>
      <c r="AK161" s="8">
        <f>ABS(ROUNDDOWN((AI161-(3600*ROUNDDOWN(AI161/3600,0)))/60,0))</f>
        <v>35</v>
      </c>
      <c r="AL161" s="8">
        <f>ABS(AI161-(ROUNDDOWN(AI161/3600,0)*3600+ROUNDDOWN((AI161-(3600*ROUNDDOWN(AI161/3600,0)))/60,0)*60))</f>
        <v>54</v>
      </c>
      <c r="AM161" s="8">
        <f>ROUND((AA161+AE161+AI161)/3,0)</f>
        <v>-48953</v>
      </c>
      <c r="AN161" s="8">
        <f>ABS(ROUNDDOWN(AM161/3600,0))</f>
        <v>13</v>
      </c>
      <c r="AO161" s="8">
        <f>ABS(ROUNDDOWN((AM161-(3600*ROUNDDOWN(AM161/3600,0)))/60,0))</f>
        <v>35</v>
      </c>
      <c r="AP161" s="8">
        <f>ABS(AM161-(ROUNDDOWN(AM161/3600,0)*3600+ROUNDDOWN((AM161-(3600*ROUNDDOWN(AM161/3600,0)))/60,0)*60))</f>
        <v>53</v>
      </c>
      <c r="AQ161" s="81">
        <f>(F161/60+E161)/60+D161</f>
        <v>103.59777777777778</v>
      </c>
      <c r="AR161" s="81">
        <f>(L161/60+K161)/60+J161</f>
        <v>103.59805555555556</v>
      </c>
      <c r="AS161" s="81">
        <f>(R161/60+Q161)/60+P161</f>
        <v>103.59833333333333</v>
      </c>
      <c r="AT161" s="81"/>
      <c r="AU161" s="81">
        <f>AVERAGE(AQ161:AS161)</f>
        <v>103.59805555555556</v>
      </c>
      <c r="AV161" s="81">
        <f>_xlfn.STDEV.S(AQ161:AS161)</f>
        <v>2.7777777777515666E-4</v>
      </c>
      <c r="BA161" s="25"/>
      <c r="BB161" s="25"/>
      <c r="BC161" s="25"/>
      <c r="BD161" s="25"/>
      <c r="BE161" s="25"/>
      <c r="BF161" s="25"/>
      <c r="BG161" s="25"/>
    </row>
    <row r="162" spans="1:60" s="8" customFormat="1" ht="12">
      <c r="A162" s="11"/>
      <c r="B162" s="11"/>
      <c r="C162" s="11"/>
      <c r="D162" s="59"/>
      <c r="E162" s="59"/>
      <c r="F162" s="59"/>
      <c r="G162" s="59"/>
      <c r="H162" s="59"/>
      <c r="I162" s="59"/>
      <c r="J162" s="59"/>
      <c r="K162" s="59"/>
      <c r="L162" s="59"/>
      <c r="M162" s="59"/>
      <c r="N162" s="59"/>
      <c r="O162" s="59"/>
      <c r="P162" s="59"/>
      <c r="Q162" s="59"/>
      <c r="R162" s="59"/>
      <c r="S162" s="59"/>
      <c r="T162" s="59"/>
      <c r="U162" s="59"/>
      <c r="V162" s="59"/>
      <c r="W162" s="59"/>
      <c r="X162" s="59"/>
      <c r="AQ162" s="81"/>
      <c r="AR162" s="81"/>
      <c r="AS162" s="81"/>
      <c r="AT162" s="81"/>
      <c r="AU162" s="81"/>
      <c r="AV162" s="81"/>
      <c r="BA162" s="25"/>
      <c r="BB162" s="25"/>
      <c r="BC162" s="25"/>
      <c r="BD162" s="25"/>
      <c r="BE162" s="25"/>
      <c r="BF162" s="25"/>
      <c r="BG162" s="25"/>
    </row>
    <row r="163" spans="1:60" s="8" customFormat="1" ht="12">
      <c r="A163" s="11"/>
      <c r="B163" s="11"/>
      <c r="C163" s="11"/>
      <c r="D163" s="59"/>
      <c r="E163" s="59"/>
      <c r="F163" s="59"/>
      <c r="G163" s="59"/>
      <c r="H163" s="59"/>
      <c r="I163" s="59"/>
      <c r="J163" s="59"/>
      <c r="K163" s="59"/>
      <c r="L163" s="59"/>
      <c r="M163" s="59"/>
      <c r="N163" s="59"/>
      <c r="O163" s="59"/>
      <c r="P163" s="59"/>
      <c r="Q163" s="59"/>
      <c r="R163" s="59"/>
      <c r="S163" s="59"/>
      <c r="T163" s="59"/>
      <c r="U163" s="59"/>
      <c r="V163" s="59"/>
      <c r="W163" s="59"/>
      <c r="X163" s="59"/>
      <c r="AQ163" s="81"/>
      <c r="AR163" s="81"/>
      <c r="AS163" s="81"/>
      <c r="AT163" s="81"/>
      <c r="AU163" s="81"/>
      <c r="AV163" s="81"/>
      <c r="BA163" s="25"/>
      <c r="BB163" s="25"/>
      <c r="BC163" s="25"/>
      <c r="BD163" s="25"/>
      <c r="BE163" s="25"/>
      <c r="BF163" s="25"/>
      <c r="BG163" s="25"/>
    </row>
    <row r="164" spans="1:60" s="8" customFormat="1" ht="12">
      <c r="A164" s="7" t="s">
        <v>0</v>
      </c>
      <c r="B164" s="7" t="s">
        <v>1</v>
      </c>
      <c r="C164" s="7" t="s">
        <v>2</v>
      </c>
      <c r="D164" s="549" t="s">
        <v>3</v>
      </c>
      <c r="E164" s="549"/>
      <c r="F164" s="549"/>
      <c r="G164" s="549" t="s">
        <v>13</v>
      </c>
      <c r="H164" s="549"/>
      <c r="I164" s="549"/>
      <c r="J164" s="549" t="s">
        <v>4</v>
      </c>
      <c r="K164" s="549"/>
      <c r="L164" s="549"/>
      <c r="M164" s="549" t="s">
        <v>6</v>
      </c>
      <c r="N164" s="549"/>
      <c r="O164" s="549"/>
      <c r="P164" s="549" t="s">
        <v>5</v>
      </c>
      <c r="Q164" s="549"/>
      <c r="R164" s="549"/>
      <c r="S164" s="549" t="s">
        <v>7</v>
      </c>
      <c r="T164" s="549"/>
      <c r="U164" s="549"/>
      <c r="V164" s="549" t="s">
        <v>12</v>
      </c>
      <c r="W164" s="549"/>
      <c r="X164" s="549"/>
      <c r="AQ164" s="81"/>
      <c r="AR164" s="81"/>
      <c r="AS164" s="81"/>
      <c r="AT164" s="81"/>
      <c r="AU164" s="81"/>
      <c r="AV164" s="81"/>
      <c r="BA164" s="25"/>
      <c r="BB164" s="25"/>
      <c r="BC164" s="25"/>
      <c r="BD164" s="25"/>
      <c r="BE164" s="25"/>
      <c r="BF164" s="25"/>
      <c r="BG164" s="25"/>
    </row>
    <row r="165" spans="1:60" s="8" customFormat="1" ht="13.5" customHeight="1">
      <c r="A165" s="9">
        <v>44859</v>
      </c>
      <c r="B165" s="114" t="s">
        <v>16</v>
      </c>
      <c r="C165" s="7" t="s">
        <v>162</v>
      </c>
      <c r="D165" s="30">
        <v>102</v>
      </c>
      <c r="E165" s="3">
        <v>38</v>
      </c>
      <c r="F165" s="4">
        <v>41</v>
      </c>
      <c r="G165" s="30" t="str">
        <f>IF(AA165&lt;0,"-"&amp;AB165,AB165)</f>
        <v>-12</v>
      </c>
      <c r="H165" s="3">
        <f t="shared" ref="H165:I167" si="87">AC165</f>
        <v>38</v>
      </c>
      <c r="I165" s="3">
        <f t="shared" si="87"/>
        <v>41</v>
      </c>
      <c r="J165" s="30">
        <v>102</v>
      </c>
      <c r="K165" s="3">
        <v>38</v>
      </c>
      <c r="L165" s="4">
        <v>41</v>
      </c>
      <c r="M165" s="30" t="str">
        <f>IF(AE165&lt;0,"-"&amp;AF165,AF165)</f>
        <v>-12</v>
      </c>
      <c r="N165" s="3">
        <f t="shared" ref="N165:O167" si="88">AG165</f>
        <v>38</v>
      </c>
      <c r="O165" s="3">
        <f t="shared" si="88"/>
        <v>41</v>
      </c>
      <c r="P165" s="30">
        <v>102</v>
      </c>
      <c r="Q165" s="3">
        <v>38</v>
      </c>
      <c r="R165" s="4">
        <v>42</v>
      </c>
      <c r="S165" s="30" t="str">
        <f>IF(AI165&lt;0,"-"&amp;AJ165,AJ165)</f>
        <v>-12</v>
      </c>
      <c r="T165" s="3">
        <f t="shared" ref="T165:U167" si="89">AK165</f>
        <v>38</v>
      </c>
      <c r="U165" s="3">
        <f t="shared" si="89"/>
        <v>42</v>
      </c>
      <c r="V165" s="30" t="str">
        <f>IF(AM165&lt;0,"-"&amp;AN165,AN165)</f>
        <v>-12</v>
      </c>
      <c r="W165" s="3">
        <f t="shared" ref="W165:X167" si="90">AO165</f>
        <v>38</v>
      </c>
      <c r="X165" s="4">
        <f t="shared" si="90"/>
        <v>41</v>
      </c>
      <c r="AA165" s="8">
        <f>324000-(F165+E165*60+D165*60*60)</f>
        <v>-45521</v>
      </c>
      <c r="AB165" s="8">
        <f>ABS(ROUNDDOWN(AA165/3600,0))</f>
        <v>12</v>
      </c>
      <c r="AC165" s="8">
        <f>ABS(ROUNDDOWN((AA165-(3600*ROUNDDOWN(AA165/3600,0)))/60,0))</f>
        <v>38</v>
      </c>
      <c r="AD165" s="8">
        <f>ABS(AA165-(ROUNDDOWN(AA165/3600,0)*3600+ROUNDDOWN((AA165-(3600*ROUNDDOWN(AA165/3600,0)))/60,0)*60))</f>
        <v>41</v>
      </c>
      <c r="AE165" s="8">
        <f>324000-(L165+K165*60+J165*60*60)</f>
        <v>-45521</v>
      </c>
      <c r="AF165" s="8">
        <f>ABS(ROUNDDOWN(AE165/3600,0))</f>
        <v>12</v>
      </c>
      <c r="AG165" s="8">
        <f>ABS(ROUNDDOWN((AE165-(3600*ROUNDDOWN(AE165/3600,0)))/60,0))</f>
        <v>38</v>
      </c>
      <c r="AH165" s="8">
        <f>ABS(AE165-(ROUNDDOWN(AE165/3600,0)*3600+ROUNDDOWN((AE165-(3600*ROUNDDOWN(AE165/3600,0)))/60,0)*60))</f>
        <v>41</v>
      </c>
      <c r="AI165" s="8">
        <f>324000-(R165+Q165*60+P165*60*60)</f>
        <v>-45522</v>
      </c>
      <c r="AJ165" s="8">
        <f>ABS(ROUNDDOWN(AI165/3600,0))</f>
        <v>12</v>
      </c>
      <c r="AK165" s="8">
        <f>ABS(ROUNDDOWN((AI165-(3600*ROUNDDOWN(AI165/3600,0)))/60,0))</f>
        <v>38</v>
      </c>
      <c r="AL165" s="8">
        <f>ABS(AI165-(ROUNDDOWN(AI165/3600,0)*3600+ROUNDDOWN((AI165-(3600*ROUNDDOWN(AI165/3600,0)))/60,0)*60))</f>
        <v>42</v>
      </c>
      <c r="AM165" s="8">
        <f>ROUND((AA165+AE165+AI165)/3,0)</f>
        <v>-45521</v>
      </c>
      <c r="AN165" s="8">
        <f>ABS(ROUNDDOWN(AM165/3600,0))</f>
        <v>12</v>
      </c>
      <c r="AO165" s="8">
        <f>ABS(ROUNDDOWN((AM165-(3600*ROUNDDOWN(AM165/3600,0)))/60,0))</f>
        <v>38</v>
      </c>
      <c r="AP165" s="8">
        <f>ABS(AM165-(ROUNDDOWN(AM165/3600,0)*3600+ROUNDDOWN((AM165-(3600*ROUNDDOWN(AM165/3600,0)))/60,0)*60))</f>
        <v>41</v>
      </c>
      <c r="AQ165" s="81">
        <f>(F165/60+E165)/60+D165</f>
        <v>102.64472222222223</v>
      </c>
      <c r="AR165" s="81">
        <f>(L165/60+K165)/60+J165</f>
        <v>102.64472222222223</v>
      </c>
      <c r="AS165" s="81">
        <f>(R165/60+Q165)/60+P165</f>
        <v>102.645</v>
      </c>
      <c r="AT165" s="81"/>
      <c r="AU165" s="81">
        <f>AVERAGE(AQ165:AS165)</f>
        <v>102.64481481481482</v>
      </c>
      <c r="AV165" s="81">
        <f>_xlfn.STDEV.S(AQ165:AS165)</f>
        <v>1.6037507476928043E-4</v>
      </c>
      <c r="BA165" s="25"/>
      <c r="BB165" s="25"/>
      <c r="BC165" s="25"/>
      <c r="BD165" s="25"/>
      <c r="BE165" s="25"/>
      <c r="BF165" s="25"/>
      <c r="BG165" s="25"/>
    </row>
    <row r="166" spans="1:60" s="8" customFormat="1" ht="12">
      <c r="A166" s="7"/>
      <c r="B166" s="7"/>
      <c r="C166" s="7" t="s">
        <v>180</v>
      </c>
      <c r="D166" s="31">
        <v>108</v>
      </c>
      <c r="E166" s="3">
        <v>41</v>
      </c>
      <c r="F166" s="4">
        <v>59</v>
      </c>
      <c r="G166" s="30" t="str">
        <f>IF(AA166&lt;0,"-"&amp;AB166,AB166)</f>
        <v>-18</v>
      </c>
      <c r="H166" s="3">
        <f t="shared" si="87"/>
        <v>41</v>
      </c>
      <c r="I166" s="3">
        <f t="shared" si="87"/>
        <v>59</v>
      </c>
      <c r="J166" s="31">
        <v>108</v>
      </c>
      <c r="K166" s="3">
        <v>41</v>
      </c>
      <c r="L166" s="4">
        <v>56</v>
      </c>
      <c r="M166" s="30" t="str">
        <f>IF(AE166&lt;0,"-"&amp;AF166,AF166)</f>
        <v>-18</v>
      </c>
      <c r="N166" s="3">
        <f t="shared" si="88"/>
        <v>41</v>
      </c>
      <c r="O166" s="3">
        <f t="shared" si="88"/>
        <v>56</v>
      </c>
      <c r="P166" s="31">
        <v>108</v>
      </c>
      <c r="Q166" s="3">
        <v>41</v>
      </c>
      <c r="R166" s="4">
        <v>58</v>
      </c>
      <c r="S166" s="30" t="str">
        <f>IF(AI166&lt;0,"-"&amp;AJ166,AJ166)</f>
        <v>-18</v>
      </c>
      <c r="T166" s="3">
        <f t="shared" si="89"/>
        <v>41</v>
      </c>
      <c r="U166" s="3">
        <f t="shared" si="89"/>
        <v>58</v>
      </c>
      <c r="V166" s="30" t="str">
        <f>IF(AM166&lt;0,"-"&amp;AN166,AN166)</f>
        <v>-18</v>
      </c>
      <c r="W166" s="3">
        <f t="shared" si="90"/>
        <v>41</v>
      </c>
      <c r="X166" s="4">
        <f t="shared" si="90"/>
        <v>58</v>
      </c>
      <c r="AA166" s="8">
        <f>324000-(F166+E166*60+D166*60*60)</f>
        <v>-67319</v>
      </c>
      <c r="AB166" s="8">
        <f>ABS(ROUNDDOWN(AA166/3600,0))</f>
        <v>18</v>
      </c>
      <c r="AC166" s="8">
        <f>ABS(ROUNDDOWN((AA166-(3600*ROUNDDOWN(AA166/3600,0)))/60,0))</f>
        <v>41</v>
      </c>
      <c r="AD166" s="8">
        <f>ABS(AA166-(ROUNDDOWN(AA166/3600,0)*3600+ROUNDDOWN((AA166-(3600*ROUNDDOWN(AA166/3600,0)))/60,0)*60))</f>
        <v>59</v>
      </c>
      <c r="AE166" s="8">
        <f>324000-(L166+K166*60+J166*60*60)</f>
        <v>-67316</v>
      </c>
      <c r="AF166" s="8">
        <f>ABS(ROUNDDOWN(AE166/3600,0))</f>
        <v>18</v>
      </c>
      <c r="AG166" s="8">
        <f>ABS(ROUNDDOWN((AE166-(3600*ROUNDDOWN(AE166/3600,0)))/60,0))</f>
        <v>41</v>
      </c>
      <c r="AH166" s="8">
        <f>ABS(AE166-(ROUNDDOWN(AE166/3600,0)*3600+ROUNDDOWN((AE166-(3600*ROUNDDOWN(AE166/3600,0)))/60,0)*60))</f>
        <v>56</v>
      </c>
      <c r="AI166" s="8">
        <f>324000-(R166+Q166*60+P166*60*60)</f>
        <v>-67318</v>
      </c>
      <c r="AJ166" s="8">
        <f>ABS(ROUNDDOWN(AI166/3600,0))</f>
        <v>18</v>
      </c>
      <c r="AK166" s="8">
        <f>ABS(ROUNDDOWN((AI166-(3600*ROUNDDOWN(AI166/3600,0)))/60,0))</f>
        <v>41</v>
      </c>
      <c r="AL166" s="8">
        <f>ABS(AI166-(ROUNDDOWN(AI166/3600,0)*3600+ROUNDDOWN((AI166-(3600*ROUNDDOWN(AI166/3600,0)))/60,0)*60))</f>
        <v>58</v>
      </c>
      <c r="AM166" s="8">
        <f>ROUND((AA166+AE166+AI166)/3,0)</f>
        <v>-67318</v>
      </c>
      <c r="AN166" s="8">
        <f>ABS(ROUNDDOWN(AM166/3600,0))</f>
        <v>18</v>
      </c>
      <c r="AO166" s="8">
        <f>ABS(ROUNDDOWN((AM166-(3600*ROUNDDOWN(AM166/3600,0)))/60,0))</f>
        <v>41</v>
      </c>
      <c r="AP166" s="8">
        <f>ABS(AM166-(ROUNDDOWN(AM166/3600,0)*3600+ROUNDDOWN((AM166-(3600*ROUNDDOWN(AM166/3600,0)))/60,0)*60))</f>
        <v>58</v>
      </c>
      <c r="AQ166" s="81">
        <f>(F166/60+E166)/60+D166</f>
        <v>108.69972222222222</v>
      </c>
      <c r="AR166" s="81">
        <f>(L166/60+K166)/60+J166</f>
        <v>108.69888888888889</v>
      </c>
      <c r="AS166" s="81">
        <f>(R166/60+Q166)/60+P166</f>
        <v>108.69944444444444</v>
      </c>
      <c r="AT166" s="81"/>
      <c r="AU166" s="81">
        <f>AVERAGE(AQ166:AS166)</f>
        <v>108.69935185185186</v>
      </c>
      <c r="AV166" s="81">
        <f>_xlfn.STDEV.S(AQ166:AS166)</f>
        <v>4.2431256434686019E-4</v>
      </c>
      <c r="BA166" s="25"/>
      <c r="BB166" s="25"/>
      <c r="BC166" s="25"/>
      <c r="BD166" s="25"/>
      <c r="BE166" s="25"/>
      <c r="BF166" s="25"/>
      <c r="BG166" s="25"/>
    </row>
    <row r="167" spans="1:60" s="8" customFormat="1" ht="12">
      <c r="A167" s="7"/>
      <c r="B167" s="7"/>
      <c r="C167" s="7" t="s">
        <v>187</v>
      </c>
      <c r="D167" s="31">
        <v>96</v>
      </c>
      <c r="E167" s="3">
        <v>19</v>
      </c>
      <c r="F167" s="4">
        <v>6</v>
      </c>
      <c r="G167" s="30" t="str">
        <f>IF(AA167&lt;0,"-"&amp;AB167,AB167)</f>
        <v>-6</v>
      </c>
      <c r="H167" s="3">
        <f t="shared" si="87"/>
        <v>19</v>
      </c>
      <c r="I167" s="3">
        <f t="shared" si="87"/>
        <v>6</v>
      </c>
      <c r="J167" s="31">
        <v>96</v>
      </c>
      <c r="K167" s="3">
        <v>19</v>
      </c>
      <c r="L167" s="4">
        <v>6</v>
      </c>
      <c r="M167" s="30" t="str">
        <f>IF(AE167&lt;0,"-"&amp;AF167,AF167)</f>
        <v>-6</v>
      </c>
      <c r="N167" s="3">
        <f t="shared" si="88"/>
        <v>19</v>
      </c>
      <c r="O167" s="3">
        <f t="shared" si="88"/>
        <v>6</v>
      </c>
      <c r="P167" s="31">
        <v>96</v>
      </c>
      <c r="Q167" s="3">
        <v>19</v>
      </c>
      <c r="R167" s="4">
        <v>6</v>
      </c>
      <c r="S167" s="30" t="str">
        <f>IF(AI167&lt;0,"-"&amp;AJ167,AJ167)</f>
        <v>-6</v>
      </c>
      <c r="T167" s="3">
        <f t="shared" si="89"/>
        <v>19</v>
      </c>
      <c r="U167" s="3">
        <f t="shared" si="89"/>
        <v>6</v>
      </c>
      <c r="V167" s="30" t="str">
        <f>IF(AM167&lt;0,"-"&amp;AN167,AN167)</f>
        <v>-6</v>
      </c>
      <c r="W167" s="3">
        <f t="shared" si="90"/>
        <v>19</v>
      </c>
      <c r="X167" s="4">
        <f t="shared" si="90"/>
        <v>6</v>
      </c>
      <c r="AA167" s="8">
        <f>324000-(F167+E167*60+D167*60*60)</f>
        <v>-22746</v>
      </c>
      <c r="AB167" s="8">
        <f>ABS(ROUNDDOWN(AA167/3600,0))</f>
        <v>6</v>
      </c>
      <c r="AC167" s="8">
        <f>ABS(ROUNDDOWN((AA167-(3600*ROUNDDOWN(AA167/3600,0)))/60,0))</f>
        <v>19</v>
      </c>
      <c r="AD167" s="8">
        <f>ABS(AA167-(ROUNDDOWN(AA167/3600,0)*3600+ROUNDDOWN((AA167-(3600*ROUNDDOWN(AA167/3600,0)))/60,0)*60))</f>
        <v>6</v>
      </c>
      <c r="AE167" s="8">
        <f>324000-(L167+K167*60+J167*60*60)</f>
        <v>-22746</v>
      </c>
      <c r="AF167" s="8">
        <f>ABS(ROUNDDOWN(AE167/3600,0))</f>
        <v>6</v>
      </c>
      <c r="AG167" s="8">
        <f>ABS(ROUNDDOWN((AE167-(3600*ROUNDDOWN(AE167/3600,0)))/60,0))</f>
        <v>19</v>
      </c>
      <c r="AH167" s="8">
        <f>ABS(AE167-(ROUNDDOWN(AE167/3600,0)*3600+ROUNDDOWN((AE167-(3600*ROUNDDOWN(AE167/3600,0)))/60,0)*60))</f>
        <v>6</v>
      </c>
      <c r="AI167" s="8">
        <f>324000-(R167+Q167*60+P167*60*60)</f>
        <v>-22746</v>
      </c>
      <c r="AJ167" s="8">
        <f>ABS(ROUNDDOWN(AI167/3600,0))</f>
        <v>6</v>
      </c>
      <c r="AK167" s="8">
        <f>ABS(ROUNDDOWN((AI167-(3600*ROUNDDOWN(AI167/3600,0)))/60,0))</f>
        <v>19</v>
      </c>
      <c r="AL167" s="8">
        <f>ABS(AI167-(ROUNDDOWN(AI167/3600,0)*3600+ROUNDDOWN((AI167-(3600*ROUNDDOWN(AI167/3600,0)))/60,0)*60))</f>
        <v>6</v>
      </c>
      <c r="AM167" s="8">
        <f>ROUND((AA167+AE167+AI167)/3,0)</f>
        <v>-22746</v>
      </c>
      <c r="AN167" s="8">
        <f>ABS(ROUNDDOWN(AM167/3600,0))</f>
        <v>6</v>
      </c>
      <c r="AO167" s="8">
        <f>ABS(ROUNDDOWN((AM167-(3600*ROUNDDOWN(AM167/3600,0)))/60,0))</f>
        <v>19</v>
      </c>
      <c r="AP167" s="8">
        <f>ABS(AM167-(ROUNDDOWN(AM167/3600,0)*3600+ROUNDDOWN((AM167-(3600*ROUNDDOWN(AM167/3600,0)))/60,0)*60))</f>
        <v>6</v>
      </c>
      <c r="AQ167" s="81">
        <f>(F167/60+E167)/60+D167</f>
        <v>96.318333333333328</v>
      </c>
      <c r="AR167" s="81">
        <f>(L167/60+K167)/60+J167</f>
        <v>96.318333333333328</v>
      </c>
      <c r="AS167" s="81">
        <f>(R167/60+Q167)/60+P167</f>
        <v>96.318333333333328</v>
      </c>
      <c r="AT167" s="81"/>
      <c r="AU167" s="81">
        <f>AVERAGE(AQ167:AS167)</f>
        <v>96.318333333333328</v>
      </c>
      <c r="AV167" s="81">
        <f>_xlfn.STDEV.S(AQ167:AS167)</f>
        <v>0</v>
      </c>
      <c r="BA167" s="25"/>
      <c r="BB167" s="25"/>
      <c r="BC167" s="25"/>
      <c r="BD167" s="25"/>
      <c r="BE167" s="25"/>
      <c r="BF167" s="25"/>
      <c r="BG167" s="25"/>
    </row>
    <row r="168" spans="1:60" s="8" customFormat="1" ht="12">
      <c r="A168" s="11"/>
      <c r="B168" s="11"/>
      <c r="C168" s="11"/>
      <c r="D168" s="59"/>
      <c r="E168" s="59"/>
      <c r="F168" s="59"/>
      <c r="G168" s="59"/>
      <c r="H168" s="59"/>
      <c r="I168" s="59"/>
      <c r="J168" s="59"/>
      <c r="K168" s="59"/>
      <c r="L168" s="59"/>
      <c r="M168" s="59"/>
      <c r="N168" s="59"/>
      <c r="O168" s="59"/>
      <c r="P168" s="59"/>
      <c r="Q168" s="59"/>
      <c r="R168" s="59"/>
      <c r="S168" s="59"/>
      <c r="T168" s="59"/>
      <c r="U168" s="59"/>
      <c r="V168" s="59"/>
      <c r="W168" s="59"/>
      <c r="X168" s="59"/>
      <c r="AQ168" s="81"/>
      <c r="AR168" s="81"/>
      <c r="AS168" s="81"/>
      <c r="AT168" s="81"/>
      <c r="AU168" s="81"/>
      <c r="AV168" s="81"/>
      <c r="BA168" s="25"/>
      <c r="BB168" s="25"/>
      <c r="BC168" s="25"/>
      <c r="BD168" s="25"/>
      <c r="BE168" s="25"/>
      <c r="BF168" s="25"/>
      <c r="BG168" s="25"/>
    </row>
    <row r="169" spans="1:60">
      <c r="A169" s="24"/>
      <c r="B169" s="24"/>
      <c r="C169" s="24"/>
      <c r="D169" s="12"/>
      <c r="E169" s="12"/>
      <c r="F169" s="33"/>
      <c r="G169" s="33"/>
      <c r="H169" s="12"/>
      <c r="I169" s="12"/>
      <c r="J169" s="12"/>
      <c r="K169" s="12"/>
      <c r="L169" s="33"/>
      <c r="M169" s="33"/>
      <c r="N169" s="12"/>
      <c r="O169" s="12"/>
      <c r="P169" s="12"/>
      <c r="Q169" s="12"/>
      <c r="R169" s="33"/>
      <c r="S169" s="33"/>
      <c r="T169" s="12"/>
      <c r="U169" s="12"/>
      <c r="V169" s="33"/>
      <c r="W169" s="12"/>
      <c r="X169" s="12"/>
      <c r="AM169" s="8"/>
      <c r="AN169" s="8"/>
      <c r="AO169" s="8"/>
      <c r="AP169" s="8"/>
      <c r="AQ169" s="81"/>
      <c r="AR169" s="81"/>
      <c r="AS169" s="81"/>
      <c r="AT169" s="81"/>
      <c r="AU169" s="81"/>
      <c r="AV169" s="81"/>
      <c r="AW169" s="8"/>
      <c r="AX169" s="8"/>
      <c r="AY169" s="8"/>
      <c r="BA169" s="25"/>
      <c r="BB169" s="25"/>
      <c r="BC169" s="25"/>
      <c r="BD169" s="25"/>
      <c r="BE169" s="25"/>
      <c r="BF169" s="25"/>
      <c r="BG169" s="25"/>
      <c r="BH169" s="8"/>
    </row>
    <row r="170" spans="1:60" s="8" customFormat="1" ht="12">
      <c r="A170" s="7" t="s">
        <v>0</v>
      </c>
      <c r="B170" s="7" t="s">
        <v>1</v>
      </c>
      <c r="C170" s="7" t="s">
        <v>2</v>
      </c>
      <c r="D170" s="549" t="s">
        <v>3</v>
      </c>
      <c r="E170" s="549"/>
      <c r="F170" s="549"/>
      <c r="G170" s="549" t="s">
        <v>13</v>
      </c>
      <c r="H170" s="549"/>
      <c r="I170" s="549"/>
      <c r="J170" s="549" t="s">
        <v>4</v>
      </c>
      <c r="K170" s="549"/>
      <c r="L170" s="549"/>
      <c r="M170" s="549" t="s">
        <v>6</v>
      </c>
      <c r="N170" s="549"/>
      <c r="O170" s="549"/>
      <c r="P170" s="549" t="s">
        <v>5</v>
      </c>
      <c r="Q170" s="549"/>
      <c r="R170" s="549"/>
      <c r="S170" s="549" t="s">
        <v>7</v>
      </c>
      <c r="T170" s="549"/>
      <c r="U170" s="549"/>
      <c r="V170" s="549" t="s">
        <v>12</v>
      </c>
      <c r="W170" s="549"/>
      <c r="X170" s="549"/>
      <c r="AQ170" s="81"/>
      <c r="AR170" s="81"/>
      <c r="AS170" s="81"/>
      <c r="AT170" s="81"/>
      <c r="AU170" s="81"/>
      <c r="AV170" s="81"/>
      <c r="BA170" s="25"/>
      <c r="BB170" s="25"/>
      <c r="BC170" s="25"/>
      <c r="BD170" s="25"/>
      <c r="BE170" s="25"/>
      <c r="BF170" s="25"/>
      <c r="BG170" s="25"/>
    </row>
    <row r="171" spans="1:60" s="8" customFormat="1" ht="13.5" customHeight="1">
      <c r="A171" s="9">
        <v>44859</v>
      </c>
      <c r="B171" s="46" t="s">
        <v>216</v>
      </c>
      <c r="C171" s="7" t="s">
        <v>215</v>
      </c>
      <c r="D171" s="30">
        <v>98</v>
      </c>
      <c r="E171" s="3">
        <v>10</v>
      </c>
      <c r="F171" s="4">
        <v>2</v>
      </c>
      <c r="G171" s="30" t="str">
        <f>IF(AA171&lt;0,"-"&amp;AB171,AB171)</f>
        <v>-8</v>
      </c>
      <c r="H171" s="3">
        <f>AC171</f>
        <v>10</v>
      </c>
      <c r="I171" s="3">
        <f>AD171</f>
        <v>2</v>
      </c>
      <c r="J171" s="30">
        <v>98</v>
      </c>
      <c r="K171" s="3">
        <v>10</v>
      </c>
      <c r="L171" s="4">
        <v>1</v>
      </c>
      <c r="M171" s="30" t="str">
        <f>IF(AE171&lt;0,"-"&amp;AF171,AF171)</f>
        <v>-8</v>
      </c>
      <c r="N171" s="3">
        <f>AG171</f>
        <v>10</v>
      </c>
      <c r="O171" s="3">
        <f>AH171</f>
        <v>1</v>
      </c>
      <c r="P171" s="30">
        <v>98</v>
      </c>
      <c r="Q171" s="3">
        <v>10</v>
      </c>
      <c r="R171" s="4">
        <v>1</v>
      </c>
      <c r="S171" s="30" t="str">
        <f>IF(AI171&lt;0,"-"&amp;AJ171,AJ171)</f>
        <v>-8</v>
      </c>
      <c r="T171" s="3">
        <f>AK171</f>
        <v>10</v>
      </c>
      <c r="U171" s="3">
        <f>AL171</f>
        <v>1</v>
      </c>
      <c r="V171" s="30" t="str">
        <f>IF(AM171&lt;0,"-"&amp;AN171,AN171)</f>
        <v>-8</v>
      </c>
      <c r="W171" s="3">
        <f>AO171</f>
        <v>10</v>
      </c>
      <c r="X171" s="4">
        <f>AP171</f>
        <v>1</v>
      </c>
      <c r="AA171" s="8">
        <f>324000-(F171+E171*60+D171*60*60)</f>
        <v>-29402</v>
      </c>
      <c r="AB171" s="8">
        <f>ABS(ROUNDDOWN(AA171/3600,0))</f>
        <v>8</v>
      </c>
      <c r="AC171" s="8">
        <f>ABS(ROUNDDOWN((AA171-(3600*ROUNDDOWN(AA171/3600,0)))/60,0))</f>
        <v>10</v>
      </c>
      <c r="AD171" s="8">
        <f>ABS(AA171-(ROUNDDOWN(AA171/3600,0)*3600+ROUNDDOWN((AA171-(3600*ROUNDDOWN(AA171/3600,0)))/60,0)*60))</f>
        <v>2</v>
      </c>
      <c r="AE171" s="8">
        <f>324000-(L171+K171*60+J171*60*60)</f>
        <v>-29401</v>
      </c>
      <c r="AF171" s="8">
        <f>ABS(ROUNDDOWN(AE171/3600,0))</f>
        <v>8</v>
      </c>
      <c r="AG171" s="8">
        <f>ABS(ROUNDDOWN((AE171-(3600*ROUNDDOWN(AE171/3600,0)))/60,0))</f>
        <v>10</v>
      </c>
      <c r="AH171" s="8">
        <f>ABS(AE171-(ROUNDDOWN(AE171/3600,0)*3600+ROUNDDOWN((AE171-(3600*ROUNDDOWN(AE171/3600,0)))/60,0)*60))</f>
        <v>1</v>
      </c>
      <c r="AI171" s="8">
        <f>324000-(R171+Q171*60+P171*60*60)</f>
        <v>-29401</v>
      </c>
      <c r="AJ171" s="8">
        <f>ABS(ROUNDDOWN(AI171/3600,0))</f>
        <v>8</v>
      </c>
      <c r="AK171" s="8">
        <f>ABS(ROUNDDOWN((AI171-(3600*ROUNDDOWN(AI171/3600,0)))/60,0))</f>
        <v>10</v>
      </c>
      <c r="AL171" s="8">
        <f>ABS(AI171-(ROUNDDOWN(AI171/3600,0)*3600+ROUNDDOWN((AI171-(3600*ROUNDDOWN(AI171/3600,0)))/60,0)*60))</f>
        <v>1</v>
      </c>
      <c r="AM171" s="8">
        <f>ROUND((AA171+AE171+AI171)/3,0)</f>
        <v>-29401</v>
      </c>
      <c r="AN171" s="8">
        <f>ABS(ROUNDDOWN(AM171/3600,0))</f>
        <v>8</v>
      </c>
      <c r="AO171" s="8">
        <f>ABS(ROUNDDOWN((AM171-(3600*ROUNDDOWN(AM171/3600,0)))/60,0))</f>
        <v>10</v>
      </c>
      <c r="AP171" s="8">
        <f>ABS(AM171-(ROUNDDOWN(AM171/3600,0)*3600+ROUNDDOWN((AM171-(3600*ROUNDDOWN(AM171/3600,0)))/60,0)*60))</f>
        <v>1</v>
      </c>
      <c r="AQ171" s="81">
        <f>(F171/60+E171)/60+D171</f>
        <v>98.167222222222222</v>
      </c>
      <c r="AR171" s="81">
        <f>(L171/60+K171)/60+J171</f>
        <v>98.166944444444439</v>
      </c>
      <c r="AS171" s="81">
        <f>(R171/60+Q171)/60+P171</f>
        <v>98.166944444444439</v>
      </c>
      <c r="AT171" s="81"/>
      <c r="AU171" s="81">
        <f>AVERAGE(AQ171:AS171)</f>
        <v>98.167037037037019</v>
      </c>
      <c r="AV171" s="81">
        <f>_xlfn.STDEV.S(AQ171:AS171)</f>
        <v>1.6037507477748508E-4</v>
      </c>
      <c r="BA171" s="25"/>
      <c r="BB171" s="25"/>
      <c r="BC171" s="25"/>
      <c r="BD171" s="25"/>
      <c r="BE171" s="25"/>
      <c r="BF171" s="25"/>
      <c r="BG171" s="25"/>
      <c r="BH171" s="5"/>
    </row>
    <row r="172" spans="1:60" s="8" customFormat="1" ht="12">
      <c r="A172" s="7"/>
      <c r="B172" s="7"/>
      <c r="C172" s="7" t="s">
        <v>187</v>
      </c>
      <c r="D172" s="31">
        <v>84</v>
      </c>
      <c r="E172" s="3">
        <v>59</v>
      </c>
      <c r="F172" s="4">
        <v>31</v>
      </c>
      <c r="G172" s="30">
        <f>IF(AA172&lt;0,"-"&amp;AB172,AB172)</f>
        <v>5</v>
      </c>
      <c r="H172" s="3">
        <f>AC172</f>
        <v>0</v>
      </c>
      <c r="I172" s="3">
        <f>AD172</f>
        <v>29</v>
      </c>
      <c r="J172" s="31">
        <v>84</v>
      </c>
      <c r="K172" s="3">
        <v>59</v>
      </c>
      <c r="L172" s="4">
        <v>30</v>
      </c>
      <c r="M172" s="30">
        <f>IF(AE172&lt;0,"-"&amp;AF172,AF172)</f>
        <v>5</v>
      </c>
      <c r="N172" s="3">
        <f>AG172</f>
        <v>0</v>
      </c>
      <c r="O172" s="3">
        <f>AH172</f>
        <v>30</v>
      </c>
      <c r="P172" s="31">
        <v>84</v>
      </c>
      <c r="Q172" s="3">
        <v>59</v>
      </c>
      <c r="R172" s="4">
        <v>31</v>
      </c>
      <c r="S172" s="30">
        <f>IF(AI172&lt;0,"-"&amp;AJ172,AJ172)</f>
        <v>5</v>
      </c>
      <c r="T172" s="3">
        <f>AK172</f>
        <v>0</v>
      </c>
      <c r="U172" s="3">
        <f>AL172</f>
        <v>29</v>
      </c>
      <c r="V172" s="30">
        <f>IF(AM172&lt;0,"-"&amp;AN172,AN172)</f>
        <v>5</v>
      </c>
      <c r="W172" s="3">
        <f>AO172</f>
        <v>0</v>
      </c>
      <c r="X172" s="4">
        <f>AP172</f>
        <v>29</v>
      </c>
      <c r="AA172" s="8">
        <f>324000-(F172+E172*60+D172*60*60)</f>
        <v>18029</v>
      </c>
      <c r="AB172" s="8">
        <f>ABS(ROUNDDOWN(AA172/3600,0))</f>
        <v>5</v>
      </c>
      <c r="AC172" s="8">
        <f>ABS(ROUNDDOWN((AA172-(3600*ROUNDDOWN(AA172/3600,0)))/60,0))</f>
        <v>0</v>
      </c>
      <c r="AD172" s="8">
        <f>ABS(AA172-(ROUNDDOWN(AA172/3600,0)*3600+ROUNDDOWN((AA172-(3600*ROUNDDOWN(AA172/3600,0)))/60,0)*60))</f>
        <v>29</v>
      </c>
      <c r="AE172" s="8">
        <f>324000-(L172+K172*60+J172*60*60)</f>
        <v>18030</v>
      </c>
      <c r="AF172" s="8">
        <f>ABS(ROUNDDOWN(AE172/3600,0))</f>
        <v>5</v>
      </c>
      <c r="AG172" s="8">
        <f>ABS(ROUNDDOWN((AE172-(3600*ROUNDDOWN(AE172/3600,0)))/60,0))</f>
        <v>0</v>
      </c>
      <c r="AH172" s="8">
        <f>ABS(AE172-(ROUNDDOWN(AE172/3600,0)*3600+ROUNDDOWN((AE172-(3600*ROUNDDOWN(AE172/3600,0)))/60,0)*60))</f>
        <v>30</v>
      </c>
      <c r="AI172" s="8">
        <f>324000-(R172+Q172*60+P172*60*60)</f>
        <v>18029</v>
      </c>
      <c r="AJ172" s="8">
        <f>ABS(ROUNDDOWN(AI172/3600,0))</f>
        <v>5</v>
      </c>
      <c r="AK172" s="8">
        <f>ABS(ROUNDDOWN((AI172-(3600*ROUNDDOWN(AI172/3600,0)))/60,0))</f>
        <v>0</v>
      </c>
      <c r="AL172" s="8">
        <f>ABS(AI172-(ROUNDDOWN(AI172/3600,0)*3600+ROUNDDOWN((AI172-(3600*ROUNDDOWN(AI172/3600,0)))/60,0)*60))</f>
        <v>29</v>
      </c>
      <c r="AM172" s="8">
        <f>ROUND((AA172+AE172+AI172)/3,0)</f>
        <v>18029</v>
      </c>
      <c r="AN172" s="8">
        <f>ABS(ROUNDDOWN(AM172/3600,0))</f>
        <v>5</v>
      </c>
      <c r="AO172" s="8">
        <f>ABS(ROUNDDOWN((AM172-(3600*ROUNDDOWN(AM172/3600,0)))/60,0))</f>
        <v>0</v>
      </c>
      <c r="AP172" s="8">
        <f>ABS(AM172-(ROUNDDOWN(AM172/3600,0)*3600+ROUNDDOWN((AM172-(3600*ROUNDDOWN(AM172/3600,0)))/60,0)*60))</f>
        <v>29</v>
      </c>
      <c r="AQ172" s="81">
        <f>(F172/60+E172)/60+D172</f>
        <v>84.991944444444442</v>
      </c>
      <c r="AR172" s="81">
        <f>(L172/60+K172)/60+J172</f>
        <v>84.99166666666666</v>
      </c>
      <c r="AS172" s="81">
        <f>(R172/60+Q172)/60+P172</f>
        <v>84.991944444444442</v>
      </c>
      <c r="AT172" s="81"/>
      <c r="AU172" s="81">
        <f>AVERAGE(AQ172:AS172)</f>
        <v>84.991851851851848</v>
      </c>
      <c r="AV172" s="81">
        <f>_xlfn.STDEV.S(AQ172:AS172)</f>
        <v>1.6037507477748508E-4</v>
      </c>
      <c r="BA172" s="25"/>
      <c r="BB172" s="25"/>
      <c r="BC172" s="25"/>
      <c r="BD172" s="25"/>
      <c r="BE172" s="25"/>
      <c r="BF172" s="25"/>
      <c r="BG172" s="25"/>
    </row>
    <row r="173" spans="1:60" s="8" customFormat="1" ht="12">
      <c r="A173" s="11"/>
      <c r="B173" s="11"/>
      <c r="C173" s="11"/>
      <c r="D173" s="59"/>
      <c r="E173" s="59"/>
      <c r="F173" s="59"/>
      <c r="G173" s="59"/>
      <c r="H173" s="59"/>
      <c r="I173" s="59"/>
      <c r="J173" s="59"/>
      <c r="K173" s="59"/>
      <c r="L173" s="59"/>
      <c r="M173" s="59"/>
      <c r="N173" s="59"/>
      <c r="O173" s="59"/>
      <c r="P173" s="59"/>
      <c r="Q173" s="59"/>
      <c r="R173" s="59"/>
      <c r="S173" s="59"/>
      <c r="T173" s="59"/>
      <c r="U173" s="59"/>
      <c r="V173" s="59"/>
      <c r="W173" s="59"/>
      <c r="X173" s="59"/>
      <c r="AQ173" s="81"/>
      <c r="AR173" s="81"/>
      <c r="AS173" s="81"/>
      <c r="AT173" s="81"/>
      <c r="AU173" s="81"/>
      <c r="AV173" s="81"/>
      <c r="BA173" s="25"/>
      <c r="BB173" s="25"/>
      <c r="BC173" s="25"/>
      <c r="BD173" s="25"/>
      <c r="BE173" s="25"/>
      <c r="BF173" s="25"/>
      <c r="BG173" s="25"/>
    </row>
    <row r="174" spans="1:60" s="8" customFormat="1" ht="12">
      <c r="A174" s="11"/>
      <c r="B174" s="11"/>
      <c r="C174" s="11"/>
      <c r="D174" s="59"/>
      <c r="E174" s="59"/>
      <c r="F174" s="59"/>
      <c r="G174" s="59"/>
      <c r="H174" s="59"/>
      <c r="I174" s="59"/>
      <c r="J174" s="59"/>
      <c r="K174" s="59"/>
      <c r="L174" s="59"/>
      <c r="M174" s="59"/>
      <c r="N174" s="59"/>
      <c r="O174" s="59"/>
      <c r="P174" s="59"/>
      <c r="Q174" s="59"/>
      <c r="R174" s="59"/>
      <c r="S174" s="59"/>
      <c r="T174" s="59"/>
      <c r="U174" s="59"/>
      <c r="V174" s="59"/>
      <c r="W174" s="59"/>
      <c r="X174" s="59"/>
      <c r="AQ174" s="81"/>
      <c r="AR174" s="81"/>
      <c r="AS174" s="81"/>
      <c r="AT174" s="81"/>
      <c r="AU174" s="81"/>
      <c r="AV174" s="81"/>
      <c r="BA174" s="25"/>
      <c r="BB174" s="25"/>
      <c r="BC174" s="25"/>
      <c r="BD174" s="25"/>
      <c r="BE174" s="25"/>
      <c r="BF174" s="25"/>
      <c r="BG174" s="25"/>
    </row>
    <row r="175" spans="1:60" s="8" customFormat="1" ht="12">
      <c r="A175" s="7" t="s">
        <v>0</v>
      </c>
      <c r="B175" s="7" t="s">
        <v>1</v>
      </c>
      <c r="C175" s="7" t="s">
        <v>2</v>
      </c>
      <c r="D175" s="549" t="s">
        <v>3</v>
      </c>
      <c r="E175" s="549"/>
      <c r="F175" s="549"/>
      <c r="G175" s="549" t="s">
        <v>13</v>
      </c>
      <c r="H175" s="549"/>
      <c r="I175" s="549"/>
      <c r="J175" s="549" t="s">
        <v>4</v>
      </c>
      <c r="K175" s="549"/>
      <c r="L175" s="549"/>
      <c r="M175" s="549" t="s">
        <v>6</v>
      </c>
      <c r="N175" s="549"/>
      <c r="O175" s="549"/>
      <c r="P175" s="549" t="s">
        <v>5</v>
      </c>
      <c r="Q175" s="549"/>
      <c r="R175" s="549"/>
      <c r="S175" s="549" t="s">
        <v>7</v>
      </c>
      <c r="T175" s="549"/>
      <c r="U175" s="549"/>
      <c r="V175" s="549" t="s">
        <v>12</v>
      </c>
      <c r="W175" s="549"/>
      <c r="X175" s="549"/>
      <c r="AQ175" s="81"/>
      <c r="AR175" s="81"/>
      <c r="AS175" s="81"/>
      <c r="AT175" s="81"/>
      <c r="AU175" s="81"/>
      <c r="AV175" s="81"/>
      <c r="BA175" s="25"/>
      <c r="BB175" s="25"/>
      <c r="BC175" s="25"/>
      <c r="BD175" s="25"/>
      <c r="BE175" s="25"/>
      <c r="BF175" s="25"/>
      <c r="BG175" s="25"/>
    </row>
    <row r="176" spans="1:60" s="8" customFormat="1" ht="13.5" customHeight="1">
      <c r="A176" s="9">
        <v>44859</v>
      </c>
      <c r="B176" s="46" t="s">
        <v>187</v>
      </c>
      <c r="C176" s="7" t="s">
        <v>170</v>
      </c>
      <c r="D176" s="30">
        <v>101</v>
      </c>
      <c r="E176" s="3">
        <v>34</v>
      </c>
      <c r="F176" s="4">
        <v>48</v>
      </c>
      <c r="G176" s="30" t="str">
        <f>IF(AA176&lt;0,"-"&amp;AB176,AB176)</f>
        <v>-11</v>
      </c>
      <c r="H176" s="3">
        <f t="shared" ref="H176:I178" si="91">AC176</f>
        <v>34</v>
      </c>
      <c r="I176" s="3">
        <f t="shared" si="91"/>
        <v>48</v>
      </c>
      <c r="J176" s="30">
        <v>101</v>
      </c>
      <c r="K176" s="3">
        <v>34</v>
      </c>
      <c r="L176" s="4">
        <v>48</v>
      </c>
      <c r="M176" s="30" t="str">
        <f>IF(AE176&lt;0,"-"&amp;AF176,AF176)</f>
        <v>-11</v>
      </c>
      <c r="N176" s="3">
        <f t="shared" ref="N176:O178" si="92">AG176</f>
        <v>34</v>
      </c>
      <c r="O176" s="3">
        <f t="shared" si="92"/>
        <v>48</v>
      </c>
      <c r="P176" s="30">
        <v>101</v>
      </c>
      <c r="Q176" s="3">
        <v>34</v>
      </c>
      <c r="R176" s="4">
        <v>47</v>
      </c>
      <c r="S176" s="30" t="str">
        <f>IF(AI176&lt;0,"-"&amp;AJ176,AJ176)</f>
        <v>-11</v>
      </c>
      <c r="T176" s="3">
        <f t="shared" ref="T176:U178" si="93">AK176</f>
        <v>34</v>
      </c>
      <c r="U176" s="3">
        <f t="shared" si="93"/>
        <v>47</v>
      </c>
      <c r="V176" s="30" t="str">
        <f>IF(AM176&lt;0,"-"&amp;AN176,AN176)</f>
        <v>-11</v>
      </c>
      <c r="W176" s="3">
        <f t="shared" ref="W176:X178" si="94">AO176</f>
        <v>34</v>
      </c>
      <c r="X176" s="4">
        <f t="shared" si="94"/>
        <v>48</v>
      </c>
      <c r="AA176" s="8">
        <f>324000-(F176+E176*60+D176*60*60)</f>
        <v>-41688</v>
      </c>
      <c r="AB176" s="8">
        <f>ABS(ROUNDDOWN(AA176/3600,0))</f>
        <v>11</v>
      </c>
      <c r="AC176" s="8">
        <f>ABS(ROUNDDOWN((AA176-(3600*ROUNDDOWN(AA176/3600,0)))/60,0))</f>
        <v>34</v>
      </c>
      <c r="AD176" s="8">
        <f>ABS(AA176-(ROUNDDOWN(AA176/3600,0)*3600+ROUNDDOWN((AA176-(3600*ROUNDDOWN(AA176/3600,0)))/60,0)*60))</f>
        <v>48</v>
      </c>
      <c r="AE176" s="8">
        <f>324000-(L176+K176*60+J176*60*60)</f>
        <v>-41688</v>
      </c>
      <c r="AF176" s="8">
        <f>ABS(ROUNDDOWN(AE176/3600,0))</f>
        <v>11</v>
      </c>
      <c r="AG176" s="8">
        <f>ABS(ROUNDDOWN((AE176-(3600*ROUNDDOWN(AE176/3600,0)))/60,0))</f>
        <v>34</v>
      </c>
      <c r="AH176" s="8">
        <f>ABS(AE176-(ROUNDDOWN(AE176/3600,0)*3600+ROUNDDOWN((AE176-(3600*ROUNDDOWN(AE176/3600,0)))/60,0)*60))</f>
        <v>48</v>
      </c>
      <c r="AI176" s="8">
        <f>324000-(R176+Q176*60+P176*60*60)</f>
        <v>-41687</v>
      </c>
      <c r="AJ176" s="8">
        <f>ABS(ROUNDDOWN(AI176/3600,0))</f>
        <v>11</v>
      </c>
      <c r="AK176" s="8">
        <f>ABS(ROUNDDOWN((AI176-(3600*ROUNDDOWN(AI176/3600,0)))/60,0))</f>
        <v>34</v>
      </c>
      <c r="AL176" s="8">
        <f>ABS(AI176-(ROUNDDOWN(AI176/3600,0)*3600+ROUNDDOWN((AI176-(3600*ROUNDDOWN(AI176/3600,0)))/60,0)*60))</f>
        <v>47</v>
      </c>
      <c r="AM176" s="8">
        <f>ROUND((AA176+AE176+AI176)/3,0)</f>
        <v>-41688</v>
      </c>
      <c r="AN176" s="8">
        <f>ABS(ROUNDDOWN(AM176/3600,0))</f>
        <v>11</v>
      </c>
      <c r="AO176" s="8">
        <f>ABS(ROUNDDOWN((AM176-(3600*ROUNDDOWN(AM176/3600,0)))/60,0))</f>
        <v>34</v>
      </c>
      <c r="AP176" s="8">
        <f>ABS(AM176-(ROUNDDOWN(AM176/3600,0)*3600+ROUNDDOWN((AM176-(3600*ROUNDDOWN(AM176/3600,0)))/60,0)*60))</f>
        <v>48</v>
      </c>
      <c r="AQ176" s="81">
        <f>(F176/60+E176)/60+D176</f>
        <v>101.58</v>
      </c>
      <c r="AR176" s="81">
        <f>(L176/60+K176)/60+J176</f>
        <v>101.58</v>
      </c>
      <c r="AS176" s="81">
        <f>(R176/60+Q176)/60+P176</f>
        <v>101.57972222222222</v>
      </c>
      <c r="AT176" s="81"/>
      <c r="AU176" s="81">
        <f>AVERAGE(AQ176:AS176)</f>
        <v>101.5799074074074</v>
      </c>
      <c r="AV176" s="81">
        <f>_xlfn.STDEV.S(AQ176:AS176)</f>
        <v>1.6037507477748508E-4</v>
      </c>
      <c r="BA176" s="25"/>
      <c r="BB176" s="25"/>
      <c r="BC176" s="25"/>
      <c r="BD176" s="25"/>
      <c r="BE176" s="25"/>
      <c r="BF176" s="25"/>
      <c r="BG176" s="25"/>
    </row>
    <row r="177" spans="1:60" s="8" customFormat="1" ht="12">
      <c r="A177" s="7"/>
      <c r="B177" s="7"/>
      <c r="C177" s="7" t="s">
        <v>216</v>
      </c>
      <c r="D177" s="31">
        <v>95</v>
      </c>
      <c r="E177" s="3">
        <v>1</v>
      </c>
      <c r="F177" s="4">
        <v>22</v>
      </c>
      <c r="G177" s="30" t="str">
        <f>IF(AA177&lt;0,"-"&amp;AB177,AB177)</f>
        <v>-5</v>
      </c>
      <c r="H177" s="3">
        <f t="shared" si="91"/>
        <v>1</v>
      </c>
      <c r="I177" s="3">
        <f t="shared" si="91"/>
        <v>22</v>
      </c>
      <c r="J177" s="31">
        <v>95</v>
      </c>
      <c r="K177" s="3">
        <v>1</v>
      </c>
      <c r="L177" s="4">
        <v>22</v>
      </c>
      <c r="M177" s="30" t="str">
        <f>IF(AE177&lt;0,"-"&amp;AF177,AF177)</f>
        <v>-5</v>
      </c>
      <c r="N177" s="3">
        <f t="shared" si="92"/>
        <v>1</v>
      </c>
      <c r="O177" s="3">
        <f t="shared" si="92"/>
        <v>22</v>
      </c>
      <c r="P177" s="31">
        <v>95</v>
      </c>
      <c r="Q177" s="3">
        <v>1</v>
      </c>
      <c r="R177" s="4">
        <v>22</v>
      </c>
      <c r="S177" s="30" t="str">
        <f>IF(AI177&lt;0,"-"&amp;AJ177,AJ177)</f>
        <v>-5</v>
      </c>
      <c r="T177" s="3">
        <f t="shared" si="93"/>
        <v>1</v>
      </c>
      <c r="U177" s="3">
        <f t="shared" si="93"/>
        <v>22</v>
      </c>
      <c r="V177" s="30" t="str">
        <f>IF(AM177&lt;0,"-"&amp;AN177,AN177)</f>
        <v>-5</v>
      </c>
      <c r="W177" s="3">
        <f t="shared" si="94"/>
        <v>1</v>
      </c>
      <c r="X177" s="4">
        <f t="shared" si="94"/>
        <v>22</v>
      </c>
      <c r="AA177" s="8">
        <f>324000-(F177+E177*60+D177*60*60)</f>
        <v>-18082</v>
      </c>
      <c r="AB177" s="8">
        <f>ABS(ROUNDDOWN(AA177/3600,0))</f>
        <v>5</v>
      </c>
      <c r="AC177" s="8">
        <f>ABS(ROUNDDOWN((AA177-(3600*ROUNDDOWN(AA177/3600,0)))/60,0))</f>
        <v>1</v>
      </c>
      <c r="AD177" s="8">
        <f>ABS(AA177-(ROUNDDOWN(AA177/3600,0)*3600+ROUNDDOWN((AA177-(3600*ROUNDDOWN(AA177/3600,0)))/60,0)*60))</f>
        <v>22</v>
      </c>
      <c r="AE177" s="8">
        <f>324000-(L177+K177*60+J177*60*60)</f>
        <v>-18082</v>
      </c>
      <c r="AF177" s="8">
        <f>ABS(ROUNDDOWN(AE177/3600,0))</f>
        <v>5</v>
      </c>
      <c r="AG177" s="8">
        <f>ABS(ROUNDDOWN((AE177-(3600*ROUNDDOWN(AE177/3600,0)))/60,0))</f>
        <v>1</v>
      </c>
      <c r="AH177" s="8">
        <f>ABS(AE177-(ROUNDDOWN(AE177/3600,0)*3600+ROUNDDOWN((AE177-(3600*ROUNDDOWN(AE177/3600,0)))/60,0)*60))</f>
        <v>22</v>
      </c>
      <c r="AI177" s="8">
        <f>324000-(R177+Q177*60+P177*60*60)</f>
        <v>-18082</v>
      </c>
      <c r="AJ177" s="8">
        <f>ABS(ROUNDDOWN(AI177/3600,0))</f>
        <v>5</v>
      </c>
      <c r="AK177" s="8">
        <f>ABS(ROUNDDOWN((AI177-(3600*ROUNDDOWN(AI177/3600,0)))/60,0))</f>
        <v>1</v>
      </c>
      <c r="AL177" s="8">
        <f>ABS(AI177-(ROUNDDOWN(AI177/3600,0)*3600+ROUNDDOWN((AI177-(3600*ROUNDDOWN(AI177/3600,0)))/60,0)*60))</f>
        <v>22</v>
      </c>
      <c r="AM177" s="8">
        <f>ROUND((AA177+AE177+AI177)/3,0)</f>
        <v>-18082</v>
      </c>
      <c r="AN177" s="8">
        <f>ABS(ROUNDDOWN(AM177/3600,0))</f>
        <v>5</v>
      </c>
      <c r="AO177" s="8">
        <f>ABS(ROUNDDOWN((AM177-(3600*ROUNDDOWN(AM177/3600,0)))/60,0))</f>
        <v>1</v>
      </c>
      <c r="AP177" s="8">
        <f>ABS(AM177-(ROUNDDOWN(AM177/3600,0)*3600+ROUNDDOWN((AM177-(3600*ROUNDDOWN(AM177/3600,0)))/60,0)*60))</f>
        <v>22</v>
      </c>
      <c r="AQ177" s="81">
        <f>(F177/60+E177)/60+D177</f>
        <v>95.022777777777776</v>
      </c>
      <c r="AR177" s="81">
        <f>(L177/60+K177)/60+J177</f>
        <v>95.022777777777776</v>
      </c>
      <c r="AS177" s="81">
        <f>(R177/60+Q177)/60+P177</f>
        <v>95.022777777777776</v>
      </c>
      <c r="AT177" s="81"/>
      <c r="AU177" s="81">
        <f>AVERAGE(AQ177:AS177)</f>
        <v>95.022777777777776</v>
      </c>
      <c r="AV177" s="81">
        <f>_xlfn.STDEV.S(AQ177:AS177)</f>
        <v>0</v>
      </c>
      <c r="BA177" s="25"/>
      <c r="BB177" s="25"/>
      <c r="BC177" s="25"/>
      <c r="BD177" s="25"/>
      <c r="BE177" s="25"/>
      <c r="BF177" s="25"/>
      <c r="BG177" s="25"/>
    </row>
    <row r="178" spans="1:60" s="8" customFormat="1" ht="12">
      <c r="A178" s="7"/>
      <c r="B178" s="7"/>
      <c r="C178" s="7" t="s">
        <v>16</v>
      </c>
      <c r="D178" s="31">
        <v>83</v>
      </c>
      <c r="E178" s="3">
        <v>41</v>
      </c>
      <c r="F178" s="4">
        <v>25</v>
      </c>
      <c r="G178" s="30">
        <f>IF(AA178&lt;0,"-"&amp;AB178,AB178)</f>
        <v>6</v>
      </c>
      <c r="H178" s="3">
        <f t="shared" si="91"/>
        <v>18</v>
      </c>
      <c r="I178" s="3">
        <f t="shared" si="91"/>
        <v>35</v>
      </c>
      <c r="J178" s="31">
        <v>83</v>
      </c>
      <c r="K178" s="3">
        <v>41</v>
      </c>
      <c r="L178" s="4">
        <v>26</v>
      </c>
      <c r="M178" s="30">
        <f>IF(AE178&lt;0,"-"&amp;AF178,AF178)</f>
        <v>6</v>
      </c>
      <c r="N178" s="3">
        <f t="shared" si="92"/>
        <v>18</v>
      </c>
      <c r="O178" s="3">
        <f t="shared" si="92"/>
        <v>34</v>
      </c>
      <c r="P178" s="31">
        <v>83</v>
      </c>
      <c r="Q178" s="3">
        <v>41</v>
      </c>
      <c r="R178" s="4">
        <v>25</v>
      </c>
      <c r="S178" s="30">
        <f>IF(AI178&lt;0,"-"&amp;AJ178,AJ178)</f>
        <v>6</v>
      </c>
      <c r="T178" s="3">
        <f t="shared" si="93"/>
        <v>18</v>
      </c>
      <c r="U178" s="3">
        <f t="shared" si="93"/>
        <v>35</v>
      </c>
      <c r="V178" s="30">
        <f>IF(AM178&lt;0,"-"&amp;AN178,AN178)</f>
        <v>6</v>
      </c>
      <c r="W178" s="3">
        <f t="shared" si="94"/>
        <v>18</v>
      </c>
      <c r="X178" s="4">
        <f t="shared" si="94"/>
        <v>35</v>
      </c>
      <c r="AA178" s="8">
        <f>324000-(F178+E178*60+D178*60*60)</f>
        <v>22715</v>
      </c>
      <c r="AB178" s="8">
        <f>ABS(ROUNDDOWN(AA178/3600,0))</f>
        <v>6</v>
      </c>
      <c r="AC178" s="8">
        <f>ABS(ROUNDDOWN((AA178-(3600*ROUNDDOWN(AA178/3600,0)))/60,0))</f>
        <v>18</v>
      </c>
      <c r="AD178" s="8">
        <f>ABS(AA178-(ROUNDDOWN(AA178/3600,0)*3600+ROUNDDOWN((AA178-(3600*ROUNDDOWN(AA178/3600,0)))/60,0)*60))</f>
        <v>35</v>
      </c>
      <c r="AE178" s="8">
        <f>324000-(L178+K178*60+J178*60*60)</f>
        <v>22714</v>
      </c>
      <c r="AF178" s="8">
        <f>ABS(ROUNDDOWN(AE178/3600,0))</f>
        <v>6</v>
      </c>
      <c r="AG178" s="8">
        <f>ABS(ROUNDDOWN((AE178-(3600*ROUNDDOWN(AE178/3600,0)))/60,0))</f>
        <v>18</v>
      </c>
      <c r="AH178" s="8">
        <f>ABS(AE178-(ROUNDDOWN(AE178/3600,0)*3600+ROUNDDOWN((AE178-(3600*ROUNDDOWN(AE178/3600,0)))/60,0)*60))</f>
        <v>34</v>
      </c>
      <c r="AI178" s="8">
        <f>324000-(R178+Q178*60+P178*60*60)</f>
        <v>22715</v>
      </c>
      <c r="AJ178" s="8">
        <f>ABS(ROUNDDOWN(AI178/3600,0))</f>
        <v>6</v>
      </c>
      <c r="AK178" s="8">
        <f>ABS(ROUNDDOWN((AI178-(3600*ROUNDDOWN(AI178/3600,0)))/60,0))</f>
        <v>18</v>
      </c>
      <c r="AL178" s="8">
        <f>ABS(AI178-(ROUNDDOWN(AI178/3600,0)*3600+ROUNDDOWN((AI178-(3600*ROUNDDOWN(AI178/3600,0)))/60,0)*60))</f>
        <v>35</v>
      </c>
      <c r="AM178" s="8">
        <f>ROUND((AA178+AE178+AI178)/3,0)</f>
        <v>22715</v>
      </c>
      <c r="AN178" s="8">
        <f>ABS(ROUNDDOWN(AM178/3600,0))</f>
        <v>6</v>
      </c>
      <c r="AO178" s="8">
        <f>ABS(ROUNDDOWN((AM178-(3600*ROUNDDOWN(AM178/3600,0)))/60,0))</f>
        <v>18</v>
      </c>
      <c r="AP178" s="8">
        <f>ABS(AM178-(ROUNDDOWN(AM178/3600,0)*3600+ROUNDDOWN((AM178-(3600*ROUNDDOWN(AM178/3600,0)))/60,0)*60))</f>
        <v>35</v>
      </c>
      <c r="AQ178" s="81">
        <f>(F178/60+E178)/60+D178</f>
        <v>83.69027777777778</v>
      </c>
      <c r="AR178" s="81">
        <f>(L178/60+K178)/60+J178</f>
        <v>83.690555555555562</v>
      </c>
      <c r="AS178" s="81">
        <f>(R178/60+Q178)/60+P178</f>
        <v>83.69027777777778</v>
      </c>
      <c r="AT178" s="81"/>
      <c r="AU178" s="81">
        <f>AVERAGE(AQ178:AS178)</f>
        <v>83.690370370370374</v>
      </c>
      <c r="AV178" s="81">
        <f>_xlfn.STDEV.S(AQ178:AS178)</f>
        <v>1.6037507477748508E-4</v>
      </c>
      <c r="BA178" s="25"/>
      <c r="BB178" s="25"/>
      <c r="BC178" s="25"/>
      <c r="BD178" s="25"/>
      <c r="BE178" s="25"/>
      <c r="BF178" s="25"/>
      <c r="BG178" s="25"/>
    </row>
    <row r="179" spans="1:60" s="8" customFormat="1" ht="12">
      <c r="A179" s="11"/>
      <c r="B179" s="11"/>
      <c r="C179" s="11"/>
      <c r="D179" s="59"/>
      <c r="E179" s="59"/>
      <c r="F179" s="59"/>
      <c r="G179" s="59"/>
      <c r="H179" s="59"/>
      <c r="I179" s="59"/>
      <c r="J179" s="59"/>
      <c r="K179" s="59"/>
      <c r="L179" s="59"/>
      <c r="M179" s="59"/>
      <c r="N179" s="59"/>
      <c r="O179" s="59"/>
      <c r="P179" s="59"/>
      <c r="Q179" s="59"/>
      <c r="R179" s="59"/>
      <c r="S179" s="59"/>
      <c r="T179" s="59"/>
      <c r="U179" s="59"/>
      <c r="V179" s="59"/>
      <c r="W179" s="59"/>
      <c r="X179" s="59"/>
      <c r="AQ179" s="81"/>
      <c r="AR179" s="81"/>
      <c r="AS179" s="81"/>
      <c r="AT179" s="81"/>
      <c r="AU179" s="81"/>
      <c r="AV179" s="81"/>
      <c r="BA179" s="25"/>
      <c r="BB179" s="25"/>
      <c r="BC179" s="25"/>
      <c r="BD179" s="25"/>
      <c r="BE179" s="25"/>
      <c r="BF179" s="25"/>
      <c r="BG179" s="25"/>
    </row>
    <row r="180" spans="1:60" s="8" customFormat="1" ht="12">
      <c r="A180" s="11"/>
      <c r="B180" s="11"/>
      <c r="C180" s="11"/>
      <c r="D180" s="59"/>
      <c r="E180" s="59"/>
      <c r="F180" s="59"/>
      <c r="G180" s="59"/>
      <c r="H180" s="59"/>
      <c r="I180" s="59"/>
      <c r="J180" s="59"/>
      <c r="K180" s="59"/>
      <c r="L180" s="59"/>
      <c r="M180" s="59"/>
      <c r="N180" s="59"/>
      <c r="O180" s="59"/>
      <c r="P180" s="59"/>
      <c r="Q180" s="59"/>
      <c r="R180" s="59"/>
      <c r="S180" s="59"/>
      <c r="T180" s="59"/>
      <c r="U180" s="59"/>
      <c r="V180" s="59"/>
      <c r="W180" s="59"/>
      <c r="X180" s="59"/>
      <c r="AQ180" s="81"/>
      <c r="AR180" s="81"/>
      <c r="AS180" s="81"/>
      <c r="AT180" s="81"/>
      <c r="AU180" s="81"/>
      <c r="AV180" s="81"/>
      <c r="BA180" s="25"/>
      <c r="BB180" s="25"/>
      <c r="BC180" s="25"/>
      <c r="BD180" s="25"/>
      <c r="BE180" s="25"/>
      <c r="BF180" s="25"/>
      <c r="BG180" s="25"/>
    </row>
    <row r="181" spans="1:60" s="8" customFormat="1" ht="12">
      <c r="A181" s="11"/>
      <c r="B181" s="11"/>
      <c r="C181" s="11"/>
      <c r="D181" s="59"/>
      <c r="E181" s="59"/>
      <c r="F181" s="59"/>
      <c r="G181" s="59"/>
      <c r="H181" s="59"/>
      <c r="I181" s="59"/>
      <c r="J181" s="59"/>
      <c r="K181" s="59"/>
      <c r="L181" s="59"/>
      <c r="M181" s="59"/>
      <c r="N181" s="59"/>
      <c r="O181" s="59"/>
      <c r="P181" s="59"/>
      <c r="Q181" s="59"/>
      <c r="R181" s="59"/>
      <c r="S181" s="59"/>
      <c r="T181" s="59"/>
      <c r="U181" s="59"/>
      <c r="V181" s="59"/>
      <c r="W181" s="59"/>
      <c r="X181" s="59"/>
      <c r="AQ181" s="81"/>
      <c r="AR181" s="81"/>
      <c r="AS181" s="81"/>
      <c r="AT181" s="81"/>
      <c r="AU181" s="81"/>
      <c r="AV181" s="81"/>
      <c r="BA181" s="25"/>
      <c r="BB181" s="25"/>
      <c r="BC181" s="25"/>
      <c r="BD181" s="25"/>
      <c r="BE181" s="25"/>
      <c r="BF181" s="25"/>
      <c r="BG181" s="25"/>
    </row>
    <row r="182" spans="1:60" ht="24">
      <c r="A182" s="6"/>
      <c r="B182" s="6"/>
      <c r="C182" s="6"/>
      <c r="D182" s="1"/>
      <c r="E182" s="1"/>
      <c r="F182" s="2"/>
      <c r="G182" s="1"/>
      <c r="H182" s="1"/>
      <c r="I182" s="2"/>
      <c r="J182" s="1"/>
      <c r="K182" s="1"/>
      <c r="L182" s="2"/>
      <c r="M182" s="1"/>
      <c r="N182" s="1"/>
      <c r="O182" s="2"/>
      <c r="P182" s="1"/>
      <c r="Q182" s="1"/>
      <c r="R182" s="2"/>
      <c r="S182" s="1"/>
      <c r="T182" s="1"/>
      <c r="U182" s="2"/>
      <c r="V182" s="1"/>
      <c r="W182" s="1"/>
      <c r="X182" s="2"/>
      <c r="AA182" s="28"/>
      <c r="AB182" s="28"/>
      <c r="AC182" s="28"/>
      <c r="AD182" s="28"/>
      <c r="AE182" s="28"/>
      <c r="AF182" s="28"/>
      <c r="AG182" s="28"/>
      <c r="AH182" s="28"/>
      <c r="AI182" s="28"/>
      <c r="AJ182" s="28"/>
      <c r="AK182" s="28"/>
      <c r="AL182" s="28"/>
      <c r="AM182" s="27"/>
      <c r="AN182" s="27"/>
      <c r="AO182" s="27"/>
      <c r="BA182" s="25"/>
      <c r="BB182" s="25"/>
      <c r="BC182" s="25"/>
      <c r="BD182" s="25"/>
      <c r="BE182" s="25"/>
      <c r="BF182" s="25"/>
      <c r="BG182" s="25"/>
      <c r="BH182" s="8"/>
    </row>
    <row r="183" spans="1:60" s="25" customFormat="1" ht="27.75" customHeight="1">
      <c r="A183" s="24"/>
      <c r="B183" s="547" t="s">
        <v>204</v>
      </c>
      <c r="C183" s="547"/>
      <c r="D183" s="547"/>
      <c r="E183" s="547"/>
      <c r="F183" s="547"/>
      <c r="G183" s="547"/>
      <c r="H183" s="547"/>
      <c r="I183" s="547"/>
      <c r="J183" s="547"/>
      <c r="K183" s="547"/>
      <c r="L183" s="547"/>
      <c r="M183" s="547"/>
      <c r="N183" s="547"/>
      <c r="O183" s="547"/>
      <c r="P183" s="547"/>
      <c r="Q183" s="547"/>
      <c r="R183" s="547"/>
      <c r="S183" s="547"/>
      <c r="T183" s="547"/>
      <c r="U183" s="547"/>
      <c r="AQ183" s="79"/>
      <c r="AR183" s="79"/>
      <c r="AS183" s="79"/>
      <c r="AT183" s="79"/>
      <c r="AU183" s="79" t="s">
        <v>786</v>
      </c>
      <c r="AV183" s="79" t="s">
        <v>787</v>
      </c>
      <c r="BH183" s="8"/>
    </row>
    <row r="184" spans="1:60">
      <c r="A184" s="6"/>
      <c r="B184" s="6"/>
      <c r="C184" s="6"/>
      <c r="BA184" s="25"/>
      <c r="BB184" s="25"/>
      <c r="BC184" s="25"/>
      <c r="BD184" s="25"/>
      <c r="BE184" s="25"/>
      <c r="BF184" s="25"/>
      <c r="BG184" s="25"/>
    </row>
    <row r="185" spans="1:60" s="8" customFormat="1" ht="12">
      <c r="A185" s="11"/>
      <c r="B185" s="11"/>
      <c r="C185" s="11"/>
      <c r="D185" s="59"/>
      <c r="E185" s="59"/>
      <c r="F185" s="59"/>
      <c r="G185" s="59"/>
      <c r="H185" s="59"/>
      <c r="I185" s="59"/>
      <c r="J185" s="59"/>
      <c r="K185" s="59"/>
      <c r="L185" s="59"/>
      <c r="M185" s="59"/>
      <c r="N185" s="59"/>
      <c r="O185" s="59"/>
      <c r="P185" s="59"/>
      <c r="Q185" s="59"/>
      <c r="R185" s="59"/>
      <c r="S185" s="59"/>
      <c r="T185" s="59"/>
      <c r="U185" s="59"/>
      <c r="V185" s="59"/>
      <c r="W185" s="59"/>
      <c r="X185" s="59"/>
      <c r="AQ185" s="81"/>
      <c r="AR185" s="81"/>
      <c r="AS185" s="81"/>
      <c r="AT185" s="81"/>
      <c r="AU185" s="81"/>
      <c r="AV185" s="81"/>
      <c r="BA185" s="25"/>
      <c r="BB185" s="25"/>
      <c r="BC185" s="25"/>
      <c r="BD185" s="25"/>
      <c r="BE185" s="25"/>
      <c r="BF185" s="25"/>
      <c r="BG185" s="25"/>
      <c r="BH185" s="25"/>
    </row>
    <row r="186" spans="1:60" s="8" customFormat="1">
      <c r="A186" s="7" t="s">
        <v>0</v>
      </c>
      <c r="B186" s="7" t="s">
        <v>1</v>
      </c>
      <c r="C186" s="7" t="s">
        <v>2</v>
      </c>
      <c r="D186" s="549" t="s">
        <v>3</v>
      </c>
      <c r="E186" s="549"/>
      <c r="F186" s="549"/>
      <c r="G186" s="549" t="s">
        <v>13</v>
      </c>
      <c r="H186" s="549"/>
      <c r="I186" s="549"/>
      <c r="J186" s="549" t="s">
        <v>4</v>
      </c>
      <c r="K186" s="549"/>
      <c r="L186" s="549"/>
      <c r="M186" s="549" t="s">
        <v>6</v>
      </c>
      <c r="N186" s="549"/>
      <c r="O186" s="549"/>
      <c r="P186" s="549" t="s">
        <v>5</v>
      </c>
      <c r="Q186" s="549"/>
      <c r="R186" s="549"/>
      <c r="S186" s="549" t="s">
        <v>7</v>
      </c>
      <c r="T186" s="549"/>
      <c r="U186" s="549"/>
      <c r="V186" s="549" t="s">
        <v>12</v>
      </c>
      <c r="W186" s="549"/>
      <c r="X186" s="549"/>
      <c r="AQ186" s="81"/>
      <c r="AR186" s="81"/>
      <c r="AS186" s="81"/>
      <c r="AT186" s="81"/>
      <c r="AU186" s="81"/>
      <c r="AV186" s="81"/>
      <c r="BA186" s="25"/>
      <c r="BB186" s="25"/>
      <c r="BC186" s="25"/>
      <c r="BD186" s="25"/>
      <c r="BE186" s="25"/>
      <c r="BF186" s="25"/>
      <c r="BG186" s="25"/>
      <c r="BH186" s="5"/>
    </row>
    <row r="187" spans="1:60" s="8" customFormat="1" ht="13.5" customHeight="1">
      <c r="A187" s="9">
        <v>44862</v>
      </c>
      <c r="B187" s="46" t="s">
        <v>36</v>
      </c>
      <c r="C187" s="7" t="s">
        <v>85</v>
      </c>
      <c r="D187" s="30">
        <v>108</v>
      </c>
      <c r="E187" s="3">
        <v>54</v>
      </c>
      <c r="F187" s="4">
        <v>0</v>
      </c>
      <c r="G187" s="30" t="str">
        <f>IF(AA187&lt;0,"-"&amp;AB187,AB187)</f>
        <v>-18</v>
      </c>
      <c r="H187" s="3">
        <f>AC187</f>
        <v>54</v>
      </c>
      <c r="I187" s="3">
        <f>AD187</f>
        <v>0</v>
      </c>
      <c r="J187" s="30">
        <v>108</v>
      </c>
      <c r="K187" s="3">
        <v>54</v>
      </c>
      <c r="L187" s="4">
        <v>2</v>
      </c>
      <c r="M187" s="30" t="str">
        <f>IF(AE187&lt;0,"-"&amp;AF187,AF187)</f>
        <v>-18</v>
      </c>
      <c r="N187" s="3">
        <f>AG187</f>
        <v>54</v>
      </c>
      <c r="O187" s="3">
        <f>AH187</f>
        <v>2</v>
      </c>
      <c r="P187" s="30">
        <v>108</v>
      </c>
      <c r="Q187" s="3">
        <v>54</v>
      </c>
      <c r="R187" s="4">
        <v>1</v>
      </c>
      <c r="S187" s="30" t="str">
        <f>IF(AI187&lt;0,"-"&amp;AJ187,AJ187)</f>
        <v>-18</v>
      </c>
      <c r="T187" s="3">
        <f>AK187</f>
        <v>54</v>
      </c>
      <c r="U187" s="3">
        <f>AL187</f>
        <v>1</v>
      </c>
      <c r="V187" s="30" t="str">
        <f>IF(AM187&lt;0,"-"&amp;AN187,AN187)</f>
        <v>-18</v>
      </c>
      <c r="W187" s="3">
        <f>AO187</f>
        <v>54</v>
      </c>
      <c r="X187" s="4">
        <f>AP187</f>
        <v>1</v>
      </c>
      <c r="AA187" s="8">
        <f>324000-(F187+E187*60+D187*60*60)</f>
        <v>-68040</v>
      </c>
      <c r="AB187" s="8">
        <f>ABS(ROUNDDOWN(AA187/3600,0))</f>
        <v>18</v>
      </c>
      <c r="AC187" s="8">
        <f>ABS(ROUNDDOWN((AA187-(3600*ROUNDDOWN(AA187/3600,0)))/60,0))</f>
        <v>54</v>
      </c>
      <c r="AD187" s="8">
        <f>ABS(AA187-(ROUNDDOWN(AA187/3600,0)*3600+ROUNDDOWN((AA187-(3600*ROUNDDOWN(AA187/3600,0)))/60,0)*60))</f>
        <v>0</v>
      </c>
      <c r="AE187" s="8">
        <f>324000-(L187+K187*60+J187*60*60)</f>
        <v>-68042</v>
      </c>
      <c r="AF187" s="8">
        <f>ABS(ROUNDDOWN(AE187/3600,0))</f>
        <v>18</v>
      </c>
      <c r="AG187" s="8">
        <f>ABS(ROUNDDOWN((AE187-(3600*ROUNDDOWN(AE187/3600,0)))/60,0))</f>
        <v>54</v>
      </c>
      <c r="AH187" s="8">
        <f>ABS(AE187-(ROUNDDOWN(AE187/3600,0)*3600+ROUNDDOWN((AE187-(3600*ROUNDDOWN(AE187/3600,0)))/60,0)*60))</f>
        <v>2</v>
      </c>
      <c r="AI187" s="8">
        <f>324000-(R187+Q187*60+P187*60*60)</f>
        <v>-68041</v>
      </c>
      <c r="AJ187" s="8">
        <f>ABS(ROUNDDOWN(AI187/3600,0))</f>
        <v>18</v>
      </c>
      <c r="AK187" s="8">
        <f>ABS(ROUNDDOWN((AI187-(3600*ROUNDDOWN(AI187/3600,0)))/60,0))</f>
        <v>54</v>
      </c>
      <c r="AL187" s="8">
        <f>ABS(AI187-(ROUNDDOWN(AI187/3600,0)*3600+ROUNDDOWN((AI187-(3600*ROUNDDOWN(AI187/3600,0)))/60,0)*60))</f>
        <v>1</v>
      </c>
      <c r="AM187" s="8">
        <f>ROUND((AA187+AE187+AI187)/3,0)</f>
        <v>-68041</v>
      </c>
      <c r="AN187" s="8">
        <f>ABS(ROUNDDOWN(AM187/3600,0))</f>
        <v>18</v>
      </c>
      <c r="AO187" s="8">
        <f>ABS(ROUNDDOWN((AM187-(3600*ROUNDDOWN(AM187/3600,0)))/60,0))</f>
        <v>54</v>
      </c>
      <c r="AP187" s="8">
        <f>ABS(AM187-(ROUNDDOWN(AM187/3600,0)*3600+ROUNDDOWN((AM187-(3600*ROUNDDOWN(AM187/3600,0)))/60,0)*60))</f>
        <v>1</v>
      </c>
      <c r="AQ187" s="81">
        <f>(F187/60+E187)/60+D187</f>
        <v>108.9</v>
      </c>
      <c r="AR187" s="81">
        <f>(L187/60+K187)/60+J187</f>
        <v>108.90055555555556</v>
      </c>
      <c r="AS187" s="81">
        <f>(R187/60+Q187)/60+P187</f>
        <v>108.90027777777777</v>
      </c>
      <c r="AT187" s="81"/>
      <c r="AU187" s="81">
        <f>AVERAGE(AQ187:AS187)</f>
        <v>108.90027777777777</v>
      </c>
      <c r="AV187" s="81">
        <f>_xlfn.STDEV.S(AQ187:AS187)</f>
        <v>2.7777777777515666E-4</v>
      </c>
      <c r="BA187" s="25"/>
      <c r="BB187" s="25"/>
      <c r="BC187" s="25"/>
      <c r="BD187" s="25"/>
      <c r="BE187" s="25"/>
      <c r="BF187" s="25"/>
      <c r="BG187" s="25"/>
    </row>
    <row r="188" spans="1:60" s="8" customFormat="1" ht="12">
      <c r="A188" s="7"/>
      <c r="B188" s="7"/>
      <c r="C188" s="7" t="s">
        <v>38</v>
      </c>
      <c r="D188" s="31">
        <v>89</v>
      </c>
      <c r="E188" s="3">
        <v>28</v>
      </c>
      <c r="F188" s="4">
        <v>48</v>
      </c>
      <c r="G188" s="30">
        <f>IF(AA188&lt;0,"-"&amp;AB188,AB188)</f>
        <v>0</v>
      </c>
      <c r="H188" s="3">
        <f>AC188</f>
        <v>31</v>
      </c>
      <c r="I188" s="3">
        <f>AD188</f>
        <v>12</v>
      </c>
      <c r="J188" s="31">
        <v>89</v>
      </c>
      <c r="K188" s="3">
        <v>28</v>
      </c>
      <c r="L188" s="4">
        <v>47</v>
      </c>
      <c r="M188" s="30">
        <f>IF(AE188&lt;0,"-"&amp;AF188,AF188)</f>
        <v>0</v>
      </c>
      <c r="N188" s="3">
        <f>AG188</f>
        <v>31</v>
      </c>
      <c r="O188" s="3">
        <f>AH188</f>
        <v>13</v>
      </c>
      <c r="P188" s="31">
        <v>89</v>
      </c>
      <c r="Q188" s="3">
        <v>28</v>
      </c>
      <c r="R188" s="4">
        <v>47</v>
      </c>
      <c r="S188" s="30">
        <f>IF(AI188&lt;0,"-"&amp;AJ188,AJ188)</f>
        <v>0</v>
      </c>
      <c r="T188" s="3">
        <f>AK188</f>
        <v>31</v>
      </c>
      <c r="U188" s="3">
        <f>AL188</f>
        <v>13</v>
      </c>
      <c r="V188" s="30">
        <f>IF(AM188&lt;0,"-"&amp;AN188,AN188)</f>
        <v>0</v>
      </c>
      <c r="W188" s="3">
        <f>AO188</f>
        <v>31</v>
      </c>
      <c r="X188" s="4">
        <f>AP188</f>
        <v>13</v>
      </c>
      <c r="AA188" s="8">
        <f>324000-(F188+E188*60+D188*60*60)</f>
        <v>1872</v>
      </c>
      <c r="AB188" s="8">
        <f>ABS(ROUNDDOWN(AA188/3600,0))</f>
        <v>0</v>
      </c>
      <c r="AC188" s="8">
        <f>ABS(ROUNDDOWN((AA188-(3600*ROUNDDOWN(AA188/3600,0)))/60,0))</f>
        <v>31</v>
      </c>
      <c r="AD188" s="8">
        <f>ABS(AA188-(ROUNDDOWN(AA188/3600,0)*3600+ROUNDDOWN((AA188-(3600*ROUNDDOWN(AA188/3600,0)))/60,0)*60))</f>
        <v>12</v>
      </c>
      <c r="AE188" s="8">
        <f>324000-(L188+K188*60+J188*60*60)</f>
        <v>1873</v>
      </c>
      <c r="AF188" s="8">
        <f>ABS(ROUNDDOWN(AE188/3600,0))</f>
        <v>0</v>
      </c>
      <c r="AG188" s="8">
        <f>ABS(ROUNDDOWN((AE188-(3600*ROUNDDOWN(AE188/3600,0)))/60,0))</f>
        <v>31</v>
      </c>
      <c r="AH188" s="8">
        <f>ABS(AE188-(ROUNDDOWN(AE188/3600,0)*3600+ROUNDDOWN((AE188-(3600*ROUNDDOWN(AE188/3600,0)))/60,0)*60))</f>
        <v>13</v>
      </c>
      <c r="AI188" s="8">
        <f>324000-(R188+Q188*60+P188*60*60)</f>
        <v>1873</v>
      </c>
      <c r="AJ188" s="8">
        <f>ABS(ROUNDDOWN(AI188/3600,0))</f>
        <v>0</v>
      </c>
      <c r="AK188" s="8">
        <f>ABS(ROUNDDOWN((AI188-(3600*ROUNDDOWN(AI188/3600,0)))/60,0))</f>
        <v>31</v>
      </c>
      <c r="AL188" s="8">
        <f>ABS(AI188-(ROUNDDOWN(AI188/3600,0)*3600+ROUNDDOWN((AI188-(3600*ROUNDDOWN(AI188/3600,0)))/60,0)*60))</f>
        <v>13</v>
      </c>
      <c r="AM188" s="8">
        <f>ROUND((AA188+AE188+AI188)/3,0)</f>
        <v>1873</v>
      </c>
      <c r="AN188" s="8">
        <f>ABS(ROUNDDOWN(AM188/3600,0))</f>
        <v>0</v>
      </c>
      <c r="AO188" s="8">
        <f>ABS(ROUNDDOWN((AM188-(3600*ROUNDDOWN(AM188/3600,0)))/60,0))</f>
        <v>31</v>
      </c>
      <c r="AP188" s="8">
        <f>ABS(AM188-(ROUNDDOWN(AM188/3600,0)*3600+ROUNDDOWN((AM188-(3600*ROUNDDOWN(AM188/3600,0)))/60,0)*60))</f>
        <v>13</v>
      </c>
      <c r="AQ188" s="81">
        <f>(F188/60+E188)/60+D188</f>
        <v>89.48</v>
      </c>
      <c r="AR188" s="81">
        <f>(L188/60+K188)/60+J188</f>
        <v>89.479722222222222</v>
      </c>
      <c r="AS188" s="81">
        <f>(R188/60+Q188)/60+P188</f>
        <v>89.479722222222222</v>
      </c>
      <c r="AT188" s="81"/>
      <c r="AU188" s="81">
        <f>AVERAGE(AQ188:AS188)</f>
        <v>89.479814814814816</v>
      </c>
      <c r="AV188" s="81">
        <f>_xlfn.STDEV.S(AQ188:AS188)</f>
        <v>1.6037507477748508E-4</v>
      </c>
      <c r="BA188" s="25"/>
      <c r="BB188" s="25"/>
      <c r="BC188" s="25"/>
      <c r="BD188" s="25"/>
      <c r="BE188" s="25"/>
      <c r="BF188" s="25"/>
      <c r="BG188" s="25"/>
    </row>
    <row r="189" spans="1:60" s="8" customFormat="1" ht="12">
      <c r="A189" s="11"/>
      <c r="B189" s="11"/>
      <c r="C189" s="11"/>
      <c r="D189" s="59"/>
      <c r="E189" s="59"/>
      <c r="F189" s="59"/>
      <c r="G189" s="59"/>
      <c r="H189" s="59"/>
      <c r="I189" s="59"/>
      <c r="J189" s="59"/>
      <c r="K189" s="59"/>
      <c r="L189" s="59"/>
      <c r="M189" s="59"/>
      <c r="N189" s="59"/>
      <c r="O189" s="59"/>
      <c r="P189" s="59"/>
      <c r="Q189" s="59"/>
      <c r="R189" s="59"/>
      <c r="S189" s="59"/>
      <c r="T189" s="59"/>
      <c r="U189" s="59"/>
      <c r="V189" s="59"/>
      <c r="W189" s="59"/>
      <c r="X189" s="59"/>
      <c r="AQ189" s="81"/>
      <c r="AR189" s="81"/>
      <c r="AS189" s="81"/>
      <c r="AT189" s="81"/>
      <c r="AU189" s="81"/>
      <c r="AV189" s="81"/>
      <c r="BA189" s="25"/>
      <c r="BB189" s="25"/>
      <c r="BC189" s="25"/>
      <c r="BD189" s="25"/>
      <c r="BE189" s="25"/>
      <c r="BF189" s="25"/>
      <c r="BG189" s="25"/>
    </row>
    <row r="190" spans="1:60" s="8" customFormat="1" ht="12">
      <c r="A190" s="11"/>
      <c r="B190" s="11"/>
      <c r="C190" s="11"/>
      <c r="D190" s="59"/>
      <c r="E190" s="59"/>
      <c r="F190" s="59"/>
      <c r="G190" s="59"/>
      <c r="H190" s="59"/>
      <c r="I190" s="59"/>
      <c r="J190" s="59"/>
      <c r="K190" s="59"/>
      <c r="L190" s="59"/>
      <c r="M190" s="59"/>
      <c r="N190" s="59"/>
      <c r="O190" s="59"/>
      <c r="P190" s="59"/>
      <c r="Q190" s="59"/>
      <c r="R190" s="59"/>
      <c r="S190" s="59"/>
      <c r="T190" s="59"/>
      <c r="U190" s="59"/>
      <c r="V190" s="59"/>
      <c r="W190" s="59"/>
      <c r="X190" s="59"/>
      <c r="AQ190" s="81"/>
      <c r="AR190" s="81"/>
      <c r="AS190" s="81"/>
      <c r="AT190" s="81"/>
      <c r="AU190" s="81"/>
      <c r="AV190" s="81"/>
      <c r="BA190" s="25"/>
      <c r="BB190" s="25"/>
      <c r="BC190" s="25"/>
      <c r="BD190" s="25"/>
      <c r="BE190" s="25"/>
      <c r="BF190" s="25"/>
      <c r="BG190" s="25"/>
    </row>
    <row r="191" spans="1:60" s="8" customFormat="1" ht="12">
      <c r="A191" s="7" t="s">
        <v>0</v>
      </c>
      <c r="B191" s="7" t="s">
        <v>1</v>
      </c>
      <c r="C191" s="7" t="s">
        <v>2</v>
      </c>
      <c r="D191" s="549" t="s">
        <v>3</v>
      </c>
      <c r="E191" s="549"/>
      <c r="F191" s="549"/>
      <c r="G191" s="549" t="s">
        <v>13</v>
      </c>
      <c r="H191" s="549"/>
      <c r="I191" s="549"/>
      <c r="J191" s="549" t="s">
        <v>4</v>
      </c>
      <c r="K191" s="549"/>
      <c r="L191" s="549"/>
      <c r="M191" s="549" t="s">
        <v>6</v>
      </c>
      <c r="N191" s="549"/>
      <c r="O191" s="549"/>
      <c r="P191" s="549" t="s">
        <v>5</v>
      </c>
      <c r="Q191" s="549"/>
      <c r="R191" s="549"/>
      <c r="S191" s="549" t="s">
        <v>7</v>
      </c>
      <c r="T191" s="549"/>
      <c r="U191" s="549"/>
      <c r="V191" s="549" t="s">
        <v>12</v>
      </c>
      <c r="W191" s="549"/>
      <c r="X191" s="549"/>
      <c r="AQ191" s="81"/>
      <c r="AR191" s="81"/>
      <c r="AS191" s="81"/>
      <c r="AT191" s="81"/>
      <c r="AU191" s="81"/>
      <c r="AV191" s="81"/>
      <c r="BA191" s="25"/>
      <c r="BB191" s="25"/>
      <c r="BC191" s="25"/>
      <c r="BD191" s="25"/>
      <c r="BE191" s="25"/>
      <c r="BF191" s="25"/>
      <c r="BG191" s="25"/>
    </row>
    <row r="192" spans="1:60" s="8" customFormat="1" ht="13.5" customHeight="1">
      <c r="A192" s="9">
        <v>44862</v>
      </c>
      <c r="B192" s="46" t="s">
        <v>39</v>
      </c>
      <c r="C192" s="7" t="s">
        <v>35</v>
      </c>
      <c r="D192" s="30">
        <v>106</v>
      </c>
      <c r="E192" s="3">
        <v>36</v>
      </c>
      <c r="F192" s="4">
        <v>45</v>
      </c>
      <c r="G192" s="30" t="str">
        <f>IF(AA192&lt;0,"-"&amp;AB192,AB192)</f>
        <v>-16</v>
      </c>
      <c r="H192" s="3">
        <f>AC192</f>
        <v>36</v>
      </c>
      <c r="I192" s="3">
        <f>AD192</f>
        <v>45</v>
      </c>
      <c r="J192" s="30">
        <v>106</v>
      </c>
      <c r="K192" s="3">
        <v>36</v>
      </c>
      <c r="L192" s="4">
        <v>46</v>
      </c>
      <c r="M192" s="30" t="str">
        <f>IF(AE192&lt;0,"-"&amp;AF192,AF192)</f>
        <v>-16</v>
      </c>
      <c r="N192" s="3">
        <f>AG192</f>
        <v>36</v>
      </c>
      <c r="O192" s="3">
        <f>AH192</f>
        <v>46</v>
      </c>
      <c r="P192" s="30">
        <v>106</v>
      </c>
      <c r="Q192" s="3">
        <v>36</v>
      </c>
      <c r="R192" s="4">
        <v>46</v>
      </c>
      <c r="S192" s="30" t="str">
        <f>IF(AI192&lt;0,"-"&amp;AJ192,AJ192)</f>
        <v>-16</v>
      </c>
      <c r="T192" s="3">
        <f>AK192</f>
        <v>36</v>
      </c>
      <c r="U192" s="3">
        <f>AL192</f>
        <v>46</v>
      </c>
      <c r="V192" s="30" t="str">
        <f>IF(AM192&lt;0,"-"&amp;AN192,AN192)</f>
        <v>-16</v>
      </c>
      <c r="W192" s="3">
        <f>AO192</f>
        <v>36</v>
      </c>
      <c r="X192" s="4">
        <f>AP192</f>
        <v>46</v>
      </c>
      <c r="AA192" s="8">
        <f>324000-(F192+E192*60+D192*60*60)</f>
        <v>-59805</v>
      </c>
      <c r="AB192" s="8">
        <f>ABS(ROUNDDOWN(AA192/3600,0))</f>
        <v>16</v>
      </c>
      <c r="AC192" s="8">
        <f>ABS(ROUNDDOWN((AA192-(3600*ROUNDDOWN(AA192/3600,0)))/60,0))</f>
        <v>36</v>
      </c>
      <c r="AD192" s="8">
        <f>ABS(AA192-(ROUNDDOWN(AA192/3600,0)*3600+ROUNDDOWN((AA192-(3600*ROUNDDOWN(AA192/3600,0)))/60,0)*60))</f>
        <v>45</v>
      </c>
      <c r="AE192" s="8">
        <f>324000-(L192+K192*60+J192*60*60)</f>
        <v>-59806</v>
      </c>
      <c r="AF192" s="8">
        <f>ABS(ROUNDDOWN(AE192/3600,0))</f>
        <v>16</v>
      </c>
      <c r="AG192" s="8">
        <f>ABS(ROUNDDOWN((AE192-(3600*ROUNDDOWN(AE192/3600,0)))/60,0))</f>
        <v>36</v>
      </c>
      <c r="AH192" s="8">
        <f>ABS(AE192-(ROUNDDOWN(AE192/3600,0)*3600+ROUNDDOWN((AE192-(3600*ROUNDDOWN(AE192/3600,0)))/60,0)*60))</f>
        <v>46</v>
      </c>
      <c r="AI192" s="8">
        <f>324000-(R192+Q192*60+P192*60*60)</f>
        <v>-59806</v>
      </c>
      <c r="AJ192" s="8">
        <f>ABS(ROUNDDOWN(AI192/3600,0))</f>
        <v>16</v>
      </c>
      <c r="AK192" s="8">
        <f>ABS(ROUNDDOWN((AI192-(3600*ROUNDDOWN(AI192/3600,0)))/60,0))</f>
        <v>36</v>
      </c>
      <c r="AL192" s="8">
        <f>ABS(AI192-(ROUNDDOWN(AI192/3600,0)*3600+ROUNDDOWN((AI192-(3600*ROUNDDOWN(AI192/3600,0)))/60,0)*60))</f>
        <v>46</v>
      </c>
      <c r="AM192" s="8">
        <f>ROUND((AA192+AE192+AI192)/3,0)</f>
        <v>-59806</v>
      </c>
      <c r="AN192" s="8">
        <f>ABS(ROUNDDOWN(AM192/3600,0))</f>
        <v>16</v>
      </c>
      <c r="AO192" s="8">
        <f>ABS(ROUNDDOWN((AM192-(3600*ROUNDDOWN(AM192/3600,0)))/60,0))</f>
        <v>36</v>
      </c>
      <c r="AP192" s="8">
        <f>ABS(AM192-(ROUNDDOWN(AM192/3600,0)*3600+ROUNDDOWN((AM192-(3600*ROUNDDOWN(AM192/3600,0)))/60,0)*60))</f>
        <v>46</v>
      </c>
      <c r="AQ192" s="81">
        <f>(F192/60+E192)/60+D192</f>
        <v>106.6125</v>
      </c>
      <c r="AR192" s="81">
        <f>(L192/60+K192)/60+J192</f>
        <v>106.61277777777778</v>
      </c>
      <c r="AS192" s="81">
        <f>(R192/60+Q192)/60+P192</f>
        <v>106.61277777777778</v>
      </c>
      <c r="AT192" s="81"/>
      <c r="AU192" s="81">
        <f>AVERAGE(AQ192:AS192)</f>
        <v>106.61268518518519</v>
      </c>
      <c r="AV192" s="81">
        <f>_xlfn.STDEV.S(AQ192:AS192)</f>
        <v>1.6037507477748508E-4</v>
      </c>
      <c r="BA192" s="25"/>
      <c r="BB192" s="25"/>
      <c r="BC192" s="25"/>
      <c r="BD192" s="25"/>
      <c r="BE192" s="25"/>
      <c r="BF192" s="25"/>
      <c r="BG192" s="25"/>
    </row>
    <row r="193" spans="1:59" s="8" customFormat="1" ht="12">
      <c r="A193" s="7"/>
      <c r="B193" s="7"/>
      <c r="C193" s="7" t="s">
        <v>37</v>
      </c>
      <c r="D193" s="31">
        <v>90</v>
      </c>
      <c r="E193" s="3">
        <v>31</v>
      </c>
      <c r="F193" s="4">
        <v>44</v>
      </c>
      <c r="G193" s="30" t="str">
        <f>IF(AA193&lt;0,"-"&amp;AB193,AB193)</f>
        <v>-0</v>
      </c>
      <c r="H193" s="3">
        <f>AC193</f>
        <v>31</v>
      </c>
      <c r="I193" s="3">
        <f>AD193</f>
        <v>44</v>
      </c>
      <c r="J193" s="31">
        <v>90</v>
      </c>
      <c r="K193" s="3">
        <v>31</v>
      </c>
      <c r="L193" s="4">
        <v>44</v>
      </c>
      <c r="M193" s="30" t="str">
        <f>IF(AE193&lt;0,"-"&amp;AF193,AF193)</f>
        <v>-0</v>
      </c>
      <c r="N193" s="3">
        <f>AG193</f>
        <v>31</v>
      </c>
      <c r="O193" s="3">
        <f>AH193</f>
        <v>44</v>
      </c>
      <c r="P193" s="31">
        <v>90</v>
      </c>
      <c r="Q193" s="3">
        <v>31</v>
      </c>
      <c r="R193" s="4">
        <v>43</v>
      </c>
      <c r="S193" s="30" t="str">
        <f>IF(AI193&lt;0,"-"&amp;AJ193,AJ193)</f>
        <v>-0</v>
      </c>
      <c r="T193" s="3">
        <f>AK193</f>
        <v>31</v>
      </c>
      <c r="U193" s="3">
        <f>AL193</f>
        <v>43</v>
      </c>
      <c r="V193" s="30" t="str">
        <f>IF(AM193&lt;0,"-"&amp;AN193,AN193)</f>
        <v>-0</v>
      </c>
      <c r="W193" s="3">
        <f>AO193</f>
        <v>31</v>
      </c>
      <c r="X193" s="4">
        <f>AP193</f>
        <v>44</v>
      </c>
      <c r="AA193" s="8">
        <f>324000-(F193+E193*60+D193*60*60)</f>
        <v>-1904</v>
      </c>
      <c r="AB193" s="8">
        <f>ABS(ROUNDDOWN(AA193/3600,0))</f>
        <v>0</v>
      </c>
      <c r="AC193" s="8">
        <f>ABS(ROUNDDOWN((AA193-(3600*ROUNDDOWN(AA193/3600,0)))/60,0))</f>
        <v>31</v>
      </c>
      <c r="AD193" s="8">
        <f>ABS(AA193-(ROUNDDOWN(AA193/3600,0)*3600+ROUNDDOWN((AA193-(3600*ROUNDDOWN(AA193/3600,0)))/60,0)*60))</f>
        <v>44</v>
      </c>
      <c r="AE193" s="8">
        <f>324000-(L193+K193*60+J193*60*60)</f>
        <v>-1904</v>
      </c>
      <c r="AF193" s="8">
        <f>ABS(ROUNDDOWN(AE193/3600,0))</f>
        <v>0</v>
      </c>
      <c r="AG193" s="8">
        <f>ABS(ROUNDDOWN((AE193-(3600*ROUNDDOWN(AE193/3600,0)))/60,0))</f>
        <v>31</v>
      </c>
      <c r="AH193" s="8">
        <f>ABS(AE193-(ROUNDDOWN(AE193/3600,0)*3600+ROUNDDOWN((AE193-(3600*ROUNDDOWN(AE193/3600,0)))/60,0)*60))</f>
        <v>44</v>
      </c>
      <c r="AI193" s="8">
        <f>324000-(R193+Q193*60+P193*60*60)</f>
        <v>-1903</v>
      </c>
      <c r="AJ193" s="8">
        <f>ABS(ROUNDDOWN(AI193/3600,0))</f>
        <v>0</v>
      </c>
      <c r="AK193" s="8">
        <f>ABS(ROUNDDOWN((AI193-(3600*ROUNDDOWN(AI193/3600,0)))/60,0))</f>
        <v>31</v>
      </c>
      <c r="AL193" s="8">
        <f>ABS(AI193-(ROUNDDOWN(AI193/3600,0)*3600+ROUNDDOWN((AI193-(3600*ROUNDDOWN(AI193/3600,0)))/60,0)*60))</f>
        <v>43</v>
      </c>
      <c r="AM193" s="8">
        <f>ROUND((AA193+AE193+AI193)/3,0)</f>
        <v>-1904</v>
      </c>
      <c r="AN193" s="8">
        <f>ABS(ROUNDDOWN(AM193/3600,0))</f>
        <v>0</v>
      </c>
      <c r="AO193" s="8">
        <f>ABS(ROUNDDOWN((AM193-(3600*ROUNDDOWN(AM193/3600,0)))/60,0))</f>
        <v>31</v>
      </c>
      <c r="AP193" s="8">
        <f>ABS(AM193-(ROUNDDOWN(AM193/3600,0)*3600+ROUNDDOWN((AM193-(3600*ROUNDDOWN(AM193/3600,0)))/60,0)*60))</f>
        <v>44</v>
      </c>
      <c r="AQ193" s="81">
        <f>(F193/60+E193)/60+D193</f>
        <v>90.528888888888886</v>
      </c>
      <c r="AR193" s="81">
        <f>(L193/60+K193)/60+J193</f>
        <v>90.528888888888886</v>
      </c>
      <c r="AS193" s="81">
        <f>(R193/60+Q193)/60+P193</f>
        <v>90.528611111111104</v>
      </c>
      <c r="AT193" s="81"/>
      <c r="AU193" s="81">
        <f>AVERAGE(AQ193:AS193)</f>
        <v>90.528796296296306</v>
      </c>
      <c r="AV193" s="81">
        <f>_xlfn.STDEV.S(AQ193:AS193)</f>
        <v>1.6037507477748508E-4</v>
      </c>
      <c r="BA193" s="25"/>
      <c r="BB193" s="25"/>
      <c r="BC193" s="25"/>
      <c r="BD193" s="25"/>
      <c r="BE193" s="25"/>
      <c r="BF193" s="25"/>
      <c r="BG193" s="25"/>
    </row>
    <row r="194" spans="1:59" s="8" customFormat="1" ht="12.75" thickBot="1">
      <c r="A194" s="61"/>
      <c r="B194" s="61"/>
      <c r="C194" s="61"/>
      <c r="D194" s="62"/>
      <c r="E194" s="62"/>
      <c r="F194" s="62"/>
      <c r="G194" s="62"/>
      <c r="H194" s="62"/>
      <c r="I194" s="62"/>
      <c r="J194" s="62"/>
      <c r="K194" s="62"/>
      <c r="L194" s="62"/>
      <c r="M194" s="62"/>
      <c r="N194" s="62"/>
      <c r="O194" s="62"/>
      <c r="P194" s="62"/>
      <c r="Q194" s="62"/>
      <c r="R194" s="62"/>
      <c r="S194" s="62"/>
      <c r="T194" s="62"/>
      <c r="U194" s="62"/>
      <c r="V194" s="62"/>
      <c r="W194" s="62"/>
      <c r="X194" s="62"/>
      <c r="Y194" s="63"/>
      <c r="Z194" s="63"/>
      <c r="AA194" s="63"/>
      <c r="AB194" s="63"/>
      <c r="AC194" s="63"/>
      <c r="AD194" s="63"/>
      <c r="AE194" s="63"/>
      <c r="AF194" s="63"/>
      <c r="AG194" s="63"/>
      <c r="AH194" s="63"/>
      <c r="AI194" s="63"/>
      <c r="AJ194" s="63"/>
      <c r="AK194" s="63"/>
      <c r="AL194" s="63"/>
      <c r="AM194" s="63"/>
      <c r="AN194" s="63"/>
      <c r="AO194" s="63"/>
      <c r="AP194" s="63"/>
      <c r="AQ194" s="82"/>
      <c r="AR194" s="82"/>
      <c r="AS194" s="82"/>
      <c r="AT194" s="82"/>
      <c r="AU194" s="82"/>
      <c r="AV194" s="82"/>
      <c r="AW194" s="63"/>
      <c r="AX194" s="63"/>
      <c r="AY194" s="63"/>
      <c r="AZ194" s="63"/>
      <c r="BA194" s="64"/>
      <c r="BB194" s="64"/>
      <c r="BC194" s="64"/>
      <c r="BD194" s="64"/>
      <c r="BE194" s="64"/>
      <c r="BF194" s="25"/>
      <c r="BG194" s="25"/>
    </row>
    <row r="195" spans="1:59" ht="24">
      <c r="D195" s="1"/>
      <c r="E195" s="1"/>
      <c r="F195" s="2"/>
      <c r="G195" s="1"/>
      <c r="H195" s="1"/>
      <c r="I195" s="2"/>
      <c r="J195" s="1"/>
      <c r="K195" s="1"/>
      <c r="L195" s="2"/>
      <c r="M195" s="1"/>
      <c r="N195" s="1"/>
      <c r="O195" s="2"/>
      <c r="P195" s="1"/>
      <c r="Q195" s="1"/>
      <c r="R195" s="2"/>
      <c r="S195" s="1"/>
      <c r="T195" s="1"/>
      <c r="U195" s="2"/>
      <c r="V195" s="1"/>
      <c r="W195" s="1"/>
      <c r="X195" s="2"/>
      <c r="AA195" s="28"/>
      <c r="AB195" s="28"/>
      <c r="AC195" s="28"/>
      <c r="AD195" s="28"/>
      <c r="AE195" s="28"/>
      <c r="AF195" s="28"/>
      <c r="AG195" s="28"/>
      <c r="AH195" s="28"/>
      <c r="AI195" s="28"/>
      <c r="AJ195" s="28"/>
      <c r="AK195" s="28"/>
      <c r="AL195" s="28"/>
      <c r="AM195" s="27"/>
      <c r="AN195" s="27"/>
      <c r="AO195" s="27"/>
    </row>
    <row r="196" spans="1:59" s="8" customFormat="1" ht="12" customHeight="1">
      <c r="A196" s="7" t="s">
        <v>0</v>
      </c>
      <c r="B196" s="7" t="s">
        <v>1</v>
      </c>
      <c r="C196" s="7" t="s">
        <v>2</v>
      </c>
      <c r="D196" s="549" t="s">
        <v>3</v>
      </c>
      <c r="E196" s="549"/>
      <c r="F196" s="549"/>
      <c r="G196" s="549" t="s">
        <v>13</v>
      </c>
      <c r="H196" s="549"/>
      <c r="I196" s="549"/>
      <c r="J196" s="549" t="s">
        <v>4</v>
      </c>
      <c r="K196" s="549"/>
      <c r="L196" s="549"/>
      <c r="M196" s="549" t="s">
        <v>6</v>
      </c>
      <c r="N196" s="549"/>
      <c r="O196" s="549"/>
      <c r="P196" s="549" t="s">
        <v>5</v>
      </c>
      <c r="Q196" s="549"/>
      <c r="R196" s="549"/>
      <c r="S196" s="549" t="s">
        <v>7</v>
      </c>
      <c r="T196" s="549"/>
      <c r="U196" s="549"/>
      <c r="V196" s="549" t="s">
        <v>12</v>
      </c>
      <c r="W196" s="549"/>
      <c r="X196" s="549"/>
      <c r="AA196" s="550">
        <v>1</v>
      </c>
      <c r="AB196" s="550"/>
      <c r="AC196" s="550"/>
      <c r="AD196" s="550"/>
      <c r="AE196" s="550">
        <v>2</v>
      </c>
      <c r="AF196" s="550"/>
      <c r="AG196" s="550"/>
      <c r="AH196" s="550"/>
      <c r="AI196" s="550">
        <v>3</v>
      </c>
      <c r="AJ196" s="550"/>
      <c r="AK196" s="550"/>
      <c r="AL196" s="550"/>
      <c r="AM196" s="550" t="s">
        <v>14</v>
      </c>
      <c r="AN196" s="550"/>
      <c r="AO196" s="550"/>
      <c r="AP196" s="550"/>
      <c r="AQ196" s="80"/>
      <c r="AR196" s="80"/>
      <c r="AS196" s="80"/>
      <c r="AT196" s="80"/>
      <c r="AU196" s="80"/>
      <c r="AV196" s="80"/>
      <c r="AW196" s="77"/>
      <c r="AX196" s="77"/>
      <c r="AY196" s="77"/>
      <c r="BB196" s="5"/>
      <c r="BC196" s="5"/>
      <c r="BD196" s="5"/>
      <c r="BE196" s="5"/>
      <c r="BF196" s="5"/>
    </row>
    <row r="197" spans="1:59" ht="12" customHeight="1">
      <c r="A197" s="9">
        <v>44858</v>
      </c>
      <c r="B197" s="46" t="s">
        <v>30</v>
      </c>
      <c r="C197" s="7" t="s">
        <v>32</v>
      </c>
      <c r="D197" s="30">
        <v>98</v>
      </c>
      <c r="E197" s="3">
        <v>22</v>
      </c>
      <c r="F197" s="4">
        <v>9</v>
      </c>
      <c r="G197" s="30" t="str">
        <f>IF(AA197&lt;0,"-"&amp;AB197,AB197)</f>
        <v>-8</v>
      </c>
      <c r="H197" s="3">
        <f t="shared" ref="H197:I199" si="95">AC197</f>
        <v>22</v>
      </c>
      <c r="I197" s="3">
        <f t="shared" si="95"/>
        <v>9</v>
      </c>
      <c r="J197" s="30">
        <v>98</v>
      </c>
      <c r="K197" s="3">
        <v>22</v>
      </c>
      <c r="L197" s="4">
        <v>8</v>
      </c>
      <c r="M197" s="30" t="str">
        <f>IF(AE197&lt;0,"-"&amp;AF197,AF197)</f>
        <v>-8</v>
      </c>
      <c r="N197" s="3">
        <f t="shared" ref="N197:O199" si="96">AG197</f>
        <v>22</v>
      </c>
      <c r="O197" s="3">
        <f t="shared" si="96"/>
        <v>8</v>
      </c>
      <c r="P197" s="30">
        <v>98</v>
      </c>
      <c r="Q197" s="3">
        <v>22</v>
      </c>
      <c r="R197" s="4">
        <v>8</v>
      </c>
      <c r="S197" s="30" t="str">
        <f>IF(AI197&lt;0,"-"&amp;AJ197,AJ197)</f>
        <v>-8</v>
      </c>
      <c r="T197" s="3">
        <f t="shared" ref="T197:U199" si="97">AK197</f>
        <v>22</v>
      </c>
      <c r="U197" s="3">
        <f t="shared" si="97"/>
        <v>8</v>
      </c>
      <c r="V197" s="30" t="str">
        <f>IF(AM197&lt;0,"-"&amp;AN197,AN197)</f>
        <v>-8</v>
      </c>
      <c r="W197" s="3">
        <f t="shared" ref="W197:X199" si="98">AO197</f>
        <v>22</v>
      </c>
      <c r="X197" s="4">
        <f t="shared" si="98"/>
        <v>8</v>
      </c>
      <c r="AA197" s="8">
        <f>324000-(F197+E197*60+D197*60*60)</f>
        <v>-30129</v>
      </c>
      <c r="AB197" s="8">
        <f>ABS(ROUNDDOWN(AA197/3600,0))</f>
        <v>8</v>
      </c>
      <c r="AC197" s="8">
        <f>ABS(ROUNDDOWN((AA197-(3600*ROUNDDOWN(AA197/3600,0)))/60,0))</f>
        <v>22</v>
      </c>
      <c r="AD197" s="8">
        <f>ABS(AA197-(ROUNDDOWN(AA197/3600,0)*3600+ROUNDDOWN((AA197-(3600*ROUNDDOWN(AA197/3600,0)))/60,0)*60))</f>
        <v>9</v>
      </c>
      <c r="AE197" s="8">
        <f>324000-(L197+K197*60+J197*60*60)</f>
        <v>-30128</v>
      </c>
      <c r="AF197" s="8">
        <f>ABS(ROUNDDOWN(AE197/3600,0))</f>
        <v>8</v>
      </c>
      <c r="AG197" s="8">
        <f>ABS(ROUNDDOWN((AE197-(3600*ROUNDDOWN(AE197/3600,0)))/60,0))</f>
        <v>22</v>
      </c>
      <c r="AH197" s="8">
        <f>ABS(AE197-(ROUNDDOWN(AE197/3600,0)*3600+ROUNDDOWN((AE197-(3600*ROUNDDOWN(AE197/3600,0)))/60,0)*60))</f>
        <v>8</v>
      </c>
      <c r="AI197" s="8">
        <f>324000-(R197+Q197*60+P197*60*60)</f>
        <v>-30128</v>
      </c>
      <c r="AJ197" s="8">
        <f>ABS(ROUNDDOWN(AI197/3600,0))</f>
        <v>8</v>
      </c>
      <c r="AK197" s="8">
        <f>ABS(ROUNDDOWN((AI197-(3600*ROUNDDOWN(AI197/3600,0)))/60,0))</f>
        <v>22</v>
      </c>
      <c r="AL197" s="8">
        <f>ABS(AI197-(ROUNDDOWN(AI197/3600,0)*3600+ROUNDDOWN((AI197-(3600*ROUNDDOWN(AI197/3600,0)))/60,0)*60))</f>
        <v>8</v>
      </c>
      <c r="AM197" s="8">
        <f>ROUND((AA197+AE197+AI197)/3,0)</f>
        <v>-30128</v>
      </c>
      <c r="AN197" s="8">
        <f>ABS(ROUNDDOWN(AM197/3600,0))</f>
        <v>8</v>
      </c>
      <c r="AO197" s="8">
        <f>ABS(ROUNDDOWN((AM197-(3600*ROUNDDOWN(AM197/3600,0)))/60,0))</f>
        <v>22</v>
      </c>
      <c r="AP197" s="8">
        <f>ABS(AM197-(ROUNDDOWN(AM197/3600,0)*3600+ROUNDDOWN((AM197-(3600*ROUNDDOWN(AM197/3600,0)))/60,0)*60))</f>
        <v>8</v>
      </c>
      <c r="AQ197" s="81">
        <f>(F197/60+E197)/60+D197</f>
        <v>98.369166666666672</v>
      </c>
      <c r="AR197" s="81">
        <f>(L197/60+K197)/60+J197</f>
        <v>98.36888888888889</v>
      </c>
      <c r="AS197" s="81">
        <f>(R197/60+Q197)/60+P197</f>
        <v>98.36888888888889</v>
      </c>
      <c r="AT197" s="81"/>
      <c r="AU197" s="81">
        <f>AVERAGE(AQ197:AS197)</f>
        <v>98.36898148148147</v>
      </c>
      <c r="AV197" s="81">
        <f>_xlfn.STDEV.S(AQ197:AS197)</f>
        <v>1.6037507477748508E-4</v>
      </c>
      <c r="AW197" s="8"/>
      <c r="AX197" s="8"/>
      <c r="AY197" s="8"/>
    </row>
    <row r="198" spans="1:59" ht="12" customHeight="1">
      <c r="A198" s="7"/>
      <c r="B198" s="7"/>
      <c r="C198" s="7" t="s">
        <v>22</v>
      </c>
      <c r="D198" s="31">
        <v>81</v>
      </c>
      <c r="E198" s="32">
        <v>34</v>
      </c>
      <c r="F198" s="4">
        <v>58</v>
      </c>
      <c r="G198" s="30">
        <f>IF(AA198&lt;0,"-"&amp;AB198,AB198)</f>
        <v>8</v>
      </c>
      <c r="H198" s="3">
        <f t="shared" si="95"/>
        <v>25</v>
      </c>
      <c r="I198" s="3">
        <f t="shared" si="95"/>
        <v>2</v>
      </c>
      <c r="J198" s="31">
        <v>81</v>
      </c>
      <c r="K198" s="32">
        <v>34</v>
      </c>
      <c r="L198" s="4">
        <v>58</v>
      </c>
      <c r="M198" s="30">
        <f>IF(AE198&lt;0,"-"&amp;AF198,AF198)</f>
        <v>8</v>
      </c>
      <c r="N198" s="3">
        <f t="shared" si="96"/>
        <v>25</v>
      </c>
      <c r="O198" s="3">
        <f t="shared" si="96"/>
        <v>2</v>
      </c>
      <c r="P198" s="31">
        <v>81</v>
      </c>
      <c r="Q198" s="32">
        <v>34</v>
      </c>
      <c r="R198" s="4">
        <v>57</v>
      </c>
      <c r="S198" s="30">
        <f>IF(AI198&lt;0,"-"&amp;AJ198,AJ198)</f>
        <v>8</v>
      </c>
      <c r="T198" s="3">
        <f t="shared" si="97"/>
        <v>25</v>
      </c>
      <c r="U198" s="3">
        <f t="shared" si="97"/>
        <v>3</v>
      </c>
      <c r="V198" s="30">
        <f>IF(AM198&lt;0,"-"&amp;AN198,AN198)</f>
        <v>8</v>
      </c>
      <c r="W198" s="3">
        <f t="shared" si="98"/>
        <v>25</v>
      </c>
      <c r="X198" s="4">
        <f t="shared" si="98"/>
        <v>2</v>
      </c>
      <c r="AA198" s="8">
        <f>324000-(F198+E198*60+D198*60*60)</f>
        <v>30302</v>
      </c>
      <c r="AB198" s="8">
        <f>ABS(ROUNDDOWN(AA198/3600,0))</f>
        <v>8</v>
      </c>
      <c r="AC198" s="8">
        <f>ABS(ROUNDDOWN((AA198-(3600*ROUNDDOWN(AA198/3600,0)))/60,0))</f>
        <v>25</v>
      </c>
      <c r="AD198" s="8">
        <f>ABS(AA198-(ROUNDDOWN(AA198/3600,0)*3600+ROUNDDOWN((AA198-(3600*ROUNDDOWN(AA198/3600,0)))/60,0)*60))</f>
        <v>2</v>
      </c>
      <c r="AE198" s="8">
        <f>324000-(L198+K198*60+J198*60*60)</f>
        <v>30302</v>
      </c>
      <c r="AF198" s="8">
        <f>ABS(ROUNDDOWN(AE198/3600,0))</f>
        <v>8</v>
      </c>
      <c r="AG198" s="8">
        <f>ABS(ROUNDDOWN((AE198-(3600*ROUNDDOWN(AE198/3600,0)))/60,0))</f>
        <v>25</v>
      </c>
      <c r="AH198" s="8">
        <f>ABS(AE198-(ROUNDDOWN(AE198/3600,0)*3600+ROUNDDOWN((AE198-(3600*ROUNDDOWN(AE198/3600,0)))/60,0)*60))</f>
        <v>2</v>
      </c>
      <c r="AI198" s="8">
        <f>324000-(R198+Q198*60+P198*60*60)</f>
        <v>30303</v>
      </c>
      <c r="AJ198" s="8">
        <f>ABS(ROUNDDOWN(AI198/3600,0))</f>
        <v>8</v>
      </c>
      <c r="AK198" s="8">
        <f>ABS(ROUNDDOWN((AI198-(3600*ROUNDDOWN(AI198/3600,0)))/60,0))</f>
        <v>25</v>
      </c>
      <c r="AL198" s="8">
        <f>ABS(AI198-(ROUNDDOWN(AI198/3600,0)*3600+ROUNDDOWN((AI198-(3600*ROUNDDOWN(AI198/3600,0)))/60,0)*60))</f>
        <v>3</v>
      </c>
      <c r="AM198" s="8">
        <f>ROUND((AA198+AE198+AI198)/3,0)</f>
        <v>30302</v>
      </c>
      <c r="AN198" s="8">
        <f>ABS(ROUNDDOWN(AM198/3600,0))</f>
        <v>8</v>
      </c>
      <c r="AO198" s="8">
        <f>ABS(ROUNDDOWN((AM198-(3600*ROUNDDOWN(AM198/3600,0)))/60,0))</f>
        <v>25</v>
      </c>
      <c r="AP198" s="8">
        <f>ABS(AM198-(ROUNDDOWN(AM198/3600,0)*3600+ROUNDDOWN((AM198-(3600*ROUNDDOWN(AM198/3600,0)))/60,0)*60))</f>
        <v>2</v>
      </c>
      <c r="AQ198" s="81">
        <f>(F198/60+E198)/60+D198</f>
        <v>81.582777777777778</v>
      </c>
      <c r="AR198" s="81">
        <f>(L198/60+K198)/60+J198</f>
        <v>81.582777777777778</v>
      </c>
      <c r="AS198" s="81">
        <f>(R198/60+Q198)/60+P198</f>
        <v>81.582499999999996</v>
      </c>
      <c r="AT198" s="81"/>
      <c r="AU198" s="81">
        <f>AVERAGE(AQ198:AS198)</f>
        <v>81.582685185185184</v>
      </c>
      <c r="AV198" s="81">
        <f>_xlfn.STDEV.S(AQ198:AS198)</f>
        <v>1.6037507477748508E-4</v>
      </c>
      <c r="AW198" s="8"/>
      <c r="AX198" s="8"/>
      <c r="AY198" s="8"/>
    </row>
    <row r="199" spans="1:59" ht="12" customHeight="1">
      <c r="A199" s="7"/>
      <c r="B199" s="7"/>
      <c r="C199" s="520" t="s">
        <v>25</v>
      </c>
      <c r="D199" s="31">
        <v>82</v>
      </c>
      <c r="E199" s="32">
        <v>42</v>
      </c>
      <c r="F199" s="4">
        <v>17</v>
      </c>
      <c r="G199" s="30">
        <f>IF(AA199&lt;0,"-"&amp;AB199,AB199)</f>
        <v>7</v>
      </c>
      <c r="H199" s="3">
        <f t="shared" si="95"/>
        <v>17</v>
      </c>
      <c r="I199" s="3">
        <f t="shared" si="95"/>
        <v>43</v>
      </c>
      <c r="J199" s="31">
        <v>82</v>
      </c>
      <c r="K199" s="32">
        <v>42</v>
      </c>
      <c r="L199" s="4">
        <v>16</v>
      </c>
      <c r="M199" s="30">
        <f>IF(AE199&lt;0,"-"&amp;AF199,AF199)</f>
        <v>7</v>
      </c>
      <c r="N199" s="3">
        <f t="shared" si="96"/>
        <v>17</v>
      </c>
      <c r="O199" s="3">
        <f t="shared" si="96"/>
        <v>44</v>
      </c>
      <c r="P199" s="31">
        <v>82</v>
      </c>
      <c r="Q199" s="32">
        <v>42</v>
      </c>
      <c r="R199" s="4">
        <v>19</v>
      </c>
      <c r="S199" s="30">
        <f>IF(AI199&lt;0,"-"&amp;AJ199,AJ199)</f>
        <v>7</v>
      </c>
      <c r="T199" s="3">
        <f t="shared" si="97"/>
        <v>17</v>
      </c>
      <c r="U199" s="3">
        <f t="shared" si="97"/>
        <v>41</v>
      </c>
      <c r="V199" s="30">
        <f>IF(AM199&lt;0,"-"&amp;AN199,AN199)</f>
        <v>7</v>
      </c>
      <c r="W199" s="3">
        <f t="shared" si="98"/>
        <v>17</v>
      </c>
      <c r="X199" s="4">
        <f t="shared" si="98"/>
        <v>43</v>
      </c>
      <c r="AA199" s="8">
        <f>324000-(F199+E199*60+D199*60*60)</f>
        <v>26263</v>
      </c>
      <c r="AB199" s="8">
        <f>ABS(ROUNDDOWN(AA199/3600,0))</f>
        <v>7</v>
      </c>
      <c r="AC199" s="8">
        <f>ABS(ROUNDDOWN((AA199-(3600*ROUNDDOWN(AA199/3600,0)))/60,0))</f>
        <v>17</v>
      </c>
      <c r="AD199" s="8">
        <f>ABS(AA199-(ROUNDDOWN(AA199/3600,0)*3600+ROUNDDOWN((AA199-(3600*ROUNDDOWN(AA199/3600,0)))/60,0)*60))</f>
        <v>43</v>
      </c>
      <c r="AE199" s="8">
        <f>324000-(L199+K199*60+J199*60*60)</f>
        <v>26264</v>
      </c>
      <c r="AF199" s="8">
        <f>ABS(ROUNDDOWN(AE199/3600,0))</f>
        <v>7</v>
      </c>
      <c r="AG199" s="8">
        <f>ABS(ROUNDDOWN((AE199-(3600*ROUNDDOWN(AE199/3600,0)))/60,0))</f>
        <v>17</v>
      </c>
      <c r="AH199" s="8">
        <f>ABS(AE199-(ROUNDDOWN(AE199/3600,0)*3600+ROUNDDOWN((AE199-(3600*ROUNDDOWN(AE199/3600,0)))/60,0)*60))</f>
        <v>44</v>
      </c>
      <c r="AI199" s="8">
        <f>324000-(R199+Q199*60+P199*60*60)</f>
        <v>26261</v>
      </c>
      <c r="AJ199" s="8">
        <f>ABS(ROUNDDOWN(AI199/3600,0))</f>
        <v>7</v>
      </c>
      <c r="AK199" s="8">
        <f>ABS(ROUNDDOWN((AI199-(3600*ROUNDDOWN(AI199/3600,0)))/60,0))</f>
        <v>17</v>
      </c>
      <c r="AL199" s="8">
        <f>ABS(AI199-(ROUNDDOWN(AI199/3600,0)*3600+ROUNDDOWN((AI199-(3600*ROUNDDOWN(AI199/3600,0)))/60,0)*60))</f>
        <v>41</v>
      </c>
      <c r="AM199" s="8">
        <f>ROUND((AA199+AE199+AI199)/3,0)</f>
        <v>26263</v>
      </c>
      <c r="AN199" s="8">
        <f>ABS(ROUNDDOWN(AM199/3600,0))</f>
        <v>7</v>
      </c>
      <c r="AO199" s="8">
        <f>ABS(ROUNDDOWN((AM199-(3600*ROUNDDOWN(AM199/3600,0)))/60,0))</f>
        <v>17</v>
      </c>
      <c r="AP199" s="8">
        <f>ABS(AM199-(ROUNDDOWN(AM199/3600,0)*3600+ROUNDDOWN((AM199-(3600*ROUNDDOWN(AM199/3600,0)))/60,0)*60))</f>
        <v>43</v>
      </c>
      <c r="AQ199" s="81">
        <f>(F199/60+E199)/60+D199</f>
        <v>82.704722222222216</v>
      </c>
      <c r="AR199" s="81">
        <f>(L199/60+K199)/60+J199</f>
        <v>82.704444444444448</v>
      </c>
      <c r="AS199" s="81">
        <f>(R199/60+Q199)/60+P199</f>
        <v>82.705277777777781</v>
      </c>
      <c r="AT199" s="81"/>
      <c r="AU199" s="519">
        <f>AVERAGE(AQ199:AS199)</f>
        <v>82.70481481481481</v>
      </c>
      <c r="AV199" s="81">
        <f>_xlfn.STDEV.S(AQ199:AS199)</f>
        <v>4.2431256434841076E-4</v>
      </c>
      <c r="AW199" s="8"/>
      <c r="AX199" s="8"/>
      <c r="AY199" s="8"/>
    </row>
    <row r="200" spans="1:59" ht="12" customHeight="1">
      <c r="D200" s="12"/>
      <c r="E200" s="33"/>
      <c r="F200" s="33"/>
      <c r="G200" s="12"/>
      <c r="H200" s="12"/>
      <c r="I200" s="12"/>
      <c r="J200" s="12"/>
      <c r="K200" s="33"/>
      <c r="L200" s="33"/>
      <c r="M200" s="12"/>
      <c r="N200" s="12"/>
      <c r="O200" s="12"/>
      <c r="P200" s="12"/>
      <c r="Q200" s="33"/>
      <c r="R200" s="33"/>
      <c r="S200" s="12"/>
      <c r="T200" s="12"/>
      <c r="U200" s="12"/>
      <c r="V200" s="12"/>
      <c r="W200" s="12"/>
      <c r="X200" s="12"/>
      <c r="AM200" s="8"/>
      <c r="AN200" s="8"/>
      <c r="AO200" s="8"/>
      <c r="AP200" s="8"/>
      <c r="AQ200" s="81"/>
      <c r="AR200" s="81"/>
      <c r="AS200" s="81"/>
      <c r="AT200" s="81"/>
      <c r="AU200" s="81"/>
      <c r="AV200" s="81"/>
      <c r="AW200" s="8"/>
      <c r="AX200" s="8"/>
      <c r="AY200" s="8"/>
    </row>
    <row r="201" spans="1:59" ht="12" customHeight="1">
      <c r="AM201" s="8"/>
      <c r="AN201" s="8"/>
      <c r="AO201" s="8"/>
      <c r="AP201" s="8"/>
      <c r="AQ201" s="81"/>
      <c r="AR201" s="81"/>
      <c r="AS201" s="81"/>
      <c r="AT201" s="81"/>
      <c r="AU201" s="81"/>
      <c r="AV201" s="81"/>
      <c r="AW201" s="8"/>
      <c r="AX201" s="8"/>
      <c r="AY201" s="8"/>
    </row>
    <row r="202" spans="1:59" s="8" customFormat="1" ht="12" customHeight="1">
      <c r="A202" s="7" t="s">
        <v>0</v>
      </c>
      <c r="B202" s="7" t="s">
        <v>1</v>
      </c>
      <c r="C202" s="7" t="s">
        <v>2</v>
      </c>
      <c r="D202" s="549" t="s">
        <v>3</v>
      </c>
      <c r="E202" s="549"/>
      <c r="F202" s="549"/>
      <c r="G202" s="549" t="s">
        <v>13</v>
      </c>
      <c r="H202" s="549"/>
      <c r="I202" s="549"/>
      <c r="J202" s="549" t="s">
        <v>4</v>
      </c>
      <c r="K202" s="549"/>
      <c r="L202" s="549"/>
      <c r="M202" s="549" t="s">
        <v>6</v>
      </c>
      <c r="N202" s="549"/>
      <c r="O202" s="549"/>
      <c r="P202" s="549" t="s">
        <v>5</v>
      </c>
      <c r="Q202" s="549"/>
      <c r="R202" s="549"/>
      <c r="S202" s="549" t="s">
        <v>7</v>
      </c>
      <c r="T202" s="549"/>
      <c r="U202" s="549"/>
      <c r="V202" s="549" t="s">
        <v>12</v>
      </c>
      <c r="W202" s="549"/>
      <c r="X202" s="549"/>
      <c r="AQ202" s="81"/>
      <c r="AR202" s="81"/>
      <c r="AS202" s="81"/>
      <c r="AT202" s="81"/>
      <c r="AU202" s="81"/>
      <c r="AV202" s="81"/>
      <c r="BB202" s="5"/>
      <c r="BC202" s="5"/>
      <c r="BD202" s="5"/>
      <c r="BE202" s="5"/>
      <c r="BF202" s="5"/>
    </row>
    <row r="203" spans="1:59" ht="12" customHeight="1">
      <c r="A203" s="9">
        <v>44858</v>
      </c>
      <c r="B203" s="46" t="s">
        <v>32</v>
      </c>
      <c r="C203" s="7" t="s">
        <v>30</v>
      </c>
      <c r="D203" s="30">
        <v>81</v>
      </c>
      <c r="E203" s="3">
        <v>38</v>
      </c>
      <c r="F203" s="4">
        <v>18</v>
      </c>
      <c r="G203" s="30">
        <f>IF(AA203&lt;0,"-"&amp;AB203,AB203)</f>
        <v>8</v>
      </c>
      <c r="H203" s="3">
        <f t="shared" ref="H203:I205" si="99">AC203</f>
        <v>21</v>
      </c>
      <c r="I203" s="3">
        <f t="shared" si="99"/>
        <v>42</v>
      </c>
      <c r="J203" s="30">
        <v>81</v>
      </c>
      <c r="K203" s="3">
        <v>38</v>
      </c>
      <c r="L203" s="4">
        <v>20</v>
      </c>
      <c r="M203" s="30">
        <f>IF(AE203&lt;0,"-"&amp;AF203,AF203)</f>
        <v>8</v>
      </c>
      <c r="N203" s="3">
        <f t="shared" ref="N203:O205" si="100">AG203</f>
        <v>21</v>
      </c>
      <c r="O203" s="3">
        <f t="shared" si="100"/>
        <v>40</v>
      </c>
      <c r="P203" s="30">
        <v>81</v>
      </c>
      <c r="Q203" s="3">
        <v>38</v>
      </c>
      <c r="R203" s="4">
        <v>19</v>
      </c>
      <c r="S203" s="30">
        <f>IF(AI203&lt;0,"-"&amp;AJ203,AJ203)</f>
        <v>8</v>
      </c>
      <c r="T203" s="3">
        <f t="shared" ref="T203:U205" si="101">AK203</f>
        <v>21</v>
      </c>
      <c r="U203" s="3">
        <f t="shared" si="101"/>
        <v>41</v>
      </c>
      <c r="V203" s="30">
        <f>IF(AM203&lt;0,"-"&amp;AN203,AN203)</f>
        <v>8</v>
      </c>
      <c r="W203" s="3">
        <f t="shared" ref="W203:X205" si="102">AO203</f>
        <v>21</v>
      </c>
      <c r="X203" s="4">
        <f t="shared" si="102"/>
        <v>41</v>
      </c>
      <c r="AA203" s="8">
        <f>324000-(F203+E203*60+D203*60*60)</f>
        <v>30102</v>
      </c>
      <c r="AB203" s="8">
        <f>ABS(ROUNDDOWN(AA203/3600,0))</f>
        <v>8</v>
      </c>
      <c r="AC203" s="8">
        <f>ABS(ROUNDDOWN((AA203-(3600*ROUNDDOWN(AA203/3600,0)))/60,0))</f>
        <v>21</v>
      </c>
      <c r="AD203" s="8">
        <f>ABS(AA203-(ROUNDDOWN(AA203/3600,0)*3600+ROUNDDOWN((AA203-(3600*ROUNDDOWN(AA203/3600,0)))/60,0)*60))</f>
        <v>42</v>
      </c>
      <c r="AE203" s="8">
        <f>324000-(L203+K203*60+J203*60*60)</f>
        <v>30100</v>
      </c>
      <c r="AF203" s="8">
        <f>ABS(ROUNDDOWN(AE203/3600,0))</f>
        <v>8</v>
      </c>
      <c r="AG203" s="8">
        <f>ABS(ROUNDDOWN((AE203-(3600*ROUNDDOWN(AE203/3600,0)))/60,0))</f>
        <v>21</v>
      </c>
      <c r="AH203" s="8">
        <f>ABS(AE203-(ROUNDDOWN(AE203/3600,0)*3600+ROUNDDOWN((AE203-(3600*ROUNDDOWN(AE203/3600,0)))/60,0)*60))</f>
        <v>40</v>
      </c>
      <c r="AI203" s="8">
        <f>324000-(R203+Q203*60+P203*60*60)</f>
        <v>30101</v>
      </c>
      <c r="AJ203" s="8">
        <f>ABS(ROUNDDOWN(AI203/3600,0))</f>
        <v>8</v>
      </c>
      <c r="AK203" s="8">
        <f>ABS(ROUNDDOWN((AI203-(3600*ROUNDDOWN(AI203/3600,0)))/60,0))</f>
        <v>21</v>
      </c>
      <c r="AL203" s="8">
        <f>ABS(AI203-(ROUNDDOWN(AI203/3600,0)*3600+ROUNDDOWN((AI203-(3600*ROUNDDOWN(AI203/3600,0)))/60,0)*60))</f>
        <v>41</v>
      </c>
      <c r="AM203" s="8">
        <f>ROUND((AA203+AE203+AI203)/3,0)</f>
        <v>30101</v>
      </c>
      <c r="AN203" s="8">
        <f>ABS(ROUNDDOWN(AM203/3600,0))</f>
        <v>8</v>
      </c>
      <c r="AO203" s="8">
        <f>ABS(ROUNDDOWN((AM203-(3600*ROUNDDOWN(AM203/3600,0)))/60,0))</f>
        <v>21</v>
      </c>
      <c r="AP203" s="8">
        <f>ABS(AM203-(ROUNDDOWN(AM203/3600,0)*3600+ROUNDDOWN((AM203-(3600*ROUNDDOWN(AM203/3600,0)))/60,0)*60))</f>
        <v>41</v>
      </c>
      <c r="AQ203" s="81">
        <f>(F203/60+E203)/60+D203</f>
        <v>81.638333333333335</v>
      </c>
      <c r="AR203" s="81">
        <f>(L203/60+K203)/60+J203</f>
        <v>81.638888888888886</v>
      </c>
      <c r="AS203" s="81">
        <f>(R203/60+Q203)/60+P203</f>
        <v>81.638611111111118</v>
      </c>
      <c r="AT203" s="81"/>
      <c r="AU203" s="81">
        <f>AVERAGE(AQ203:AS203)</f>
        <v>81.638611111111118</v>
      </c>
      <c r="AV203" s="81">
        <f>_xlfn.STDEV.S(AQ203:AS203)</f>
        <v>2.7777777777515666E-4</v>
      </c>
      <c r="AW203" s="8"/>
      <c r="AX203" s="8"/>
      <c r="AY203" s="8"/>
    </row>
    <row r="204" spans="1:59" ht="12" customHeight="1">
      <c r="A204" s="7"/>
      <c r="B204" s="7"/>
      <c r="C204" s="7" t="s">
        <v>24</v>
      </c>
      <c r="D204" s="31">
        <v>72</v>
      </c>
      <c r="E204" s="32">
        <v>29</v>
      </c>
      <c r="F204" s="4">
        <v>53</v>
      </c>
      <c r="G204" s="30">
        <f>IF(AA204&lt;0,"-"&amp;AB204,AB204)</f>
        <v>17</v>
      </c>
      <c r="H204" s="3">
        <f t="shared" si="99"/>
        <v>30</v>
      </c>
      <c r="I204" s="3">
        <f t="shared" si="99"/>
        <v>7</v>
      </c>
      <c r="J204" s="31">
        <v>72</v>
      </c>
      <c r="K204" s="32">
        <v>29</v>
      </c>
      <c r="L204" s="4">
        <v>55</v>
      </c>
      <c r="M204" s="30">
        <f>IF(AE204&lt;0,"-"&amp;AF204,AF204)</f>
        <v>17</v>
      </c>
      <c r="N204" s="3">
        <f t="shared" si="100"/>
        <v>30</v>
      </c>
      <c r="O204" s="3">
        <f t="shared" si="100"/>
        <v>5</v>
      </c>
      <c r="P204" s="31">
        <v>72</v>
      </c>
      <c r="Q204" s="32">
        <v>29</v>
      </c>
      <c r="R204" s="4">
        <v>54</v>
      </c>
      <c r="S204" s="30">
        <f>IF(AI204&lt;0,"-"&amp;AJ204,AJ204)</f>
        <v>17</v>
      </c>
      <c r="T204" s="3">
        <f t="shared" si="101"/>
        <v>30</v>
      </c>
      <c r="U204" s="3">
        <f t="shared" si="101"/>
        <v>6</v>
      </c>
      <c r="V204" s="30">
        <f>IF(AM204&lt;0,"-"&amp;AN204,AN204)</f>
        <v>17</v>
      </c>
      <c r="W204" s="3">
        <f t="shared" si="102"/>
        <v>30</v>
      </c>
      <c r="X204" s="4">
        <f t="shared" si="102"/>
        <v>6</v>
      </c>
      <c r="AA204" s="8">
        <f>324000-(F204+E204*60+D204*60*60)</f>
        <v>63007</v>
      </c>
      <c r="AB204" s="8">
        <f>ABS(ROUNDDOWN(AA204/3600,0))</f>
        <v>17</v>
      </c>
      <c r="AC204" s="8">
        <f>ABS(ROUNDDOWN((AA204-(3600*ROUNDDOWN(AA204/3600,0)))/60,0))</f>
        <v>30</v>
      </c>
      <c r="AD204" s="8">
        <f>ABS(AA204-(ROUNDDOWN(AA204/3600,0)*3600+ROUNDDOWN((AA204-(3600*ROUNDDOWN(AA204/3600,0)))/60,0)*60))</f>
        <v>7</v>
      </c>
      <c r="AE204" s="8">
        <f>324000-(L204+K204*60+J204*60*60)</f>
        <v>63005</v>
      </c>
      <c r="AF204" s="8">
        <f>ABS(ROUNDDOWN(AE204/3600,0))</f>
        <v>17</v>
      </c>
      <c r="AG204" s="8">
        <f>ABS(ROUNDDOWN((AE204-(3600*ROUNDDOWN(AE204/3600,0)))/60,0))</f>
        <v>30</v>
      </c>
      <c r="AH204" s="8">
        <f>ABS(AE204-(ROUNDDOWN(AE204/3600,0)*3600+ROUNDDOWN((AE204-(3600*ROUNDDOWN(AE204/3600,0)))/60,0)*60))</f>
        <v>5</v>
      </c>
      <c r="AI204" s="8">
        <f>324000-(R204+Q204*60+P204*60*60)</f>
        <v>63006</v>
      </c>
      <c r="AJ204" s="8">
        <f>ABS(ROUNDDOWN(AI204/3600,0))</f>
        <v>17</v>
      </c>
      <c r="AK204" s="8">
        <f>ABS(ROUNDDOWN((AI204-(3600*ROUNDDOWN(AI204/3600,0)))/60,0))</f>
        <v>30</v>
      </c>
      <c r="AL204" s="8">
        <f>ABS(AI204-(ROUNDDOWN(AI204/3600,0)*3600+ROUNDDOWN((AI204-(3600*ROUNDDOWN(AI204/3600,0)))/60,0)*60))</f>
        <v>6</v>
      </c>
      <c r="AM204" s="8">
        <f>ROUND((AA204+AE204+AI204)/3,0)</f>
        <v>63006</v>
      </c>
      <c r="AN204" s="8">
        <f>ABS(ROUNDDOWN(AM204/3600,0))</f>
        <v>17</v>
      </c>
      <c r="AO204" s="8">
        <f>ABS(ROUNDDOWN((AM204-(3600*ROUNDDOWN(AM204/3600,0)))/60,0))</f>
        <v>30</v>
      </c>
      <c r="AP204" s="8">
        <f>ABS(AM204-(ROUNDDOWN(AM204/3600,0)*3600+ROUNDDOWN((AM204-(3600*ROUNDDOWN(AM204/3600,0)))/60,0)*60))</f>
        <v>6</v>
      </c>
      <c r="AQ204" s="81">
        <f>(F204/60+E204)/60+D204</f>
        <v>72.498055555555553</v>
      </c>
      <c r="AR204" s="81">
        <f>(L204/60+K204)/60+J204</f>
        <v>72.498611111111117</v>
      </c>
      <c r="AS204" s="81">
        <f>(R204/60+Q204)/60+P204</f>
        <v>72.498333333333335</v>
      </c>
      <c r="AT204" s="81"/>
      <c r="AU204" s="81">
        <f>AVERAGE(AQ204:AS204)</f>
        <v>72.498333333333335</v>
      </c>
      <c r="AV204" s="81">
        <f>_xlfn.STDEV.S(AQ204:AS204)</f>
        <v>2.7777777778226209E-4</v>
      </c>
      <c r="AW204" s="8"/>
      <c r="AX204" s="8"/>
      <c r="AY204" s="8"/>
    </row>
    <row r="205" spans="1:59" ht="12" customHeight="1">
      <c r="A205" s="7"/>
      <c r="B205" s="7"/>
      <c r="C205" s="520" t="s">
        <v>27</v>
      </c>
      <c r="D205" s="31">
        <v>73</v>
      </c>
      <c r="E205" s="3">
        <v>6</v>
      </c>
      <c r="F205" s="4">
        <v>6</v>
      </c>
      <c r="G205" s="30">
        <f>IF(AA205&lt;0,"-"&amp;AB205,AB205)</f>
        <v>16</v>
      </c>
      <c r="H205" s="3">
        <f t="shared" si="99"/>
        <v>53</v>
      </c>
      <c r="I205" s="3">
        <f t="shared" si="99"/>
        <v>54</v>
      </c>
      <c r="J205" s="31">
        <v>73</v>
      </c>
      <c r="K205" s="3">
        <v>6</v>
      </c>
      <c r="L205" s="4">
        <v>7</v>
      </c>
      <c r="M205" s="30">
        <f>IF(AE205&lt;0,"-"&amp;AF205,AF205)</f>
        <v>16</v>
      </c>
      <c r="N205" s="3">
        <f t="shared" si="100"/>
        <v>53</v>
      </c>
      <c r="O205" s="3">
        <f t="shared" si="100"/>
        <v>53</v>
      </c>
      <c r="P205" s="31">
        <v>73</v>
      </c>
      <c r="Q205" s="3">
        <v>6</v>
      </c>
      <c r="R205" s="4">
        <v>7</v>
      </c>
      <c r="S205" s="30">
        <f>IF(AI205&lt;0,"-"&amp;AJ205,AJ205)</f>
        <v>16</v>
      </c>
      <c r="T205" s="3">
        <f t="shared" si="101"/>
        <v>53</v>
      </c>
      <c r="U205" s="3">
        <f t="shared" si="101"/>
        <v>53</v>
      </c>
      <c r="V205" s="30">
        <f>IF(AM205&lt;0,"-"&amp;AN205,AN205)</f>
        <v>16</v>
      </c>
      <c r="W205" s="3">
        <f t="shared" si="102"/>
        <v>53</v>
      </c>
      <c r="X205" s="4">
        <f t="shared" si="102"/>
        <v>53</v>
      </c>
      <c r="AA205" s="8">
        <f>324000-(F205+E205*60+D205*60*60)</f>
        <v>60834</v>
      </c>
      <c r="AB205" s="8">
        <f>ABS(ROUNDDOWN(AA205/3600,0))</f>
        <v>16</v>
      </c>
      <c r="AC205" s="8">
        <f>ABS(ROUNDDOWN((AA205-(3600*ROUNDDOWN(AA205/3600,0)))/60,0))</f>
        <v>53</v>
      </c>
      <c r="AD205" s="8">
        <f>ABS(AA205-(ROUNDDOWN(AA205/3600,0)*3600+ROUNDDOWN((AA205-(3600*ROUNDDOWN(AA205/3600,0)))/60,0)*60))</f>
        <v>54</v>
      </c>
      <c r="AE205" s="8">
        <f>324000-(L205+K205*60+J205*60*60)</f>
        <v>60833</v>
      </c>
      <c r="AF205" s="8">
        <f>ABS(ROUNDDOWN(AE205/3600,0))</f>
        <v>16</v>
      </c>
      <c r="AG205" s="8">
        <f>ABS(ROUNDDOWN((AE205-(3600*ROUNDDOWN(AE205/3600,0)))/60,0))</f>
        <v>53</v>
      </c>
      <c r="AH205" s="8">
        <f>ABS(AE205-(ROUNDDOWN(AE205/3600,0)*3600+ROUNDDOWN((AE205-(3600*ROUNDDOWN(AE205/3600,0)))/60,0)*60))</f>
        <v>53</v>
      </c>
      <c r="AI205" s="8">
        <f>324000-(R205+Q205*60+P205*60*60)</f>
        <v>60833</v>
      </c>
      <c r="AJ205" s="8">
        <f>ABS(ROUNDDOWN(AI205/3600,0))</f>
        <v>16</v>
      </c>
      <c r="AK205" s="8">
        <f>ABS(ROUNDDOWN((AI205-(3600*ROUNDDOWN(AI205/3600,0)))/60,0))</f>
        <v>53</v>
      </c>
      <c r="AL205" s="8">
        <f>ABS(AI205-(ROUNDDOWN(AI205/3600,0)*3600+ROUNDDOWN((AI205-(3600*ROUNDDOWN(AI205/3600,0)))/60,0)*60))</f>
        <v>53</v>
      </c>
      <c r="AM205" s="8">
        <f>ROUND((AA205+AE205+AI205)/3,0)</f>
        <v>60833</v>
      </c>
      <c r="AN205" s="8">
        <f>ABS(ROUNDDOWN(AM205/3600,0))</f>
        <v>16</v>
      </c>
      <c r="AO205" s="8">
        <f>ABS(ROUNDDOWN((AM205-(3600*ROUNDDOWN(AM205/3600,0)))/60,0))</f>
        <v>53</v>
      </c>
      <c r="AP205" s="8">
        <f>ABS(AM205-(ROUNDDOWN(AM205/3600,0)*3600+ROUNDDOWN((AM205-(3600*ROUNDDOWN(AM205/3600,0)))/60,0)*60))</f>
        <v>53</v>
      </c>
      <c r="AQ205" s="81">
        <f>(F205/60+E205)/60+D205</f>
        <v>73.101666666666674</v>
      </c>
      <c r="AR205" s="81">
        <f>(L205/60+K205)/60+J205</f>
        <v>73.101944444444442</v>
      </c>
      <c r="AS205" s="81">
        <f>(R205/60+Q205)/60+P205</f>
        <v>73.101944444444442</v>
      </c>
      <c r="AT205" s="81"/>
      <c r="AU205" s="519">
        <f>AVERAGE(AQ205:AS205)</f>
        <v>73.101851851851848</v>
      </c>
      <c r="AV205" s="81">
        <f>_xlfn.STDEV.S(AQ205:AS205)</f>
        <v>1.6037507476928043E-4</v>
      </c>
      <c r="AW205" s="8"/>
      <c r="AX205" s="8"/>
      <c r="AY205" s="8"/>
    </row>
    <row r="206" spans="1:59" ht="12" customHeight="1">
      <c r="AM206" s="8"/>
      <c r="AN206" s="8"/>
      <c r="AO206" s="8"/>
      <c r="AP206" s="8"/>
      <c r="AQ206" s="81"/>
      <c r="AR206" s="81"/>
      <c r="AS206" s="81"/>
      <c r="AT206" s="81"/>
      <c r="AU206" s="81"/>
      <c r="AV206" s="81"/>
      <c r="AW206" s="8"/>
      <c r="AX206" s="8"/>
      <c r="AY206" s="8"/>
    </row>
    <row r="207" spans="1:59" ht="12" customHeight="1">
      <c r="AM207" s="8"/>
      <c r="AN207" s="8"/>
      <c r="AO207" s="8"/>
      <c r="AP207" s="8"/>
      <c r="AQ207" s="81"/>
      <c r="AR207" s="81"/>
      <c r="AS207" s="81"/>
      <c r="AT207" s="81"/>
      <c r="AU207" s="81"/>
      <c r="AV207" s="81"/>
      <c r="AW207" s="8"/>
      <c r="AX207" s="8"/>
      <c r="AY207" s="8"/>
    </row>
    <row r="208" spans="1:59" s="8" customFormat="1" ht="12" customHeight="1">
      <c r="A208" s="7" t="s">
        <v>0</v>
      </c>
      <c r="B208" s="7" t="s">
        <v>1</v>
      </c>
      <c r="C208" s="7" t="s">
        <v>2</v>
      </c>
      <c r="D208" s="549" t="s">
        <v>3</v>
      </c>
      <c r="E208" s="549"/>
      <c r="F208" s="549"/>
      <c r="G208" s="549" t="s">
        <v>13</v>
      </c>
      <c r="H208" s="549"/>
      <c r="I208" s="549"/>
      <c r="J208" s="549" t="s">
        <v>4</v>
      </c>
      <c r="K208" s="549"/>
      <c r="L208" s="549"/>
      <c r="M208" s="549" t="s">
        <v>6</v>
      </c>
      <c r="N208" s="549"/>
      <c r="O208" s="549"/>
      <c r="P208" s="549" t="s">
        <v>5</v>
      </c>
      <c r="Q208" s="549"/>
      <c r="R208" s="549"/>
      <c r="S208" s="549" t="s">
        <v>7</v>
      </c>
      <c r="T208" s="549"/>
      <c r="U208" s="549"/>
      <c r="V208" s="549" t="s">
        <v>12</v>
      </c>
      <c r="W208" s="549"/>
      <c r="X208" s="549"/>
      <c r="AQ208" s="81"/>
      <c r="AR208" s="81"/>
      <c r="AS208" s="81"/>
      <c r="AT208" s="81"/>
      <c r="AU208" s="81"/>
      <c r="AV208" s="81"/>
      <c r="BB208" s="5"/>
      <c r="BC208" s="5"/>
      <c r="BD208" s="5"/>
      <c r="BE208" s="5"/>
      <c r="BF208" s="5"/>
    </row>
    <row r="209" spans="1:58" ht="12" customHeight="1">
      <c r="A209" s="9">
        <v>44858</v>
      </c>
      <c r="B209" s="46" t="s">
        <v>35</v>
      </c>
      <c r="C209" s="7" t="s">
        <v>33</v>
      </c>
      <c r="D209" s="30">
        <v>88</v>
      </c>
      <c r="E209" s="3">
        <v>27</v>
      </c>
      <c r="F209" s="4">
        <v>41</v>
      </c>
      <c r="G209" s="30">
        <f>IF(AA209&lt;0,"-"&amp;AB209,AB209)</f>
        <v>1</v>
      </c>
      <c r="H209" s="3">
        <f t="shared" ref="H209:I211" si="103">AC209</f>
        <v>32</v>
      </c>
      <c r="I209" s="3">
        <f t="shared" si="103"/>
        <v>19</v>
      </c>
      <c r="J209" s="30">
        <v>88</v>
      </c>
      <c r="K209" s="3">
        <v>27</v>
      </c>
      <c r="L209" s="4">
        <v>38</v>
      </c>
      <c r="M209" s="30">
        <f>IF(AE209&lt;0,"-"&amp;AF209,AF209)</f>
        <v>1</v>
      </c>
      <c r="N209" s="3">
        <f t="shared" ref="N209:O211" si="104">AG209</f>
        <v>32</v>
      </c>
      <c r="O209" s="3">
        <f t="shared" si="104"/>
        <v>22</v>
      </c>
      <c r="P209" s="30">
        <v>88</v>
      </c>
      <c r="Q209" s="3">
        <v>27</v>
      </c>
      <c r="R209" s="4">
        <v>40</v>
      </c>
      <c r="S209" s="30">
        <f>IF(AI209&lt;0,"-"&amp;AJ209,AJ209)</f>
        <v>1</v>
      </c>
      <c r="T209" s="3">
        <f t="shared" ref="T209:U211" si="105">AK209</f>
        <v>32</v>
      </c>
      <c r="U209" s="3">
        <f t="shared" si="105"/>
        <v>20</v>
      </c>
      <c r="V209" s="30">
        <f>IF(AM209&lt;0,"-"&amp;AN209,AN209)</f>
        <v>1</v>
      </c>
      <c r="W209" s="3">
        <f t="shared" ref="W209:X211" si="106">AO209</f>
        <v>32</v>
      </c>
      <c r="X209" s="4">
        <f t="shared" si="106"/>
        <v>20</v>
      </c>
      <c r="AA209" s="8">
        <f>324000-(F209+E209*60+D209*60*60)</f>
        <v>5539</v>
      </c>
      <c r="AB209" s="8">
        <f>ABS(ROUNDDOWN(AA209/3600,0))</f>
        <v>1</v>
      </c>
      <c r="AC209" s="8">
        <f>ABS(ROUNDDOWN((AA209-(3600*ROUNDDOWN(AA209/3600,0)))/60,0))</f>
        <v>32</v>
      </c>
      <c r="AD209" s="8">
        <f>ABS(AA209-(ROUNDDOWN(AA209/3600,0)*3600+ROUNDDOWN((AA209-(3600*ROUNDDOWN(AA209/3600,0)))/60,0)*60))</f>
        <v>19</v>
      </c>
      <c r="AE209" s="8">
        <f>324000-(L209+K209*60+J209*60*60)</f>
        <v>5542</v>
      </c>
      <c r="AF209" s="8">
        <f>ABS(ROUNDDOWN(AE209/3600,0))</f>
        <v>1</v>
      </c>
      <c r="AG209" s="8">
        <f>ABS(ROUNDDOWN((AE209-(3600*ROUNDDOWN(AE209/3600,0)))/60,0))</f>
        <v>32</v>
      </c>
      <c r="AH209" s="8">
        <f>ABS(AE209-(ROUNDDOWN(AE209/3600,0)*3600+ROUNDDOWN((AE209-(3600*ROUNDDOWN(AE209/3600,0)))/60,0)*60))</f>
        <v>22</v>
      </c>
      <c r="AI209" s="8">
        <f>324000-(R209+Q209*60+P209*60*60)</f>
        <v>5540</v>
      </c>
      <c r="AJ209" s="8">
        <f>ABS(ROUNDDOWN(AI209/3600,0))</f>
        <v>1</v>
      </c>
      <c r="AK209" s="8">
        <f>ABS(ROUNDDOWN((AI209-(3600*ROUNDDOWN(AI209/3600,0)))/60,0))</f>
        <v>32</v>
      </c>
      <c r="AL209" s="8">
        <f>ABS(AI209-(ROUNDDOWN(AI209/3600,0)*3600+ROUNDDOWN((AI209-(3600*ROUNDDOWN(AI209/3600,0)))/60,0)*60))</f>
        <v>20</v>
      </c>
      <c r="AM209" s="8">
        <f>ROUND((AA209+AE209+AI209)/3,0)</f>
        <v>5540</v>
      </c>
      <c r="AN209" s="8">
        <f>ABS(ROUNDDOWN(AM209/3600,0))</f>
        <v>1</v>
      </c>
      <c r="AO209" s="8">
        <f>ABS(ROUNDDOWN((AM209-(3600*ROUNDDOWN(AM209/3600,0)))/60,0))</f>
        <v>32</v>
      </c>
      <c r="AP209" s="8">
        <f>ABS(AM209-(ROUNDDOWN(AM209/3600,0)*3600+ROUNDDOWN((AM209-(3600*ROUNDDOWN(AM209/3600,0)))/60,0)*60))</f>
        <v>20</v>
      </c>
      <c r="AQ209" s="81">
        <f>(F209/60+E209)/60+D209</f>
        <v>88.461388888888891</v>
      </c>
      <c r="AR209" s="81">
        <f>(L209/60+K209)/60+J209</f>
        <v>88.460555555555558</v>
      </c>
      <c r="AS209" s="81">
        <f>(R209/60+Q209)/60+P209</f>
        <v>88.461111111111109</v>
      </c>
      <c r="AT209" s="81"/>
      <c r="AU209" s="81">
        <f>AVERAGE(AQ209:AS209)</f>
        <v>88.461018518518514</v>
      </c>
      <c r="AV209" s="81">
        <f>_xlfn.STDEV.S(AQ209:AS209)</f>
        <v>4.2431256434686019E-4</v>
      </c>
      <c r="AW209" s="8"/>
      <c r="AX209" s="8"/>
      <c r="AY209" s="8"/>
    </row>
    <row r="210" spans="1:58" ht="12" customHeight="1">
      <c r="A210" s="7"/>
      <c r="B210" s="7"/>
      <c r="C210" s="7" t="s">
        <v>28</v>
      </c>
      <c r="D210" s="31">
        <v>71</v>
      </c>
      <c r="E210" s="3">
        <v>18</v>
      </c>
      <c r="F210" s="4">
        <v>54</v>
      </c>
      <c r="G210" s="30">
        <f>IF(AA210&lt;0,"-"&amp;AB210,AB210)</f>
        <v>18</v>
      </c>
      <c r="H210" s="3">
        <f t="shared" si="103"/>
        <v>41</v>
      </c>
      <c r="I210" s="3">
        <f t="shared" si="103"/>
        <v>6</v>
      </c>
      <c r="J210" s="31">
        <v>71</v>
      </c>
      <c r="K210" s="3">
        <v>18</v>
      </c>
      <c r="L210" s="4">
        <v>55</v>
      </c>
      <c r="M210" s="30">
        <f>IF(AE210&lt;0,"-"&amp;AF210,AF210)</f>
        <v>18</v>
      </c>
      <c r="N210" s="3">
        <f t="shared" si="104"/>
        <v>41</v>
      </c>
      <c r="O210" s="3">
        <f t="shared" si="104"/>
        <v>5</v>
      </c>
      <c r="P210" s="31">
        <v>71</v>
      </c>
      <c r="Q210" s="3">
        <v>18</v>
      </c>
      <c r="R210" s="4">
        <v>55</v>
      </c>
      <c r="S210" s="30">
        <f>IF(AI210&lt;0,"-"&amp;AJ210,AJ210)</f>
        <v>18</v>
      </c>
      <c r="T210" s="3">
        <f t="shared" si="105"/>
        <v>41</v>
      </c>
      <c r="U210" s="3">
        <f t="shared" si="105"/>
        <v>5</v>
      </c>
      <c r="V210" s="30">
        <f>IF(AM210&lt;0,"-"&amp;AN210,AN210)</f>
        <v>18</v>
      </c>
      <c r="W210" s="3">
        <f t="shared" si="106"/>
        <v>41</v>
      </c>
      <c r="X210" s="4">
        <f t="shared" si="106"/>
        <v>5</v>
      </c>
      <c r="AA210" s="8">
        <f>324000-(F210+E210*60+D210*60*60)</f>
        <v>67266</v>
      </c>
      <c r="AB210" s="8">
        <f>ABS(ROUNDDOWN(AA210/3600,0))</f>
        <v>18</v>
      </c>
      <c r="AC210" s="8">
        <f>ABS(ROUNDDOWN((AA210-(3600*ROUNDDOWN(AA210/3600,0)))/60,0))</f>
        <v>41</v>
      </c>
      <c r="AD210" s="8">
        <f>ABS(AA210-(ROUNDDOWN(AA210/3600,0)*3600+ROUNDDOWN((AA210-(3600*ROUNDDOWN(AA210/3600,0)))/60,0)*60))</f>
        <v>6</v>
      </c>
      <c r="AE210" s="8">
        <f>324000-(L210+K210*60+J210*60*60)</f>
        <v>67265</v>
      </c>
      <c r="AF210" s="8">
        <f>ABS(ROUNDDOWN(AE210/3600,0))</f>
        <v>18</v>
      </c>
      <c r="AG210" s="8">
        <f>ABS(ROUNDDOWN((AE210-(3600*ROUNDDOWN(AE210/3600,0)))/60,0))</f>
        <v>41</v>
      </c>
      <c r="AH210" s="8">
        <f>ABS(AE210-(ROUNDDOWN(AE210/3600,0)*3600+ROUNDDOWN((AE210-(3600*ROUNDDOWN(AE210/3600,0)))/60,0)*60))</f>
        <v>5</v>
      </c>
      <c r="AI210" s="8">
        <f>324000-(R210+Q210*60+P210*60*60)</f>
        <v>67265</v>
      </c>
      <c r="AJ210" s="8">
        <f>ABS(ROUNDDOWN(AI210/3600,0))</f>
        <v>18</v>
      </c>
      <c r="AK210" s="8">
        <f>ABS(ROUNDDOWN((AI210-(3600*ROUNDDOWN(AI210/3600,0)))/60,0))</f>
        <v>41</v>
      </c>
      <c r="AL210" s="8">
        <f>ABS(AI210-(ROUNDDOWN(AI210/3600,0)*3600+ROUNDDOWN((AI210-(3600*ROUNDDOWN(AI210/3600,0)))/60,0)*60))</f>
        <v>5</v>
      </c>
      <c r="AM210" s="8">
        <f>ROUND((AA210+AE210+AI210)/3,0)</f>
        <v>67265</v>
      </c>
      <c r="AN210" s="8">
        <f>ABS(ROUNDDOWN(AM210/3600,0))</f>
        <v>18</v>
      </c>
      <c r="AO210" s="8">
        <f>ABS(ROUNDDOWN((AM210-(3600*ROUNDDOWN(AM210/3600,0)))/60,0))</f>
        <v>41</v>
      </c>
      <c r="AP210" s="8">
        <f>ABS(AM210-(ROUNDDOWN(AM210/3600,0)*3600+ROUNDDOWN((AM210-(3600*ROUNDDOWN(AM210/3600,0)))/60,0)*60))</f>
        <v>5</v>
      </c>
      <c r="AQ210" s="81">
        <f>(F210/60+E210)/60+D210</f>
        <v>71.314999999999998</v>
      </c>
      <c r="AR210" s="81">
        <f>(L210/60+K210)/60+J210</f>
        <v>71.31527777777778</v>
      </c>
      <c r="AS210" s="81">
        <f>(R210/60+Q210)/60+P210</f>
        <v>71.31527777777778</v>
      </c>
      <c r="AT210" s="81"/>
      <c r="AU210" s="81">
        <f>AVERAGE(AQ210:AS210)</f>
        <v>71.3151851851852</v>
      </c>
      <c r="AV210" s="81">
        <f>_xlfn.STDEV.S(AQ210:AS210)</f>
        <v>1.6037507477748508E-4</v>
      </c>
      <c r="AW210" s="8"/>
      <c r="AX210" s="8"/>
      <c r="AY210" s="8"/>
    </row>
    <row r="211" spans="1:58" ht="12" customHeight="1">
      <c r="A211" s="7"/>
      <c r="B211" s="7"/>
      <c r="C211" s="520" t="s">
        <v>29</v>
      </c>
      <c r="D211" s="31">
        <v>71</v>
      </c>
      <c r="E211" s="32">
        <v>52</v>
      </c>
      <c r="F211" s="4">
        <v>30</v>
      </c>
      <c r="G211" s="30">
        <f>IF(AA211&lt;0,"-"&amp;AB211,AB211)</f>
        <v>18</v>
      </c>
      <c r="H211" s="3">
        <f t="shared" si="103"/>
        <v>7</v>
      </c>
      <c r="I211" s="3">
        <f t="shared" si="103"/>
        <v>30</v>
      </c>
      <c r="J211" s="31">
        <v>71</v>
      </c>
      <c r="K211" s="32">
        <v>52</v>
      </c>
      <c r="L211" s="4">
        <v>31</v>
      </c>
      <c r="M211" s="30">
        <f>IF(AE211&lt;0,"-"&amp;AF211,AF211)</f>
        <v>18</v>
      </c>
      <c r="N211" s="3">
        <f t="shared" si="104"/>
        <v>7</v>
      </c>
      <c r="O211" s="3">
        <f t="shared" si="104"/>
        <v>29</v>
      </c>
      <c r="P211" s="31">
        <v>71</v>
      </c>
      <c r="Q211" s="32">
        <v>52</v>
      </c>
      <c r="R211" s="4">
        <v>30</v>
      </c>
      <c r="S211" s="30">
        <f>IF(AI211&lt;0,"-"&amp;AJ211,AJ211)</f>
        <v>18</v>
      </c>
      <c r="T211" s="3">
        <f t="shared" si="105"/>
        <v>7</v>
      </c>
      <c r="U211" s="3">
        <f t="shared" si="105"/>
        <v>30</v>
      </c>
      <c r="V211" s="30">
        <f>IF(AM211&lt;0,"-"&amp;AN211,AN211)</f>
        <v>18</v>
      </c>
      <c r="W211" s="3">
        <f t="shared" si="106"/>
        <v>7</v>
      </c>
      <c r="X211" s="4">
        <f t="shared" si="106"/>
        <v>30</v>
      </c>
      <c r="AA211" s="8">
        <f>324000-(F211+E211*60+D211*60*60)</f>
        <v>65250</v>
      </c>
      <c r="AB211" s="8">
        <f>ABS(ROUNDDOWN(AA211/3600,0))</f>
        <v>18</v>
      </c>
      <c r="AC211" s="8">
        <f>ABS(ROUNDDOWN((AA211-(3600*ROUNDDOWN(AA211/3600,0)))/60,0))</f>
        <v>7</v>
      </c>
      <c r="AD211" s="8">
        <f>ABS(AA211-(ROUNDDOWN(AA211/3600,0)*3600+ROUNDDOWN((AA211-(3600*ROUNDDOWN(AA211/3600,0)))/60,0)*60))</f>
        <v>30</v>
      </c>
      <c r="AE211" s="8">
        <f>324000-(L211+K211*60+J211*60*60)</f>
        <v>65249</v>
      </c>
      <c r="AF211" s="8">
        <f>ABS(ROUNDDOWN(AE211/3600,0))</f>
        <v>18</v>
      </c>
      <c r="AG211" s="8">
        <f>ABS(ROUNDDOWN((AE211-(3600*ROUNDDOWN(AE211/3600,0)))/60,0))</f>
        <v>7</v>
      </c>
      <c r="AH211" s="8">
        <f>ABS(AE211-(ROUNDDOWN(AE211/3600,0)*3600+ROUNDDOWN((AE211-(3600*ROUNDDOWN(AE211/3600,0)))/60,0)*60))</f>
        <v>29</v>
      </c>
      <c r="AI211" s="8">
        <f>324000-(R211+Q211*60+P211*60*60)</f>
        <v>65250</v>
      </c>
      <c r="AJ211" s="8">
        <f>ABS(ROUNDDOWN(AI211/3600,0))</f>
        <v>18</v>
      </c>
      <c r="AK211" s="8">
        <f>ABS(ROUNDDOWN((AI211-(3600*ROUNDDOWN(AI211/3600,0)))/60,0))</f>
        <v>7</v>
      </c>
      <c r="AL211" s="8">
        <f>ABS(AI211-(ROUNDDOWN(AI211/3600,0)*3600+ROUNDDOWN((AI211-(3600*ROUNDDOWN(AI211/3600,0)))/60,0)*60))</f>
        <v>30</v>
      </c>
      <c r="AM211" s="8">
        <f>ROUND((AA211+AE211+AI211)/3,0)</f>
        <v>65250</v>
      </c>
      <c r="AN211" s="8">
        <f>ABS(ROUNDDOWN(AM211/3600,0))</f>
        <v>18</v>
      </c>
      <c r="AO211" s="8">
        <f>ABS(ROUNDDOWN((AM211-(3600*ROUNDDOWN(AM211/3600,0)))/60,0))</f>
        <v>7</v>
      </c>
      <c r="AP211" s="8">
        <f>ABS(AM211-(ROUNDDOWN(AM211/3600,0)*3600+ROUNDDOWN((AM211-(3600*ROUNDDOWN(AM211/3600,0)))/60,0)*60))</f>
        <v>30</v>
      </c>
      <c r="AQ211" s="81">
        <f>(F211/60+E211)/60+D211</f>
        <v>71.875</v>
      </c>
      <c r="AR211" s="81">
        <f>(L211/60+K211)/60+J211</f>
        <v>71.875277777777782</v>
      </c>
      <c r="AS211" s="81">
        <f>(R211/60+Q211)/60+P211</f>
        <v>71.875</v>
      </c>
      <c r="AT211" s="81"/>
      <c r="AU211" s="519">
        <f>AVERAGE(AQ211:AS211)</f>
        <v>71.875092592592594</v>
      </c>
      <c r="AV211" s="81">
        <f>_xlfn.STDEV.S(AQ211:AS211)</f>
        <v>1.6037507477748508E-4</v>
      </c>
      <c r="AW211" s="8"/>
      <c r="AX211" s="8"/>
      <c r="AY211" s="8"/>
    </row>
    <row r="212" spans="1:58" ht="12" customHeight="1">
      <c r="AM212" s="8"/>
      <c r="AN212" s="8"/>
      <c r="AO212" s="8"/>
      <c r="AP212" s="8"/>
      <c r="AQ212" s="81"/>
      <c r="AR212" s="81"/>
      <c r="AS212" s="81"/>
      <c r="AT212" s="81"/>
      <c r="AU212" s="81"/>
      <c r="AV212" s="81"/>
      <c r="AW212" s="8"/>
      <c r="AX212" s="8"/>
      <c r="AY212" s="8"/>
    </row>
    <row r="213" spans="1:58" ht="12" customHeight="1">
      <c r="AM213" s="8"/>
      <c r="AN213" s="8"/>
      <c r="AO213" s="8"/>
      <c r="AP213" s="8"/>
      <c r="AQ213" s="81"/>
      <c r="AR213" s="81"/>
      <c r="AS213" s="81"/>
      <c r="AT213" s="81"/>
      <c r="AU213" s="81"/>
      <c r="AV213" s="81"/>
      <c r="AW213" s="8"/>
      <c r="AX213" s="8"/>
      <c r="AY213" s="8"/>
    </row>
    <row r="214" spans="1:58" s="8" customFormat="1" ht="12" customHeight="1">
      <c r="A214" s="7" t="s">
        <v>0</v>
      </c>
      <c r="B214" s="7" t="s">
        <v>1</v>
      </c>
      <c r="C214" s="7" t="s">
        <v>2</v>
      </c>
      <c r="D214" s="549" t="s">
        <v>3</v>
      </c>
      <c r="E214" s="549"/>
      <c r="F214" s="549"/>
      <c r="G214" s="549" t="s">
        <v>13</v>
      </c>
      <c r="H214" s="549"/>
      <c r="I214" s="549"/>
      <c r="J214" s="549" t="s">
        <v>4</v>
      </c>
      <c r="K214" s="549"/>
      <c r="L214" s="549"/>
      <c r="M214" s="549" t="s">
        <v>6</v>
      </c>
      <c r="N214" s="549"/>
      <c r="O214" s="549"/>
      <c r="P214" s="549" t="s">
        <v>5</v>
      </c>
      <c r="Q214" s="549"/>
      <c r="R214" s="549"/>
      <c r="S214" s="549" t="s">
        <v>7</v>
      </c>
      <c r="T214" s="549"/>
      <c r="U214" s="549"/>
      <c r="V214" s="549" t="s">
        <v>12</v>
      </c>
      <c r="W214" s="549"/>
      <c r="X214" s="549"/>
      <c r="AQ214" s="81"/>
      <c r="AR214" s="81"/>
      <c r="AS214" s="81"/>
      <c r="AT214" s="81"/>
      <c r="AU214" s="81"/>
      <c r="AV214" s="81"/>
      <c r="BB214" s="5"/>
      <c r="BC214" s="5"/>
      <c r="BD214" s="5"/>
      <c r="BE214" s="5"/>
      <c r="BF214" s="5"/>
    </row>
    <row r="215" spans="1:58" ht="12" customHeight="1">
      <c r="A215" s="9">
        <v>44862</v>
      </c>
      <c r="B215" s="7" t="s">
        <v>37</v>
      </c>
      <c r="C215" s="7" t="s">
        <v>39</v>
      </c>
      <c r="D215" s="30">
        <v>89</v>
      </c>
      <c r="E215" s="3">
        <v>30</v>
      </c>
      <c r="F215" s="4">
        <v>47</v>
      </c>
      <c r="G215" s="30">
        <f>IF(AA215&lt;0,"-"&amp;AB215,AB215)</f>
        <v>0</v>
      </c>
      <c r="H215" s="3">
        <f>AC215</f>
        <v>29</v>
      </c>
      <c r="I215" s="3">
        <f>AD215</f>
        <v>13</v>
      </c>
      <c r="J215" s="30">
        <v>89</v>
      </c>
      <c r="K215" s="3">
        <v>30</v>
      </c>
      <c r="L215" s="4">
        <v>46</v>
      </c>
      <c r="M215" s="30">
        <f>IF(AE215&lt;0,"-"&amp;AF215,AF215)</f>
        <v>0</v>
      </c>
      <c r="N215" s="3">
        <f>AG215</f>
        <v>29</v>
      </c>
      <c r="O215" s="3">
        <f>AH215</f>
        <v>14</v>
      </c>
      <c r="P215" s="30">
        <v>89</v>
      </c>
      <c r="Q215" s="3">
        <v>30</v>
      </c>
      <c r="R215" s="4">
        <v>46</v>
      </c>
      <c r="S215" s="30">
        <f>IF(AI215&lt;0,"-"&amp;AJ215,AJ215)</f>
        <v>0</v>
      </c>
      <c r="T215" s="3">
        <f>AK215</f>
        <v>29</v>
      </c>
      <c r="U215" s="3">
        <f>AL215</f>
        <v>14</v>
      </c>
      <c r="V215" s="30">
        <f>IF(AM215&lt;0,"-"&amp;AN215,AN215)</f>
        <v>0</v>
      </c>
      <c r="W215" s="3">
        <f>AO215</f>
        <v>29</v>
      </c>
      <c r="X215" s="4">
        <f>AP215</f>
        <v>14</v>
      </c>
      <c r="AA215" s="8">
        <f>324000-(F215+E215*60+D215*60*60)</f>
        <v>1753</v>
      </c>
      <c r="AB215" s="8">
        <f>ABS(ROUNDDOWN(AA215/3600,0))</f>
        <v>0</v>
      </c>
      <c r="AC215" s="8">
        <f>ABS(ROUNDDOWN((AA215-(3600*ROUNDDOWN(AA215/3600,0)))/60,0))</f>
        <v>29</v>
      </c>
      <c r="AD215" s="8">
        <f>ABS(AA215-(ROUNDDOWN(AA215/3600,0)*3600+ROUNDDOWN((AA215-(3600*ROUNDDOWN(AA215/3600,0)))/60,0)*60))</f>
        <v>13</v>
      </c>
      <c r="AE215" s="8">
        <f>324000-(L215+K215*60+J215*60*60)</f>
        <v>1754</v>
      </c>
      <c r="AF215" s="8">
        <f>ABS(ROUNDDOWN(AE215/3600,0))</f>
        <v>0</v>
      </c>
      <c r="AG215" s="8">
        <f>ABS(ROUNDDOWN((AE215-(3600*ROUNDDOWN(AE215/3600,0)))/60,0))</f>
        <v>29</v>
      </c>
      <c r="AH215" s="8">
        <f>ABS(AE215-(ROUNDDOWN(AE215/3600,0)*3600+ROUNDDOWN((AE215-(3600*ROUNDDOWN(AE215/3600,0)))/60,0)*60))</f>
        <v>14</v>
      </c>
      <c r="AI215" s="8">
        <f>324000-(R215+Q215*60+P215*60*60)</f>
        <v>1754</v>
      </c>
      <c r="AJ215" s="8">
        <f>ABS(ROUNDDOWN(AI215/3600,0))</f>
        <v>0</v>
      </c>
      <c r="AK215" s="8">
        <f>ABS(ROUNDDOWN((AI215-(3600*ROUNDDOWN(AI215/3600,0)))/60,0))</f>
        <v>29</v>
      </c>
      <c r="AL215" s="8">
        <f>ABS(AI215-(ROUNDDOWN(AI215/3600,0)*3600+ROUNDDOWN((AI215-(3600*ROUNDDOWN(AI215/3600,0)))/60,0)*60))</f>
        <v>14</v>
      </c>
      <c r="AM215" s="8">
        <f>ROUND((AA215+AE215+AI215)/3,0)</f>
        <v>1754</v>
      </c>
      <c r="AN215" s="8">
        <f>ABS(ROUNDDOWN(AM215/3600,0))</f>
        <v>0</v>
      </c>
      <c r="AO215" s="8">
        <f>ABS(ROUNDDOWN((AM215-(3600*ROUNDDOWN(AM215/3600,0)))/60,0))</f>
        <v>29</v>
      </c>
      <c r="AP215" s="8">
        <f>ABS(AM215-(ROUNDDOWN(AM215/3600,0)*3600+ROUNDDOWN((AM215-(3600*ROUNDDOWN(AM215/3600,0)))/60,0)*60))</f>
        <v>14</v>
      </c>
      <c r="AQ215" s="81">
        <f>(F215/60+E215)/60+D215</f>
        <v>89.513055555555553</v>
      </c>
      <c r="AR215" s="81">
        <f>(L215/60+K215)/60+J215</f>
        <v>89.512777777777771</v>
      </c>
      <c r="AS215" s="81">
        <f>(R215/60+Q215)/60+P215</f>
        <v>89.512777777777771</v>
      </c>
      <c r="AT215" s="81"/>
      <c r="AU215" s="81">
        <f>AVERAGE(AQ215:AS215)</f>
        <v>89.512870370370365</v>
      </c>
      <c r="AV215" s="81">
        <f>_xlfn.STDEV.S(AQ215:AS215)</f>
        <v>1.6037507477748508E-4</v>
      </c>
      <c r="AW215" s="8"/>
      <c r="AX215" s="8"/>
      <c r="AY215" s="8"/>
    </row>
    <row r="216" spans="1:58" ht="12" customHeight="1">
      <c r="A216" s="7"/>
      <c r="B216" s="7"/>
      <c r="C216" s="7" t="s">
        <v>40</v>
      </c>
      <c r="D216" s="31">
        <v>86</v>
      </c>
      <c r="E216" s="3">
        <v>32</v>
      </c>
      <c r="F216" s="4">
        <v>40</v>
      </c>
      <c r="G216" s="30">
        <f>IF(AA216&lt;0,"-"&amp;AB216,AB216)</f>
        <v>3</v>
      </c>
      <c r="H216" s="3">
        <f>AC216</f>
        <v>27</v>
      </c>
      <c r="I216" s="3">
        <f>AD216</f>
        <v>20</v>
      </c>
      <c r="J216" s="31">
        <v>86</v>
      </c>
      <c r="K216" s="3">
        <v>32</v>
      </c>
      <c r="L216" s="4">
        <v>40</v>
      </c>
      <c r="M216" s="30">
        <f>IF(AE216&lt;0,"-"&amp;AF216,AF216)</f>
        <v>3</v>
      </c>
      <c r="N216" s="3">
        <f>AG216</f>
        <v>27</v>
      </c>
      <c r="O216" s="3">
        <f>AH216</f>
        <v>20</v>
      </c>
      <c r="P216" s="31">
        <v>86</v>
      </c>
      <c r="Q216" s="3">
        <v>32</v>
      </c>
      <c r="R216" s="4">
        <v>40</v>
      </c>
      <c r="S216" s="30">
        <f>IF(AI216&lt;0,"-"&amp;AJ216,AJ216)</f>
        <v>3</v>
      </c>
      <c r="T216" s="3">
        <f>AK216</f>
        <v>27</v>
      </c>
      <c r="U216" s="3">
        <f>AL216</f>
        <v>20</v>
      </c>
      <c r="V216" s="30">
        <f>IF(AM216&lt;0,"-"&amp;AN216,AN216)</f>
        <v>3</v>
      </c>
      <c r="W216" s="3">
        <f>AO216</f>
        <v>27</v>
      </c>
      <c r="X216" s="4">
        <f>AP216</f>
        <v>20</v>
      </c>
      <c r="AA216" s="8">
        <f>324000-(F216+E216*60+D216*60*60)</f>
        <v>12440</v>
      </c>
      <c r="AB216" s="8">
        <f>ABS(ROUNDDOWN(AA216/3600,0))</f>
        <v>3</v>
      </c>
      <c r="AC216" s="8">
        <f>ABS(ROUNDDOWN((AA216-(3600*ROUNDDOWN(AA216/3600,0)))/60,0))</f>
        <v>27</v>
      </c>
      <c r="AD216" s="8">
        <f>ABS(AA216-(ROUNDDOWN(AA216/3600,0)*3600+ROUNDDOWN((AA216-(3600*ROUNDDOWN(AA216/3600,0)))/60,0)*60))</f>
        <v>20</v>
      </c>
      <c r="AE216" s="8">
        <f>324000-(L216+K216*60+J216*60*60)</f>
        <v>12440</v>
      </c>
      <c r="AF216" s="8">
        <f>ABS(ROUNDDOWN(AE216/3600,0))</f>
        <v>3</v>
      </c>
      <c r="AG216" s="8">
        <f>ABS(ROUNDDOWN((AE216-(3600*ROUNDDOWN(AE216/3600,0)))/60,0))</f>
        <v>27</v>
      </c>
      <c r="AH216" s="8">
        <f>ABS(AE216-(ROUNDDOWN(AE216/3600,0)*3600+ROUNDDOWN((AE216-(3600*ROUNDDOWN(AE216/3600,0)))/60,0)*60))</f>
        <v>20</v>
      </c>
      <c r="AI216" s="8">
        <f>324000-(R216+Q216*60+P216*60*60)</f>
        <v>12440</v>
      </c>
      <c r="AJ216" s="8">
        <f>ABS(ROUNDDOWN(AI216/3600,0))</f>
        <v>3</v>
      </c>
      <c r="AK216" s="8">
        <f>ABS(ROUNDDOWN((AI216-(3600*ROUNDDOWN(AI216/3600,0)))/60,0))</f>
        <v>27</v>
      </c>
      <c r="AL216" s="8">
        <f>ABS(AI216-(ROUNDDOWN(AI216/3600,0)*3600+ROUNDDOWN((AI216-(3600*ROUNDDOWN(AI216/3600,0)))/60,0)*60))</f>
        <v>20</v>
      </c>
      <c r="AM216" s="8">
        <f>ROUND((AA216+AE216+AI216)/3,0)</f>
        <v>12440</v>
      </c>
      <c r="AN216" s="8">
        <f>ABS(ROUNDDOWN(AM216/3600,0))</f>
        <v>3</v>
      </c>
      <c r="AO216" s="8">
        <f>ABS(ROUNDDOWN((AM216-(3600*ROUNDDOWN(AM216/3600,0)))/60,0))</f>
        <v>27</v>
      </c>
      <c r="AP216" s="8">
        <f>ABS(AM216-(ROUNDDOWN(AM216/3600,0)*3600+ROUNDDOWN((AM216-(3600*ROUNDDOWN(AM216/3600,0)))/60,0)*60))</f>
        <v>20</v>
      </c>
      <c r="AQ216" s="81">
        <f>(F216/60+E216)/60+D216</f>
        <v>86.544444444444451</v>
      </c>
      <c r="AR216" s="81">
        <f>(L216/60+K216)/60+J216</f>
        <v>86.544444444444451</v>
      </c>
      <c r="AS216" s="81">
        <f>(R216/60+Q216)/60+P216</f>
        <v>86.544444444444451</v>
      </c>
      <c r="AT216" s="81"/>
      <c r="AU216" s="81">
        <f>AVERAGE(AQ216:AS216)</f>
        <v>86.544444444444437</v>
      </c>
      <c r="AV216" s="81">
        <f>_xlfn.STDEV.S(AQ216:AS216)</f>
        <v>1.7404671430534633E-14</v>
      </c>
      <c r="AW216" s="8"/>
      <c r="AX216" s="8"/>
      <c r="AY216" s="8"/>
    </row>
    <row r="217" spans="1:58" ht="12" customHeight="1">
      <c r="AM217" s="8"/>
      <c r="AN217" s="8"/>
      <c r="AO217" s="8"/>
      <c r="AP217" s="8"/>
      <c r="AQ217" s="81"/>
      <c r="AR217" s="81"/>
      <c r="AS217" s="81"/>
      <c r="AT217" s="81"/>
      <c r="AU217" s="81"/>
      <c r="AV217" s="81"/>
      <c r="AW217" s="8"/>
      <c r="AX217" s="8"/>
      <c r="AY217" s="8"/>
    </row>
    <row r="218" spans="1:58" ht="12" customHeight="1">
      <c r="AM218" s="8"/>
      <c r="AN218" s="8"/>
      <c r="AO218" s="8"/>
      <c r="AP218" s="8"/>
      <c r="AQ218" s="81"/>
      <c r="AR218" s="81"/>
      <c r="AS218" s="81"/>
      <c r="AT218" s="81"/>
      <c r="AU218" s="81"/>
      <c r="AV218" s="81"/>
      <c r="AW218" s="8"/>
      <c r="AX218" s="8"/>
      <c r="AY218" s="8"/>
    </row>
    <row r="219" spans="1:58" s="8" customFormat="1" ht="12" customHeight="1">
      <c r="A219" s="7" t="s">
        <v>0</v>
      </c>
      <c r="B219" s="7" t="s">
        <v>1</v>
      </c>
      <c r="C219" s="7" t="s">
        <v>2</v>
      </c>
      <c r="D219" s="551" t="s">
        <v>3</v>
      </c>
      <c r="E219" s="552"/>
      <c r="F219" s="553"/>
      <c r="G219" s="551" t="s">
        <v>13</v>
      </c>
      <c r="H219" s="552"/>
      <c r="I219" s="553"/>
      <c r="J219" s="551" t="s">
        <v>4</v>
      </c>
      <c r="K219" s="552"/>
      <c r="L219" s="553"/>
      <c r="M219" s="551" t="s">
        <v>6</v>
      </c>
      <c r="N219" s="552"/>
      <c r="O219" s="553"/>
      <c r="P219" s="551" t="s">
        <v>5</v>
      </c>
      <c r="Q219" s="552"/>
      <c r="R219" s="553"/>
      <c r="S219" s="551" t="s">
        <v>7</v>
      </c>
      <c r="T219" s="552"/>
      <c r="U219" s="553"/>
      <c r="V219" s="551" t="s">
        <v>12</v>
      </c>
      <c r="W219" s="552"/>
      <c r="X219" s="553"/>
      <c r="AQ219" s="81"/>
      <c r="AR219" s="81"/>
      <c r="AS219" s="81"/>
      <c r="AT219" s="81"/>
      <c r="AU219" s="81"/>
      <c r="AV219" s="81"/>
      <c r="BB219" s="5"/>
      <c r="BC219" s="5"/>
      <c r="BD219" s="5"/>
      <c r="BE219" s="5"/>
      <c r="BF219" s="5"/>
    </row>
    <row r="220" spans="1:58" ht="12" customHeight="1">
      <c r="A220" s="9">
        <v>44862</v>
      </c>
      <c r="B220" s="7" t="s">
        <v>38</v>
      </c>
      <c r="C220" s="7" t="s">
        <v>35</v>
      </c>
      <c r="D220" s="30">
        <v>106</v>
      </c>
      <c r="E220" s="3">
        <v>36</v>
      </c>
      <c r="F220" s="4">
        <v>45</v>
      </c>
      <c r="G220" s="30" t="str">
        <f>IF(AA220&lt;0,"-"&amp;AB220,AB220)</f>
        <v>-16</v>
      </c>
      <c r="H220" s="3">
        <f>AC220</f>
        <v>36</v>
      </c>
      <c r="I220" s="3">
        <f>AD220</f>
        <v>45</v>
      </c>
      <c r="J220" s="30">
        <v>106</v>
      </c>
      <c r="K220" s="3">
        <v>36</v>
      </c>
      <c r="L220" s="4">
        <v>46</v>
      </c>
      <c r="M220" s="30" t="str">
        <f>IF(AE220&lt;0,"-"&amp;AF220,AF220)</f>
        <v>-16</v>
      </c>
      <c r="N220" s="3">
        <f>AG220</f>
        <v>36</v>
      </c>
      <c r="O220" s="3">
        <f>AH220</f>
        <v>46</v>
      </c>
      <c r="P220" s="30">
        <v>106</v>
      </c>
      <c r="Q220" s="3">
        <v>36</v>
      </c>
      <c r="R220" s="4">
        <v>46</v>
      </c>
      <c r="S220" s="30" t="str">
        <f>IF(AI220&lt;0,"-"&amp;AJ220,AJ220)</f>
        <v>-16</v>
      </c>
      <c r="T220" s="3">
        <f>AK220</f>
        <v>36</v>
      </c>
      <c r="U220" s="3">
        <f>AL220</f>
        <v>46</v>
      </c>
      <c r="V220" s="30" t="str">
        <f>IF(AM220&lt;0,"-"&amp;AN220,AN220)</f>
        <v>-16</v>
      </c>
      <c r="W220" s="3">
        <f>AO220</f>
        <v>36</v>
      </c>
      <c r="X220" s="4">
        <f>AP220</f>
        <v>46</v>
      </c>
      <c r="AA220" s="8">
        <f>324000-(F220+E220*60+D220*60*60)</f>
        <v>-59805</v>
      </c>
      <c r="AB220" s="8">
        <f>ABS(ROUNDDOWN(AA220/3600,0))</f>
        <v>16</v>
      </c>
      <c r="AC220" s="8">
        <f>ABS(ROUNDDOWN((AA220-(3600*ROUNDDOWN(AA220/3600,0)))/60,0))</f>
        <v>36</v>
      </c>
      <c r="AD220" s="8">
        <f>ABS(AA220-(ROUNDDOWN(AA220/3600,0)*3600+ROUNDDOWN((AA220-(3600*ROUNDDOWN(AA220/3600,0)))/60,0)*60))</f>
        <v>45</v>
      </c>
      <c r="AE220" s="8">
        <f>324000-(L220+K220*60+J220*60*60)</f>
        <v>-59806</v>
      </c>
      <c r="AF220" s="8">
        <f>ABS(ROUNDDOWN(AE220/3600,0))</f>
        <v>16</v>
      </c>
      <c r="AG220" s="8">
        <f>ABS(ROUNDDOWN((AE220-(3600*ROUNDDOWN(AE220/3600,0)))/60,0))</f>
        <v>36</v>
      </c>
      <c r="AH220" s="8">
        <f>ABS(AE220-(ROUNDDOWN(AE220/3600,0)*3600+ROUNDDOWN((AE220-(3600*ROUNDDOWN(AE220/3600,0)))/60,0)*60))</f>
        <v>46</v>
      </c>
      <c r="AI220" s="8">
        <f>324000-(R220+Q220*60+P220*60*60)</f>
        <v>-59806</v>
      </c>
      <c r="AJ220" s="8">
        <f>ABS(ROUNDDOWN(AI220/3600,0))</f>
        <v>16</v>
      </c>
      <c r="AK220" s="8">
        <f>ABS(ROUNDDOWN((AI220-(3600*ROUNDDOWN(AI220/3600,0)))/60,0))</f>
        <v>36</v>
      </c>
      <c r="AL220" s="8">
        <f>ABS(AI220-(ROUNDDOWN(AI220/3600,0)*3600+ROUNDDOWN((AI220-(3600*ROUNDDOWN(AI220/3600,0)))/60,0)*60))</f>
        <v>46</v>
      </c>
      <c r="AM220" s="8">
        <f>ROUND((AA220+AE220+AI220)/3,0)</f>
        <v>-59806</v>
      </c>
      <c r="AN220" s="8">
        <f>ABS(ROUNDDOWN(AM220/3600,0))</f>
        <v>16</v>
      </c>
      <c r="AO220" s="8">
        <f>ABS(ROUNDDOWN((AM220-(3600*ROUNDDOWN(AM220/3600,0)))/60,0))</f>
        <v>36</v>
      </c>
      <c r="AP220" s="8">
        <f>ABS(AM220-(ROUNDDOWN(AM220/3600,0)*3600+ROUNDDOWN((AM220-(3600*ROUNDDOWN(AM220/3600,0)))/60,0)*60))</f>
        <v>46</v>
      </c>
      <c r="AQ220" s="81">
        <f>(F220/60+E220)/60+D220</f>
        <v>106.6125</v>
      </c>
      <c r="AR220" s="81">
        <f>(L220/60+K220)/60+J220</f>
        <v>106.61277777777778</v>
      </c>
      <c r="AS220" s="81">
        <f>(R220/60+Q220)/60+P220</f>
        <v>106.61277777777778</v>
      </c>
      <c r="AT220" s="81"/>
      <c r="AU220" s="81">
        <f>AVERAGE(AQ220:AS220)</f>
        <v>106.61268518518519</v>
      </c>
      <c r="AV220" s="81">
        <f>_xlfn.STDEV.S(AQ220:AS220)</f>
        <v>1.6037507477748508E-4</v>
      </c>
      <c r="AW220" s="8"/>
      <c r="AX220" s="8"/>
      <c r="AY220" s="8"/>
    </row>
    <row r="221" spans="1:58" ht="12" customHeight="1">
      <c r="A221" s="7"/>
      <c r="B221" s="7"/>
      <c r="C221" s="7" t="s">
        <v>41</v>
      </c>
      <c r="D221" s="31">
        <v>84</v>
      </c>
      <c r="E221" s="3">
        <v>42</v>
      </c>
      <c r="F221" s="4">
        <v>58</v>
      </c>
      <c r="G221" s="30">
        <f>IF(AA221&lt;0,"-"&amp;AB221,AB221)</f>
        <v>5</v>
      </c>
      <c r="H221" s="3">
        <f>AC221</f>
        <v>17</v>
      </c>
      <c r="I221" s="3">
        <f>AD221</f>
        <v>2</v>
      </c>
      <c r="J221" s="31">
        <v>84</v>
      </c>
      <c r="K221" s="3">
        <v>42</v>
      </c>
      <c r="L221" s="4">
        <v>58</v>
      </c>
      <c r="M221" s="30">
        <f>IF(AE221&lt;0,"-"&amp;AF221,AF221)</f>
        <v>5</v>
      </c>
      <c r="N221" s="3">
        <f>AG221</f>
        <v>17</v>
      </c>
      <c r="O221" s="3">
        <f>AH221</f>
        <v>2</v>
      </c>
      <c r="P221" s="31">
        <v>84</v>
      </c>
      <c r="Q221" s="3">
        <v>42</v>
      </c>
      <c r="R221" s="4">
        <v>56</v>
      </c>
      <c r="S221" s="30">
        <f>IF(AI221&lt;0,"-"&amp;AJ221,AJ221)</f>
        <v>5</v>
      </c>
      <c r="T221" s="3">
        <f>AK221</f>
        <v>17</v>
      </c>
      <c r="U221" s="3">
        <f>AL221</f>
        <v>4</v>
      </c>
      <c r="V221" s="30">
        <f>IF(AM221&lt;0,"-"&amp;AN221,AN221)</f>
        <v>5</v>
      </c>
      <c r="W221" s="3">
        <f>AO221</f>
        <v>17</v>
      </c>
      <c r="X221" s="4">
        <f>AP221</f>
        <v>3</v>
      </c>
      <c r="AA221" s="8">
        <f>324000-(F221+E221*60+D221*60*60)</f>
        <v>19022</v>
      </c>
      <c r="AB221" s="8">
        <f>ABS(ROUNDDOWN(AA221/3600,0))</f>
        <v>5</v>
      </c>
      <c r="AC221" s="8">
        <f>ABS(ROUNDDOWN((AA221-(3600*ROUNDDOWN(AA221/3600,0)))/60,0))</f>
        <v>17</v>
      </c>
      <c r="AD221" s="8">
        <f>ABS(AA221-(ROUNDDOWN(AA221/3600,0)*3600+ROUNDDOWN((AA221-(3600*ROUNDDOWN(AA221/3600,0)))/60,0)*60))</f>
        <v>2</v>
      </c>
      <c r="AE221" s="8">
        <f>324000-(L221+K221*60+J221*60*60)</f>
        <v>19022</v>
      </c>
      <c r="AF221" s="8">
        <f>ABS(ROUNDDOWN(AE221/3600,0))</f>
        <v>5</v>
      </c>
      <c r="AG221" s="8">
        <f>ABS(ROUNDDOWN((AE221-(3600*ROUNDDOWN(AE221/3600,0)))/60,0))</f>
        <v>17</v>
      </c>
      <c r="AH221" s="8">
        <f>ABS(AE221-(ROUNDDOWN(AE221/3600,0)*3600+ROUNDDOWN((AE221-(3600*ROUNDDOWN(AE221/3600,0)))/60,0)*60))</f>
        <v>2</v>
      </c>
      <c r="AI221" s="8">
        <f>324000-(R221+Q221*60+P221*60*60)</f>
        <v>19024</v>
      </c>
      <c r="AJ221" s="8">
        <f>ABS(ROUNDDOWN(AI221/3600,0))</f>
        <v>5</v>
      </c>
      <c r="AK221" s="8">
        <f>ABS(ROUNDDOWN((AI221-(3600*ROUNDDOWN(AI221/3600,0)))/60,0))</f>
        <v>17</v>
      </c>
      <c r="AL221" s="8">
        <f>ABS(AI221-(ROUNDDOWN(AI221/3600,0)*3600+ROUNDDOWN((AI221-(3600*ROUNDDOWN(AI221/3600,0)))/60,0)*60))</f>
        <v>4</v>
      </c>
      <c r="AM221" s="8">
        <f>ROUND((AA221+AE221+AI221)/3,0)</f>
        <v>19023</v>
      </c>
      <c r="AN221" s="8">
        <f>ABS(ROUNDDOWN(AM221/3600,0))</f>
        <v>5</v>
      </c>
      <c r="AO221" s="8">
        <f>ABS(ROUNDDOWN((AM221-(3600*ROUNDDOWN(AM221/3600,0)))/60,0))</f>
        <v>17</v>
      </c>
      <c r="AP221" s="8">
        <f>ABS(AM221-(ROUNDDOWN(AM221/3600,0)*3600+ROUNDDOWN((AM221-(3600*ROUNDDOWN(AM221/3600,0)))/60,0)*60))</f>
        <v>3</v>
      </c>
      <c r="AQ221" s="81">
        <f>(F221/60+E221)/60+D221</f>
        <v>84.716111111111104</v>
      </c>
      <c r="AR221" s="81">
        <f>(L221/60+K221)/60+J221</f>
        <v>84.716111111111104</v>
      </c>
      <c r="AS221" s="81">
        <f>(R221/60+Q221)/60+P221</f>
        <v>84.715555555555554</v>
      </c>
      <c r="AT221" s="81"/>
      <c r="AU221" s="81">
        <f>AVERAGE(AQ221:AS221)</f>
        <v>84.71592592592593</v>
      </c>
      <c r="AV221" s="81">
        <f>_xlfn.STDEV.S(AQ221:AS221)</f>
        <v>3.207501495467655E-4</v>
      </c>
      <c r="AW221" s="8"/>
      <c r="AX221" s="8"/>
      <c r="AY221" s="8"/>
    </row>
    <row r="222" spans="1:58" ht="12" customHeight="1">
      <c r="AM222" s="8"/>
      <c r="AN222" s="8"/>
      <c r="AO222" s="8"/>
      <c r="AP222" s="8"/>
      <c r="AQ222" s="81"/>
      <c r="AR222" s="81"/>
      <c r="AS222" s="81"/>
      <c r="AT222" s="81"/>
      <c r="AU222" s="81"/>
      <c r="AV222" s="81"/>
      <c r="AW222" s="8"/>
      <c r="AX222" s="8"/>
      <c r="AY222" s="8"/>
    </row>
    <row r="223" spans="1:58" ht="12" customHeight="1">
      <c r="AM223" s="8"/>
      <c r="AN223" s="8"/>
      <c r="AO223" s="8"/>
      <c r="AP223" s="8"/>
      <c r="AQ223" s="81"/>
      <c r="AR223" s="81"/>
      <c r="AS223" s="81"/>
      <c r="AT223" s="81"/>
      <c r="AU223" s="81"/>
      <c r="AV223" s="81"/>
      <c r="AW223" s="8"/>
      <c r="AX223" s="8"/>
      <c r="AY223" s="8"/>
    </row>
    <row r="224" spans="1:58" s="8" customFormat="1" ht="12" customHeight="1">
      <c r="A224" s="7" t="s">
        <v>0</v>
      </c>
      <c r="B224" s="7" t="s">
        <v>1</v>
      </c>
      <c r="C224" s="7" t="s">
        <v>2</v>
      </c>
      <c r="D224" s="551" t="s">
        <v>3</v>
      </c>
      <c r="E224" s="552"/>
      <c r="F224" s="553"/>
      <c r="G224" s="551" t="s">
        <v>13</v>
      </c>
      <c r="H224" s="552"/>
      <c r="I224" s="553"/>
      <c r="J224" s="551" t="s">
        <v>4</v>
      </c>
      <c r="K224" s="552"/>
      <c r="L224" s="553"/>
      <c r="M224" s="551" t="s">
        <v>6</v>
      </c>
      <c r="N224" s="552"/>
      <c r="O224" s="553"/>
      <c r="P224" s="551" t="s">
        <v>5</v>
      </c>
      <c r="Q224" s="552"/>
      <c r="R224" s="553"/>
      <c r="S224" s="551" t="s">
        <v>7</v>
      </c>
      <c r="T224" s="552"/>
      <c r="U224" s="553"/>
      <c r="V224" s="551" t="s">
        <v>12</v>
      </c>
      <c r="W224" s="552"/>
      <c r="X224" s="553"/>
      <c r="AQ224" s="81"/>
      <c r="AR224" s="81"/>
      <c r="AS224" s="81"/>
      <c r="AT224" s="81"/>
      <c r="AU224" s="81"/>
      <c r="AV224" s="81"/>
      <c r="BB224" s="5"/>
      <c r="BC224" s="5"/>
      <c r="BD224" s="5"/>
      <c r="BE224" s="5"/>
      <c r="BF224" s="5"/>
    </row>
    <row r="225" spans="1:58" ht="12" customHeight="1">
      <c r="A225" s="9">
        <v>44862</v>
      </c>
      <c r="B225" s="7" t="s">
        <v>35</v>
      </c>
      <c r="C225" s="7" t="s">
        <v>39</v>
      </c>
      <c r="D225" s="30">
        <v>73</v>
      </c>
      <c r="E225" s="3">
        <v>24</v>
      </c>
      <c r="F225" s="4">
        <v>14</v>
      </c>
      <c r="G225" s="30">
        <f>IF(AA225&lt;0,"-"&amp;AB225,AB225)</f>
        <v>16</v>
      </c>
      <c r="H225" s="3">
        <f>AC225</f>
        <v>35</v>
      </c>
      <c r="I225" s="3">
        <f>AD225</f>
        <v>46</v>
      </c>
      <c r="J225" s="30">
        <v>73</v>
      </c>
      <c r="K225" s="3">
        <v>24</v>
      </c>
      <c r="L225" s="4">
        <v>11</v>
      </c>
      <c r="M225" s="30">
        <f>IF(AE225&lt;0,"-"&amp;AF225,AF225)</f>
        <v>16</v>
      </c>
      <c r="N225" s="3">
        <f>AG225</f>
        <v>35</v>
      </c>
      <c r="O225" s="3">
        <f>AH225</f>
        <v>49</v>
      </c>
      <c r="P225" s="30">
        <v>73</v>
      </c>
      <c r="Q225" s="3">
        <v>24</v>
      </c>
      <c r="R225" s="4">
        <v>11</v>
      </c>
      <c r="S225" s="30">
        <f>IF(AI225&lt;0,"-"&amp;AJ225,AJ225)</f>
        <v>16</v>
      </c>
      <c r="T225" s="3">
        <f>AK225</f>
        <v>35</v>
      </c>
      <c r="U225" s="3">
        <f>AL225</f>
        <v>49</v>
      </c>
      <c r="V225" s="30">
        <f>IF(AM225&lt;0,"-"&amp;AN225,AN225)</f>
        <v>16</v>
      </c>
      <c r="W225" s="3">
        <f>AO225</f>
        <v>35</v>
      </c>
      <c r="X225" s="4">
        <f>AP225</f>
        <v>48</v>
      </c>
      <c r="AA225" s="8">
        <f>324000-(F225+E225*60+D225*60*60)</f>
        <v>59746</v>
      </c>
      <c r="AB225" s="8">
        <f>ABS(ROUNDDOWN(AA225/3600,0))</f>
        <v>16</v>
      </c>
      <c r="AC225" s="8">
        <f>ABS(ROUNDDOWN((AA225-(3600*ROUNDDOWN(AA225/3600,0)))/60,0))</f>
        <v>35</v>
      </c>
      <c r="AD225" s="8">
        <f>ABS(AA225-(ROUNDDOWN(AA225/3600,0)*3600+ROUNDDOWN((AA225-(3600*ROUNDDOWN(AA225/3600,0)))/60,0)*60))</f>
        <v>46</v>
      </c>
      <c r="AE225" s="8">
        <f>324000-(L225+K225*60+J225*60*60)</f>
        <v>59749</v>
      </c>
      <c r="AF225" s="8">
        <f>ABS(ROUNDDOWN(AE225/3600,0))</f>
        <v>16</v>
      </c>
      <c r="AG225" s="8">
        <f>ABS(ROUNDDOWN((AE225-(3600*ROUNDDOWN(AE225/3600,0)))/60,0))</f>
        <v>35</v>
      </c>
      <c r="AH225" s="8">
        <f>ABS(AE225-(ROUNDDOWN(AE225/3600,0)*3600+ROUNDDOWN((AE225-(3600*ROUNDDOWN(AE225/3600,0)))/60,0)*60))</f>
        <v>49</v>
      </c>
      <c r="AI225" s="8">
        <f>324000-(R225+Q225*60+P225*60*60)</f>
        <v>59749</v>
      </c>
      <c r="AJ225" s="8">
        <f>ABS(ROUNDDOWN(AI225/3600,0))</f>
        <v>16</v>
      </c>
      <c r="AK225" s="8">
        <f>ABS(ROUNDDOWN((AI225-(3600*ROUNDDOWN(AI225/3600,0)))/60,0))</f>
        <v>35</v>
      </c>
      <c r="AL225" s="8">
        <f>ABS(AI225-(ROUNDDOWN(AI225/3600,0)*3600+ROUNDDOWN((AI225-(3600*ROUNDDOWN(AI225/3600,0)))/60,0)*60))</f>
        <v>49</v>
      </c>
      <c r="AM225" s="8">
        <f>ROUND((AA225+AE225+AI225)/3,0)</f>
        <v>59748</v>
      </c>
      <c r="AN225" s="8">
        <f>ABS(ROUNDDOWN(AM225/3600,0))</f>
        <v>16</v>
      </c>
      <c r="AO225" s="8">
        <f>ABS(ROUNDDOWN((AM225-(3600*ROUNDDOWN(AM225/3600,0)))/60,0))</f>
        <v>35</v>
      </c>
      <c r="AP225" s="8">
        <f>ABS(AM225-(ROUNDDOWN(AM225/3600,0)*3600+ROUNDDOWN((AM225-(3600*ROUNDDOWN(AM225/3600,0)))/60,0)*60))</f>
        <v>48</v>
      </c>
      <c r="AQ225" s="81">
        <f>(F225/60+E225)/60+D225</f>
        <v>73.403888888888886</v>
      </c>
      <c r="AR225" s="81">
        <f>(L225/60+K225)/60+J225</f>
        <v>73.403055555555554</v>
      </c>
      <c r="AS225" s="81">
        <f>(R225/60+Q225)/60+P225</f>
        <v>73.403055555555554</v>
      </c>
      <c r="AT225" s="81"/>
      <c r="AU225" s="81">
        <f>AVERAGE(AQ225:AS225)</f>
        <v>73.403333333333322</v>
      </c>
      <c r="AV225" s="81">
        <f>_xlfn.STDEV.S(AQ225:AS225)</f>
        <v>4.8112522432425058E-4</v>
      </c>
      <c r="AW225" s="8"/>
      <c r="AX225" s="8"/>
      <c r="AY225" s="8"/>
    </row>
    <row r="226" spans="1:58" ht="12" customHeight="1">
      <c r="A226" s="7"/>
      <c r="B226" s="7"/>
      <c r="C226" s="7" t="s">
        <v>43</v>
      </c>
      <c r="D226" s="31">
        <v>72</v>
      </c>
      <c r="E226" s="3">
        <v>7</v>
      </c>
      <c r="F226" s="4">
        <v>51</v>
      </c>
      <c r="G226" s="30">
        <f>IF(AA226&lt;0,"-"&amp;AB226,AB226)</f>
        <v>17</v>
      </c>
      <c r="H226" s="3">
        <f>AC226</f>
        <v>52</v>
      </c>
      <c r="I226" s="3">
        <f>AD226</f>
        <v>9</v>
      </c>
      <c r="J226" s="31">
        <v>72</v>
      </c>
      <c r="K226" s="3">
        <v>7</v>
      </c>
      <c r="L226" s="4">
        <v>51</v>
      </c>
      <c r="M226" s="30">
        <f>IF(AE226&lt;0,"-"&amp;AF226,AF226)</f>
        <v>17</v>
      </c>
      <c r="N226" s="3">
        <f>AG226</f>
        <v>52</v>
      </c>
      <c r="O226" s="3">
        <f>AH226</f>
        <v>9</v>
      </c>
      <c r="P226" s="31">
        <v>72</v>
      </c>
      <c r="Q226" s="3">
        <v>7</v>
      </c>
      <c r="R226" s="4">
        <v>50</v>
      </c>
      <c r="S226" s="30">
        <f>IF(AI226&lt;0,"-"&amp;AJ226,AJ226)</f>
        <v>17</v>
      </c>
      <c r="T226" s="3">
        <f>AK226</f>
        <v>52</v>
      </c>
      <c r="U226" s="3">
        <f>AL226</f>
        <v>10</v>
      </c>
      <c r="V226" s="30">
        <f>IF(AM226&lt;0,"-"&amp;AN226,AN226)</f>
        <v>17</v>
      </c>
      <c r="W226" s="3">
        <f>AO226</f>
        <v>52</v>
      </c>
      <c r="X226" s="4">
        <f>AP226</f>
        <v>9</v>
      </c>
      <c r="AA226" s="8">
        <f>324000-(F226+E226*60+D226*60*60)</f>
        <v>64329</v>
      </c>
      <c r="AB226" s="8">
        <f>ABS(ROUNDDOWN(AA226/3600,0))</f>
        <v>17</v>
      </c>
      <c r="AC226" s="8">
        <f>ABS(ROUNDDOWN((AA226-(3600*ROUNDDOWN(AA226/3600,0)))/60,0))</f>
        <v>52</v>
      </c>
      <c r="AD226" s="8">
        <f>ABS(AA226-(ROUNDDOWN(AA226/3600,0)*3600+ROUNDDOWN((AA226-(3600*ROUNDDOWN(AA226/3600,0)))/60,0)*60))</f>
        <v>9</v>
      </c>
      <c r="AE226" s="8">
        <f>324000-(L226+K226*60+J226*60*60)</f>
        <v>64329</v>
      </c>
      <c r="AF226" s="8">
        <f>ABS(ROUNDDOWN(AE226/3600,0))</f>
        <v>17</v>
      </c>
      <c r="AG226" s="8">
        <f>ABS(ROUNDDOWN((AE226-(3600*ROUNDDOWN(AE226/3600,0)))/60,0))</f>
        <v>52</v>
      </c>
      <c r="AH226" s="8">
        <f>ABS(AE226-(ROUNDDOWN(AE226/3600,0)*3600+ROUNDDOWN((AE226-(3600*ROUNDDOWN(AE226/3600,0)))/60,0)*60))</f>
        <v>9</v>
      </c>
      <c r="AI226" s="8">
        <f>324000-(R226+Q226*60+P226*60*60)</f>
        <v>64330</v>
      </c>
      <c r="AJ226" s="8">
        <f>ABS(ROUNDDOWN(AI226/3600,0))</f>
        <v>17</v>
      </c>
      <c r="AK226" s="8">
        <f>ABS(ROUNDDOWN((AI226-(3600*ROUNDDOWN(AI226/3600,0)))/60,0))</f>
        <v>52</v>
      </c>
      <c r="AL226" s="8">
        <f>ABS(AI226-(ROUNDDOWN(AI226/3600,0)*3600+ROUNDDOWN((AI226-(3600*ROUNDDOWN(AI226/3600,0)))/60,0)*60))</f>
        <v>10</v>
      </c>
      <c r="AM226" s="8">
        <f>ROUND((AA226+AE226+AI226)/3,0)</f>
        <v>64329</v>
      </c>
      <c r="AN226" s="8">
        <f>ABS(ROUNDDOWN(AM226/3600,0))</f>
        <v>17</v>
      </c>
      <c r="AO226" s="8">
        <f>ABS(ROUNDDOWN((AM226-(3600*ROUNDDOWN(AM226/3600,0)))/60,0))</f>
        <v>52</v>
      </c>
      <c r="AP226" s="8">
        <f>ABS(AM226-(ROUNDDOWN(AM226/3600,0)*3600+ROUNDDOWN((AM226-(3600*ROUNDDOWN(AM226/3600,0)))/60,0)*60))</f>
        <v>9</v>
      </c>
      <c r="AQ226" s="81">
        <f>(F226/60+E226)/60+D226</f>
        <v>72.130833333333328</v>
      </c>
      <c r="AR226" s="81">
        <f>(L226/60+K226)/60+J226</f>
        <v>72.130833333333328</v>
      </c>
      <c r="AS226" s="81">
        <f>(R226/60+Q226)/60+P226</f>
        <v>72.13055555555556</v>
      </c>
      <c r="AT226" s="81"/>
      <c r="AU226" s="81">
        <f>AVERAGE(AQ226:AS226)</f>
        <v>72.130740740740734</v>
      </c>
      <c r="AV226" s="81">
        <f>_xlfn.STDEV.S(AQ226:AS226)</f>
        <v>1.6037507476928043E-4</v>
      </c>
      <c r="AW226" s="8"/>
      <c r="AX226" s="8"/>
      <c r="AY226" s="8"/>
    </row>
    <row r="227" spans="1:58" ht="12" customHeight="1">
      <c r="AM227" s="8"/>
      <c r="AN227" s="8"/>
      <c r="AO227" s="8"/>
      <c r="AP227" s="8"/>
      <c r="AQ227" s="81"/>
      <c r="AR227" s="81"/>
      <c r="AS227" s="81"/>
      <c r="AT227" s="81"/>
      <c r="AU227" s="81"/>
      <c r="AV227" s="81"/>
      <c r="AW227" s="8"/>
      <c r="AX227" s="8"/>
      <c r="AY227" s="8"/>
    </row>
    <row r="228" spans="1:58" ht="12" customHeight="1">
      <c r="AM228" s="8"/>
      <c r="AN228" s="8"/>
      <c r="AO228" s="8"/>
      <c r="AP228" s="8"/>
      <c r="AQ228" s="81"/>
      <c r="AR228" s="81"/>
      <c r="AS228" s="81"/>
      <c r="AT228" s="81"/>
      <c r="AU228" s="81"/>
      <c r="AV228" s="81"/>
      <c r="AW228" s="8"/>
      <c r="AX228" s="8"/>
      <c r="AY228" s="8"/>
    </row>
    <row r="229" spans="1:58" s="8" customFormat="1" ht="12" customHeight="1">
      <c r="A229" s="7" t="s">
        <v>0</v>
      </c>
      <c r="B229" s="7" t="s">
        <v>1</v>
      </c>
      <c r="C229" s="7" t="s">
        <v>2</v>
      </c>
      <c r="D229" s="551" t="s">
        <v>3</v>
      </c>
      <c r="E229" s="552"/>
      <c r="F229" s="553"/>
      <c r="G229" s="551" t="s">
        <v>13</v>
      </c>
      <c r="H229" s="552"/>
      <c r="I229" s="553"/>
      <c r="J229" s="551" t="s">
        <v>4</v>
      </c>
      <c r="K229" s="552"/>
      <c r="L229" s="553"/>
      <c r="M229" s="551" t="s">
        <v>6</v>
      </c>
      <c r="N229" s="552"/>
      <c r="O229" s="553"/>
      <c r="P229" s="551" t="s">
        <v>5</v>
      </c>
      <c r="Q229" s="552"/>
      <c r="R229" s="553"/>
      <c r="S229" s="551" t="s">
        <v>7</v>
      </c>
      <c r="T229" s="552"/>
      <c r="U229" s="553"/>
      <c r="V229" s="551" t="s">
        <v>12</v>
      </c>
      <c r="W229" s="552"/>
      <c r="X229" s="553"/>
      <c r="AQ229" s="81"/>
      <c r="AR229" s="81"/>
      <c r="AS229" s="81"/>
      <c r="AT229" s="81"/>
      <c r="AU229" s="81"/>
      <c r="AV229" s="81"/>
      <c r="BB229" s="5"/>
      <c r="BC229" s="5"/>
      <c r="BD229" s="5"/>
      <c r="BE229" s="5"/>
      <c r="BF229" s="5"/>
    </row>
    <row r="230" spans="1:58" ht="12" customHeight="1">
      <c r="A230" s="9">
        <v>44862</v>
      </c>
      <c r="B230" s="7" t="s">
        <v>45</v>
      </c>
      <c r="C230" s="7" t="s">
        <v>44</v>
      </c>
      <c r="D230" s="30">
        <v>109</v>
      </c>
      <c r="E230" s="3">
        <v>59</v>
      </c>
      <c r="F230" s="4">
        <v>12</v>
      </c>
      <c r="G230" s="30" t="str">
        <f>IF(AA230&lt;0,"-"&amp;AB230,AB230)</f>
        <v>-19</v>
      </c>
      <c r="H230" s="3">
        <f>AC230</f>
        <v>59</v>
      </c>
      <c r="I230" s="3">
        <f>AD230</f>
        <v>12</v>
      </c>
      <c r="J230" s="30">
        <v>109</v>
      </c>
      <c r="K230" s="3">
        <v>59</v>
      </c>
      <c r="L230" s="4">
        <v>11</v>
      </c>
      <c r="M230" s="30" t="str">
        <f>IF(AE230&lt;0,"-"&amp;AF230,AF230)</f>
        <v>-19</v>
      </c>
      <c r="N230" s="3">
        <f>AG230</f>
        <v>59</v>
      </c>
      <c r="O230" s="3">
        <f>AH230</f>
        <v>11</v>
      </c>
      <c r="P230" s="30">
        <v>109</v>
      </c>
      <c r="Q230" s="3">
        <v>59</v>
      </c>
      <c r="R230" s="4">
        <v>11</v>
      </c>
      <c r="S230" s="30" t="str">
        <f>IF(AI230&lt;0,"-"&amp;AJ230,AJ230)</f>
        <v>-19</v>
      </c>
      <c r="T230" s="3">
        <f>AK230</f>
        <v>59</v>
      </c>
      <c r="U230" s="3">
        <f>AL230</f>
        <v>11</v>
      </c>
      <c r="V230" s="30" t="str">
        <f>IF(AM230&lt;0,"-"&amp;AN230,AN230)</f>
        <v>-19</v>
      </c>
      <c r="W230" s="3">
        <f>AO230</f>
        <v>59</v>
      </c>
      <c r="X230" s="4">
        <f>AP230</f>
        <v>11</v>
      </c>
      <c r="AA230" s="8">
        <f>324000-(F230+E230*60+D230*60*60)</f>
        <v>-71952</v>
      </c>
      <c r="AB230" s="8">
        <f>ABS(ROUNDDOWN(AA230/3600,0))</f>
        <v>19</v>
      </c>
      <c r="AC230" s="8">
        <f>ABS(ROUNDDOWN((AA230-(3600*ROUNDDOWN(AA230/3600,0)))/60,0))</f>
        <v>59</v>
      </c>
      <c r="AD230" s="8">
        <f>ABS(AA230-(ROUNDDOWN(AA230/3600,0)*3600+ROUNDDOWN((AA230-(3600*ROUNDDOWN(AA230/3600,0)))/60,0)*60))</f>
        <v>12</v>
      </c>
      <c r="AE230" s="8">
        <f>324000-(L230+K230*60+J230*60*60)</f>
        <v>-71951</v>
      </c>
      <c r="AF230" s="8">
        <f>ABS(ROUNDDOWN(AE230/3600,0))</f>
        <v>19</v>
      </c>
      <c r="AG230" s="8">
        <f>ABS(ROUNDDOWN((AE230-(3600*ROUNDDOWN(AE230/3600,0)))/60,0))</f>
        <v>59</v>
      </c>
      <c r="AH230" s="8">
        <f>ABS(AE230-(ROUNDDOWN(AE230/3600,0)*3600+ROUNDDOWN((AE230-(3600*ROUNDDOWN(AE230/3600,0)))/60,0)*60))</f>
        <v>11</v>
      </c>
      <c r="AI230" s="8">
        <f>324000-(R230+Q230*60+P230*60*60)</f>
        <v>-71951</v>
      </c>
      <c r="AJ230" s="8">
        <f>ABS(ROUNDDOWN(AI230/3600,0))</f>
        <v>19</v>
      </c>
      <c r="AK230" s="8">
        <f>ABS(ROUNDDOWN((AI230-(3600*ROUNDDOWN(AI230/3600,0)))/60,0))</f>
        <v>59</v>
      </c>
      <c r="AL230" s="8">
        <f>ABS(AI230-(ROUNDDOWN(AI230/3600,0)*3600+ROUNDDOWN((AI230-(3600*ROUNDDOWN(AI230/3600,0)))/60,0)*60))</f>
        <v>11</v>
      </c>
      <c r="AM230" s="8">
        <f>ROUND((AA230+AE230+AI230)/3,0)</f>
        <v>-71951</v>
      </c>
      <c r="AN230" s="8">
        <f>ABS(ROUNDDOWN(AM230/3600,0))</f>
        <v>19</v>
      </c>
      <c r="AO230" s="8">
        <f>ABS(ROUNDDOWN((AM230-(3600*ROUNDDOWN(AM230/3600,0)))/60,0))</f>
        <v>59</v>
      </c>
      <c r="AP230" s="8">
        <f>ABS(AM230-(ROUNDDOWN(AM230/3600,0)*3600+ROUNDDOWN((AM230-(3600*ROUNDDOWN(AM230/3600,0)))/60,0)*60))</f>
        <v>11</v>
      </c>
      <c r="AQ230" s="81">
        <f>(F230/60+E230)/60+D230</f>
        <v>109.98666666666666</v>
      </c>
      <c r="AR230" s="81">
        <f>(L230/60+K230)/60+J230</f>
        <v>109.98638888888888</v>
      </c>
      <c r="AS230" s="81">
        <f>(R230/60+Q230)/60+P230</f>
        <v>109.98638888888888</v>
      </c>
      <c r="AT230" s="81"/>
      <c r="AU230" s="81">
        <f>AVERAGE(AQ230:AS230)</f>
        <v>109.98648148148148</v>
      </c>
      <c r="AV230" s="81">
        <f>_xlfn.STDEV.S(AQ230:AS230)</f>
        <v>1.6037507477748508E-4</v>
      </c>
      <c r="AW230" s="8"/>
      <c r="AX230" s="8"/>
      <c r="AY230" s="8"/>
    </row>
    <row r="231" spans="1:58" ht="12" customHeight="1">
      <c r="A231" s="7"/>
      <c r="B231" s="7"/>
      <c r="C231" s="7" t="s">
        <v>47</v>
      </c>
      <c r="D231" s="31">
        <v>88</v>
      </c>
      <c r="E231" s="3">
        <v>11</v>
      </c>
      <c r="F231" s="4">
        <v>8</v>
      </c>
      <c r="G231" s="30">
        <f>IF(AA231&lt;0,"-"&amp;AB231,AB231)</f>
        <v>1</v>
      </c>
      <c r="H231" s="3">
        <f>AC231</f>
        <v>48</v>
      </c>
      <c r="I231" s="3">
        <f>AD231</f>
        <v>52</v>
      </c>
      <c r="J231" s="31">
        <v>88</v>
      </c>
      <c r="K231" s="3">
        <v>11</v>
      </c>
      <c r="L231" s="4">
        <v>11</v>
      </c>
      <c r="M231" s="30">
        <f>IF(AE231&lt;0,"-"&amp;AF231,AF231)</f>
        <v>1</v>
      </c>
      <c r="N231" s="3">
        <f>AG231</f>
        <v>48</v>
      </c>
      <c r="O231" s="3">
        <f>AH231</f>
        <v>49</v>
      </c>
      <c r="P231" s="31">
        <v>88</v>
      </c>
      <c r="Q231" s="3">
        <v>11</v>
      </c>
      <c r="R231" s="4">
        <v>9</v>
      </c>
      <c r="S231" s="30">
        <f>IF(AI231&lt;0,"-"&amp;AJ231,AJ231)</f>
        <v>1</v>
      </c>
      <c r="T231" s="3">
        <f>AK231</f>
        <v>48</v>
      </c>
      <c r="U231" s="3">
        <f>AL231</f>
        <v>51</v>
      </c>
      <c r="V231" s="30">
        <f>IF(AM231&lt;0,"-"&amp;AN231,AN231)</f>
        <v>1</v>
      </c>
      <c r="W231" s="3">
        <f>AO231</f>
        <v>48</v>
      </c>
      <c r="X231" s="4">
        <f>AP231</f>
        <v>51</v>
      </c>
      <c r="AA231" s="8">
        <f>324000-(F231+E231*60+D231*60*60)</f>
        <v>6532</v>
      </c>
      <c r="AB231" s="8">
        <f>ABS(ROUNDDOWN(AA231/3600,0))</f>
        <v>1</v>
      </c>
      <c r="AC231" s="8">
        <f>ABS(ROUNDDOWN((AA231-(3600*ROUNDDOWN(AA231/3600,0)))/60,0))</f>
        <v>48</v>
      </c>
      <c r="AD231" s="8">
        <f>ABS(AA231-(ROUNDDOWN(AA231/3600,0)*3600+ROUNDDOWN((AA231-(3600*ROUNDDOWN(AA231/3600,0)))/60,0)*60))</f>
        <v>52</v>
      </c>
      <c r="AE231" s="8">
        <f>324000-(L231+K231*60+J231*60*60)</f>
        <v>6529</v>
      </c>
      <c r="AF231" s="8">
        <f>ABS(ROUNDDOWN(AE231/3600,0))</f>
        <v>1</v>
      </c>
      <c r="AG231" s="8">
        <f>ABS(ROUNDDOWN((AE231-(3600*ROUNDDOWN(AE231/3600,0)))/60,0))</f>
        <v>48</v>
      </c>
      <c r="AH231" s="8">
        <f>ABS(AE231-(ROUNDDOWN(AE231/3600,0)*3600+ROUNDDOWN((AE231-(3600*ROUNDDOWN(AE231/3600,0)))/60,0)*60))</f>
        <v>49</v>
      </c>
      <c r="AI231" s="8">
        <f>324000-(R231+Q231*60+P231*60*60)</f>
        <v>6531</v>
      </c>
      <c r="AJ231" s="8">
        <f>ABS(ROUNDDOWN(AI231/3600,0))</f>
        <v>1</v>
      </c>
      <c r="AK231" s="8">
        <f>ABS(ROUNDDOWN((AI231-(3600*ROUNDDOWN(AI231/3600,0)))/60,0))</f>
        <v>48</v>
      </c>
      <c r="AL231" s="8">
        <f>ABS(AI231-(ROUNDDOWN(AI231/3600,0)*3600+ROUNDDOWN((AI231-(3600*ROUNDDOWN(AI231/3600,0)))/60,0)*60))</f>
        <v>51</v>
      </c>
      <c r="AM231" s="8">
        <f>ROUND((AA231+AE231+AI231)/3,0)</f>
        <v>6531</v>
      </c>
      <c r="AN231" s="8">
        <f>ABS(ROUNDDOWN(AM231/3600,0))</f>
        <v>1</v>
      </c>
      <c r="AO231" s="8">
        <f>ABS(ROUNDDOWN((AM231-(3600*ROUNDDOWN(AM231/3600,0)))/60,0))</f>
        <v>48</v>
      </c>
      <c r="AP231" s="8">
        <f>ABS(AM231-(ROUNDDOWN(AM231/3600,0)*3600+ROUNDDOWN((AM231-(3600*ROUNDDOWN(AM231/3600,0)))/60,0)*60))</f>
        <v>51</v>
      </c>
      <c r="AQ231" s="81">
        <f>(F231/60+E231)/60+D231</f>
        <v>88.185555555555553</v>
      </c>
      <c r="AR231" s="81">
        <f>(L231/60+K231)/60+J231</f>
        <v>88.186388888888885</v>
      </c>
      <c r="AS231" s="81">
        <f>(R231/60+Q231)/60+P231</f>
        <v>88.185833333333335</v>
      </c>
      <c r="AT231" s="81"/>
      <c r="AU231" s="81">
        <f>AVERAGE(AQ231:AS231)</f>
        <v>88.185925925925929</v>
      </c>
      <c r="AV231" s="81">
        <f>_xlfn.STDEV.S(AQ231:AS231)</f>
        <v>4.2431256434686019E-4</v>
      </c>
      <c r="AW231" s="8"/>
      <c r="AX231" s="8"/>
      <c r="AY231" s="8"/>
    </row>
    <row r="232" spans="1:58" ht="12" customHeight="1"/>
    <row r="233" spans="1:58" ht="12" customHeight="1"/>
    <row r="234" spans="1:58" s="8" customFormat="1" ht="12" customHeight="1">
      <c r="A234" s="7" t="s">
        <v>0</v>
      </c>
      <c r="B234" s="7" t="s">
        <v>1</v>
      </c>
      <c r="C234" s="7" t="s">
        <v>2</v>
      </c>
      <c r="D234" s="551" t="s">
        <v>3</v>
      </c>
      <c r="E234" s="552"/>
      <c r="F234" s="553"/>
      <c r="G234" s="551" t="s">
        <v>13</v>
      </c>
      <c r="H234" s="552"/>
      <c r="I234" s="553"/>
      <c r="J234" s="551" t="s">
        <v>4</v>
      </c>
      <c r="K234" s="552"/>
      <c r="L234" s="553"/>
      <c r="M234" s="551" t="s">
        <v>6</v>
      </c>
      <c r="N234" s="552"/>
      <c r="O234" s="553"/>
      <c r="P234" s="551" t="s">
        <v>5</v>
      </c>
      <c r="Q234" s="552"/>
      <c r="R234" s="553"/>
      <c r="S234" s="551" t="s">
        <v>7</v>
      </c>
      <c r="T234" s="552"/>
      <c r="U234" s="553"/>
      <c r="V234" s="551" t="s">
        <v>12</v>
      </c>
      <c r="W234" s="552"/>
      <c r="X234" s="553"/>
      <c r="AQ234" s="81"/>
      <c r="AR234" s="81"/>
      <c r="AS234" s="81"/>
      <c r="AT234" s="81"/>
      <c r="AU234" s="81"/>
      <c r="AV234" s="81"/>
      <c r="BB234" s="5"/>
      <c r="BC234" s="5"/>
      <c r="BD234" s="5"/>
      <c r="BE234" s="5"/>
      <c r="BF234" s="5"/>
    </row>
    <row r="235" spans="1:58" ht="12" customHeight="1">
      <c r="A235" s="9">
        <v>44861</v>
      </c>
      <c r="B235" s="7" t="s">
        <v>85</v>
      </c>
      <c r="C235" s="7" t="s">
        <v>86</v>
      </c>
      <c r="D235" s="30">
        <v>88</v>
      </c>
      <c r="E235" s="3">
        <v>38</v>
      </c>
      <c r="F235" s="4">
        <v>34</v>
      </c>
      <c r="G235" s="30">
        <f>IF(AA235&lt;0,"-"&amp;AB235,AB235)</f>
        <v>1</v>
      </c>
      <c r="H235" s="3">
        <f>AC235</f>
        <v>21</v>
      </c>
      <c r="I235" s="3">
        <f>AD235</f>
        <v>26</v>
      </c>
      <c r="J235" s="30">
        <v>88</v>
      </c>
      <c r="K235" s="3">
        <v>38</v>
      </c>
      <c r="L235" s="4">
        <v>34</v>
      </c>
      <c r="M235" s="30">
        <f>IF(AE235&lt;0,"-"&amp;AF235,AF235)</f>
        <v>1</v>
      </c>
      <c r="N235" s="3">
        <f>AG235</f>
        <v>21</v>
      </c>
      <c r="O235" s="3">
        <f>AH235</f>
        <v>26</v>
      </c>
      <c r="P235" s="30">
        <v>88</v>
      </c>
      <c r="Q235" s="3">
        <v>38</v>
      </c>
      <c r="R235" s="4">
        <v>34</v>
      </c>
      <c r="S235" s="30">
        <f>IF(AI235&lt;0,"-"&amp;AJ235,AJ235)</f>
        <v>1</v>
      </c>
      <c r="T235" s="3">
        <f>AK235</f>
        <v>21</v>
      </c>
      <c r="U235" s="3">
        <f>AL235</f>
        <v>26</v>
      </c>
      <c r="V235" s="30">
        <f>IF(AM235&lt;0,"-"&amp;AN235,AN235)</f>
        <v>1</v>
      </c>
      <c r="W235" s="3">
        <f>AO235</f>
        <v>21</v>
      </c>
      <c r="X235" s="4">
        <f>AP235</f>
        <v>26</v>
      </c>
      <c r="AA235" s="8">
        <f>324000-(F235+E235*60+D235*60*60)</f>
        <v>4886</v>
      </c>
      <c r="AB235" s="8">
        <f>ABS(ROUNDDOWN(AA235/3600,0))</f>
        <v>1</v>
      </c>
      <c r="AC235" s="8">
        <f>ABS(ROUNDDOWN((AA235-(3600*ROUNDDOWN(AA235/3600,0)))/60,0))</f>
        <v>21</v>
      </c>
      <c r="AD235" s="8">
        <f>ABS(AA235-(ROUNDDOWN(AA235/3600,0)*3600+ROUNDDOWN((AA235-(3600*ROUNDDOWN(AA235/3600,0)))/60,0)*60))</f>
        <v>26</v>
      </c>
      <c r="AE235" s="8">
        <f>324000-(L235+K235*60+J235*60*60)</f>
        <v>4886</v>
      </c>
      <c r="AF235" s="8">
        <f>ABS(ROUNDDOWN(AE235/3600,0))</f>
        <v>1</v>
      </c>
      <c r="AG235" s="8">
        <f>ABS(ROUNDDOWN((AE235-(3600*ROUNDDOWN(AE235/3600,0)))/60,0))</f>
        <v>21</v>
      </c>
      <c r="AH235" s="8">
        <f>ABS(AE235-(ROUNDDOWN(AE235/3600,0)*3600+ROUNDDOWN((AE235-(3600*ROUNDDOWN(AE235/3600,0)))/60,0)*60))</f>
        <v>26</v>
      </c>
      <c r="AI235" s="8">
        <f>324000-(R235+Q235*60+P235*60*60)</f>
        <v>4886</v>
      </c>
      <c r="AJ235" s="8">
        <f>ABS(ROUNDDOWN(AI235/3600,0))</f>
        <v>1</v>
      </c>
      <c r="AK235" s="8">
        <f>ABS(ROUNDDOWN((AI235-(3600*ROUNDDOWN(AI235/3600,0)))/60,0))</f>
        <v>21</v>
      </c>
      <c r="AL235" s="8">
        <f>ABS(AI235-(ROUNDDOWN(AI235/3600,0)*3600+ROUNDDOWN((AI235-(3600*ROUNDDOWN(AI235/3600,0)))/60,0)*60))</f>
        <v>26</v>
      </c>
      <c r="AM235" s="8">
        <f>ROUND((AA235+AE235+AI235)/3,0)</f>
        <v>4886</v>
      </c>
      <c r="AN235" s="8">
        <f>ABS(ROUNDDOWN(AM235/3600,0))</f>
        <v>1</v>
      </c>
      <c r="AO235" s="8">
        <f>ABS(ROUNDDOWN((AM235-(3600*ROUNDDOWN(AM235/3600,0)))/60,0))</f>
        <v>21</v>
      </c>
      <c r="AP235" s="8">
        <f>ABS(AM235-(ROUNDDOWN(AM235/3600,0)*3600+ROUNDDOWN((AM235-(3600*ROUNDDOWN(AM235/3600,0)))/60,0)*60))</f>
        <v>26</v>
      </c>
      <c r="AQ235" s="81">
        <f>(F235/60+E235)/60+D235</f>
        <v>88.642777777777781</v>
      </c>
      <c r="AR235" s="81">
        <f>(L235/60+K235)/60+J235</f>
        <v>88.642777777777781</v>
      </c>
      <c r="AS235" s="81">
        <f>(R235/60+Q235)/60+P235</f>
        <v>88.642777777777781</v>
      </c>
      <c r="AT235" s="81"/>
      <c r="AU235" s="81">
        <f>AVERAGE(AQ235:AS235)</f>
        <v>88.642777777777781</v>
      </c>
      <c r="AV235" s="81">
        <f>_xlfn.STDEV.S(AQ235:AS235)</f>
        <v>0</v>
      </c>
      <c r="AW235" s="8"/>
      <c r="AX235" s="8"/>
      <c r="AY235" s="8"/>
    </row>
    <row r="236" spans="1:58" ht="12" customHeight="1">
      <c r="A236" s="7"/>
      <c r="B236" s="7"/>
      <c r="C236" s="7" t="s">
        <v>87</v>
      </c>
      <c r="D236" s="31">
        <v>82</v>
      </c>
      <c r="E236" s="3">
        <v>36</v>
      </c>
      <c r="F236" s="4">
        <v>5</v>
      </c>
      <c r="G236" s="30">
        <f>IF(AA236&lt;0,"-"&amp;AB236,AB236)</f>
        <v>7</v>
      </c>
      <c r="H236" s="3">
        <f>AC236</f>
        <v>23</v>
      </c>
      <c r="I236" s="3">
        <f>AD236</f>
        <v>55</v>
      </c>
      <c r="J236" s="31">
        <v>82</v>
      </c>
      <c r="K236" s="3">
        <v>36</v>
      </c>
      <c r="L236" s="4">
        <v>6</v>
      </c>
      <c r="M236" s="30">
        <f>IF(AE236&lt;0,"-"&amp;AF236,AF236)</f>
        <v>7</v>
      </c>
      <c r="N236" s="3">
        <f>AG236</f>
        <v>23</v>
      </c>
      <c r="O236" s="3">
        <f>AH236</f>
        <v>54</v>
      </c>
      <c r="P236" s="31">
        <v>82</v>
      </c>
      <c r="Q236" s="3">
        <v>36</v>
      </c>
      <c r="R236" s="4">
        <v>6</v>
      </c>
      <c r="S236" s="30">
        <f>IF(AI236&lt;0,"-"&amp;AJ236,AJ236)</f>
        <v>7</v>
      </c>
      <c r="T236" s="3">
        <f>AK236</f>
        <v>23</v>
      </c>
      <c r="U236" s="3">
        <f>AL236</f>
        <v>54</v>
      </c>
      <c r="V236" s="30">
        <f>IF(AM236&lt;0,"-"&amp;AN236,AN236)</f>
        <v>7</v>
      </c>
      <c r="W236" s="3">
        <f>AO236</f>
        <v>23</v>
      </c>
      <c r="X236" s="4">
        <f>AP236</f>
        <v>54</v>
      </c>
      <c r="AA236" s="8">
        <f>324000-(F236+E236*60+D236*60*60)</f>
        <v>26635</v>
      </c>
      <c r="AB236" s="8">
        <f>ABS(ROUNDDOWN(AA236/3600,0))</f>
        <v>7</v>
      </c>
      <c r="AC236" s="8">
        <f>ABS(ROUNDDOWN((AA236-(3600*ROUNDDOWN(AA236/3600,0)))/60,0))</f>
        <v>23</v>
      </c>
      <c r="AD236" s="8">
        <f>ABS(AA236-(ROUNDDOWN(AA236/3600,0)*3600+ROUNDDOWN((AA236-(3600*ROUNDDOWN(AA236/3600,0)))/60,0)*60))</f>
        <v>55</v>
      </c>
      <c r="AE236" s="8">
        <f>324000-(L236+K236*60+J236*60*60)</f>
        <v>26634</v>
      </c>
      <c r="AF236" s="8">
        <f>ABS(ROUNDDOWN(AE236/3600,0))</f>
        <v>7</v>
      </c>
      <c r="AG236" s="8">
        <f>ABS(ROUNDDOWN((AE236-(3600*ROUNDDOWN(AE236/3600,0)))/60,0))</f>
        <v>23</v>
      </c>
      <c r="AH236" s="8">
        <f>ABS(AE236-(ROUNDDOWN(AE236/3600,0)*3600+ROUNDDOWN((AE236-(3600*ROUNDDOWN(AE236/3600,0)))/60,0)*60))</f>
        <v>54</v>
      </c>
      <c r="AI236" s="8">
        <f>324000-(R236+Q236*60+P236*60*60)</f>
        <v>26634</v>
      </c>
      <c r="AJ236" s="8">
        <f>ABS(ROUNDDOWN(AI236/3600,0))</f>
        <v>7</v>
      </c>
      <c r="AK236" s="8">
        <f>ABS(ROUNDDOWN((AI236-(3600*ROUNDDOWN(AI236/3600,0)))/60,0))</f>
        <v>23</v>
      </c>
      <c r="AL236" s="8">
        <f>ABS(AI236-(ROUNDDOWN(AI236/3600,0)*3600+ROUNDDOWN((AI236-(3600*ROUNDDOWN(AI236/3600,0)))/60,0)*60))</f>
        <v>54</v>
      </c>
      <c r="AM236" s="8">
        <f>ROUND((AA236+AE236+AI236)/3,0)</f>
        <v>26634</v>
      </c>
      <c r="AN236" s="8">
        <f>ABS(ROUNDDOWN(AM236/3600,0))</f>
        <v>7</v>
      </c>
      <c r="AO236" s="8">
        <f>ABS(ROUNDDOWN((AM236-(3600*ROUNDDOWN(AM236/3600,0)))/60,0))</f>
        <v>23</v>
      </c>
      <c r="AP236" s="8">
        <f>ABS(AM236-(ROUNDDOWN(AM236/3600,0)*3600+ROUNDDOWN((AM236-(3600*ROUNDDOWN(AM236/3600,0)))/60,0)*60))</f>
        <v>54</v>
      </c>
      <c r="AQ236" s="81">
        <f>(F236/60+E236)/60+D236</f>
        <v>82.601388888888891</v>
      </c>
      <c r="AR236" s="81">
        <f>(L236/60+K236)/60+J236</f>
        <v>82.601666666666674</v>
      </c>
      <c r="AS236" s="81">
        <f>(R236/60+Q236)/60+P236</f>
        <v>82.601666666666674</v>
      </c>
      <c r="AT236" s="81"/>
      <c r="AU236" s="81">
        <f>AVERAGE(AQ236:AS236)</f>
        <v>82.601574074074094</v>
      </c>
      <c r="AV236" s="81">
        <f>_xlfn.STDEV.S(AQ236:AS236)</f>
        <v>1.6037507477748508E-4</v>
      </c>
      <c r="AW236" s="8"/>
      <c r="AX236" s="8"/>
      <c r="AY236" s="8"/>
    </row>
    <row r="237" spans="1:58" ht="12" customHeight="1">
      <c r="AA237" s="28"/>
      <c r="AB237" s="28"/>
      <c r="AC237" s="28"/>
      <c r="AD237" s="28"/>
      <c r="AE237" s="28"/>
      <c r="AF237" s="28"/>
      <c r="AG237" s="28"/>
      <c r="AH237" s="28"/>
      <c r="AI237" s="28"/>
      <c r="AJ237" s="28"/>
      <c r="AK237" s="28"/>
      <c r="AL237" s="28"/>
      <c r="AM237" s="27"/>
      <c r="AN237" s="27"/>
      <c r="AO237" s="27"/>
    </row>
    <row r="238" spans="1:58" ht="12" customHeight="1"/>
    <row r="239" spans="1:58" s="8" customFormat="1" ht="12" customHeight="1">
      <c r="A239" s="7" t="s">
        <v>0</v>
      </c>
      <c r="B239" s="7" t="s">
        <v>1</v>
      </c>
      <c r="C239" s="7" t="s">
        <v>2</v>
      </c>
      <c r="D239" s="551" t="s">
        <v>3</v>
      </c>
      <c r="E239" s="552"/>
      <c r="F239" s="553"/>
      <c r="G239" s="551" t="s">
        <v>13</v>
      </c>
      <c r="H239" s="552"/>
      <c r="I239" s="553"/>
      <c r="J239" s="551" t="s">
        <v>4</v>
      </c>
      <c r="K239" s="552"/>
      <c r="L239" s="553"/>
      <c r="M239" s="551" t="s">
        <v>6</v>
      </c>
      <c r="N239" s="552"/>
      <c r="O239" s="553"/>
      <c r="P239" s="551" t="s">
        <v>5</v>
      </c>
      <c r="Q239" s="552"/>
      <c r="R239" s="553"/>
      <c r="S239" s="551" t="s">
        <v>7</v>
      </c>
      <c r="T239" s="552"/>
      <c r="U239" s="553"/>
      <c r="V239" s="551" t="s">
        <v>12</v>
      </c>
      <c r="W239" s="552"/>
      <c r="X239" s="553"/>
      <c r="AM239" s="5"/>
      <c r="AN239" s="5"/>
      <c r="AO239" s="5"/>
      <c r="AP239" s="5"/>
      <c r="AQ239" s="78"/>
      <c r="AR239" s="78"/>
      <c r="AS239" s="78"/>
      <c r="AT239" s="78"/>
      <c r="AU239" s="78"/>
      <c r="AV239" s="78"/>
      <c r="AW239" s="5"/>
      <c r="AX239" s="5"/>
      <c r="AY239" s="5"/>
      <c r="BB239" s="5"/>
      <c r="BC239" s="5"/>
      <c r="BD239" s="5"/>
      <c r="BE239" s="5"/>
      <c r="BF239" s="5"/>
    </row>
    <row r="240" spans="1:58" ht="12" customHeight="1">
      <c r="A240" s="9">
        <v>44861</v>
      </c>
      <c r="B240" s="7" t="s">
        <v>86</v>
      </c>
      <c r="C240" s="7" t="s">
        <v>85</v>
      </c>
      <c r="D240" s="30">
        <v>91</v>
      </c>
      <c r="E240" s="3">
        <v>22</v>
      </c>
      <c r="F240" s="4">
        <v>23</v>
      </c>
      <c r="G240" s="30" t="str">
        <f>IF(AA240&lt;0,"-"&amp;AB240,AB240)</f>
        <v>-1</v>
      </c>
      <c r="H240" s="3">
        <f>AC240</f>
        <v>22</v>
      </c>
      <c r="I240" s="3">
        <f>AD240</f>
        <v>23</v>
      </c>
      <c r="J240" s="30">
        <v>91</v>
      </c>
      <c r="K240" s="3">
        <v>22</v>
      </c>
      <c r="L240" s="4">
        <v>23</v>
      </c>
      <c r="M240" s="30" t="str">
        <f>IF(AE240&lt;0,"-"&amp;AF240,AF240)</f>
        <v>-1</v>
      </c>
      <c r="N240" s="3">
        <f>AG240</f>
        <v>22</v>
      </c>
      <c r="O240" s="3">
        <f>AH240</f>
        <v>23</v>
      </c>
      <c r="P240" s="30">
        <v>91</v>
      </c>
      <c r="Q240" s="3">
        <v>22</v>
      </c>
      <c r="R240" s="4">
        <v>22</v>
      </c>
      <c r="S240" s="30" t="str">
        <f>IF(AI240&lt;0,"-"&amp;AJ240,AJ240)</f>
        <v>-1</v>
      </c>
      <c r="T240" s="3">
        <f>AK240</f>
        <v>22</v>
      </c>
      <c r="U240" s="3">
        <f>AL240</f>
        <v>22</v>
      </c>
      <c r="V240" s="30" t="str">
        <f>IF(AM240&lt;0,"-"&amp;AN240,AN240)</f>
        <v>-1</v>
      </c>
      <c r="W240" s="3">
        <f>AO240</f>
        <v>22</v>
      </c>
      <c r="X240" s="4">
        <f>AP240</f>
        <v>23</v>
      </c>
      <c r="AA240" s="8">
        <f>324000-(F240+E240*60+D240*60*60)</f>
        <v>-4943</v>
      </c>
      <c r="AB240" s="8">
        <f>ABS(ROUNDDOWN(AA240/3600,0))</f>
        <v>1</v>
      </c>
      <c r="AC240" s="8">
        <f>ABS(ROUNDDOWN((AA240-(3600*ROUNDDOWN(AA240/3600,0)))/60,0))</f>
        <v>22</v>
      </c>
      <c r="AD240" s="8">
        <f>ABS(AA240-(ROUNDDOWN(AA240/3600,0)*3600+ROUNDDOWN((AA240-(3600*ROUNDDOWN(AA240/3600,0)))/60,0)*60))</f>
        <v>23</v>
      </c>
      <c r="AE240" s="8">
        <f>324000-(L240+K240*60+J240*60*60)</f>
        <v>-4943</v>
      </c>
      <c r="AF240" s="8">
        <f>ABS(ROUNDDOWN(AE240/3600,0))</f>
        <v>1</v>
      </c>
      <c r="AG240" s="8">
        <f>ABS(ROUNDDOWN((AE240-(3600*ROUNDDOWN(AE240/3600,0)))/60,0))</f>
        <v>22</v>
      </c>
      <c r="AH240" s="8">
        <f>ABS(AE240-(ROUNDDOWN(AE240/3600,0)*3600+ROUNDDOWN((AE240-(3600*ROUNDDOWN(AE240/3600,0)))/60,0)*60))</f>
        <v>23</v>
      </c>
      <c r="AI240" s="8">
        <f>324000-(R240+Q240*60+P240*60*60)</f>
        <v>-4942</v>
      </c>
      <c r="AJ240" s="8">
        <f>ABS(ROUNDDOWN(AI240/3600,0))</f>
        <v>1</v>
      </c>
      <c r="AK240" s="8">
        <f>ABS(ROUNDDOWN((AI240-(3600*ROUNDDOWN(AI240/3600,0)))/60,0))</f>
        <v>22</v>
      </c>
      <c r="AL240" s="8">
        <f>ABS(AI240-(ROUNDDOWN(AI240/3600,0)*3600+ROUNDDOWN((AI240-(3600*ROUNDDOWN(AI240/3600,0)))/60,0)*60))</f>
        <v>22</v>
      </c>
      <c r="AM240" s="8">
        <f>ROUND((AA240+AE240+AI240)/3,0)</f>
        <v>-4943</v>
      </c>
      <c r="AN240" s="8">
        <f>ABS(ROUNDDOWN(AM240/3600,0))</f>
        <v>1</v>
      </c>
      <c r="AO240" s="8">
        <f>ABS(ROUNDDOWN((AM240-(3600*ROUNDDOWN(AM240/3600,0)))/60,0))</f>
        <v>22</v>
      </c>
      <c r="AP240" s="8">
        <f>ABS(AM240-(ROUNDDOWN(AM240/3600,0)*3600+ROUNDDOWN((AM240-(3600*ROUNDDOWN(AM240/3600,0)))/60,0)*60))</f>
        <v>23</v>
      </c>
      <c r="AQ240" s="81">
        <f>(F240/60+E240)/60+D240</f>
        <v>91.373055555555553</v>
      </c>
      <c r="AR240" s="81">
        <f>(L240/60+K240)/60+J240</f>
        <v>91.373055555555553</v>
      </c>
      <c r="AS240" s="81">
        <f>(R240/60+Q240)/60+P240</f>
        <v>91.372777777777785</v>
      </c>
      <c r="AT240" s="81"/>
      <c r="AU240" s="81">
        <f>AVERAGE(AQ240:AS240)</f>
        <v>91.372962962962958</v>
      </c>
      <c r="AV240" s="81">
        <f>_xlfn.STDEV.S(AQ240:AS240)</f>
        <v>1.6037507476928043E-4</v>
      </c>
      <c r="AW240" s="8"/>
      <c r="AX240" s="8"/>
      <c r="AY240" s="8"/>
    </row>
    <row r="241" spans="1:58" ht="12" customHeight="1">
      <c r="A241" s="7"/>
      <c r="B241" s="7"/>
      <c r="C241" s="7" t="s">
        <v>88</v>
      </c>
      <c r="D241" s="31">
        <v>85</v>
      </c>
      <c r="E241" s="3">
        <v>15</v>
      </c>
      <c r="F241" s="4">
        <v>20</v>
      </c>
      <c r="G241" s="30">
        <f>IF(AA241&lt;0,"-"&amp;AB241,AB241)</f>
        <v>4</v>
      </c>
      <c r="H241" s="3">
        <f>AC241</f>
        <v>44</v>
      </c>
      <c r="I241" s="3">
        <f>AD241</f>
        <v>40</v>
      </c>
      <c r="J241" s="31">
        <v>85</v>
      </c>
      <c r="K241" s="3">
        <v>15</v>
      </c>
      <c r="L241" s="4">
        <v>17</v>
      </c>
      <c r="M241" s="30">
        <f>IF(AE241&lt;0,"-"&amp;AF241,AF241)</f>
        <v>4</v>
      </c>
      <c r="N241" s="3">
        <f>AG241</f>
        <v>44</v>
      </c>
      <c r="O241" s="3">
        <f>AH241</f>
        <v>43</v>
      </c>
      <c r="P241" s="31">
        <v>85</v>
      </c>
      <c r="Q241" s="3">
        <v>15</v>
      </c>
      <c r="R241" s="4">
        <v>18</v>
      </c>
      <c r="S241" s="30">
        <f>IF(AI241&lt;0,"-"&amp;AJ241,AJ241)</f>
        <v>4</v>
      </c>
      <c r="T241" s="3">
        <f>AK241</f>
        <v>44</v>
      </c>
      <c r="U241" s="3">
        <f>AL241</f>
        <v>42</v>
      </c>
      <c r="V241" s="30">
        <f>IF(AM241&lt;0,"-"&amp;AN241,AN241)</f>
        <v>4</v>
      </c>
      <c r="W241" s="3">
        <f>AO241</f>
        <v>44</v>
      </c>
      <c r="X241" s="4">
        <f>AP241</f>
        <v>42</v>
      </c>
      <c r="AA241" s="8">
        <f>324000-(F241+E241*60+D241*60*60)</f>
        <v>17080</v>
      </c>
      <c r="AB241" s="8">
        <f>ABS(ROUNDDOWN(AA241/3600,0))</f>
        <v>4</v>
      </c>
      <c r="AC241" s="8">
        <f>ABS(ROUNDDOWN((AA241-(3600*ROUNDDOWN(AA241/3600,0)))/60,0))</f>
        <v>44</v>
      </c>
      <c r="AD241" s="8">
        <f>ABS(AA241-(ROUNDDOWN(AA241/3600,0)*3600+ROUNDDOWN((AA241-(3600*ROUNDDOWN(AA241/3600,0)))/60,0)*60))</f>
        <v>40</v>
      </c>
      <c r="AE241" s="8">
        <f>324000-(L241+K241*60+J241*60*60)</f>
        <v>17083</v>
      </c>
      <c r="AF241" s="8">
        <f>ABS(ROUNDDOWN(AE241/3600,0))</f>
        <v>4</v>
      </c>
      <c r="AG241" s="8">
        <f>ABS(ROUNDDOWN((AE241-(3600*ROUNDDOWN(AE241/3600,0)))/60,0))</f>
        <v>44</v>
      </c>
      <c r="AH241" s="8">
        <f>ABS(AE241-(ROUNDDOWN(AE241/3600,0)*3600+ROUNDDOWN((AE241-(3600*ROUNDDOWN(AE241/3600,0)))/60,0)*60))</f>
        <v>43</v>
      </c>
      <c r="AI241" s="8">
        <f>324000-(R241+Q241*60+P241*60*60)</f>
        <v>17082</v>
      </c>
      <c r="AJ241" s="8">
        <f>ABS(ROUNDDOWN(AI241/3600,0))</f>
        <v>4</v>
      </c>
      <c r="AK241" s="8">
        <f>ABS(ROUNDDOWN((AI241-(3600*ROUNDDOWN(AI241/3600,0)))/60,0))</f>
        <v>44</v>
      </c>
      <c r="AL241" s="8">
        <f>ABS(AI241-(ROUNDDOWN(AI241/3600,0)*3600+ROUNDDOWN((AI241-(3600*ROUNDDOWN(AI241/3600,0)))/60,0)*60))</f>
        <v>42</v>
      </c>
      <c r="AM241" s="8">
        <f>ROUND((AA241+AE241+AI241)/3,0)</f>
        <v>17082</v>
      </c>
      <c r="AN241" s="8">
        <f>ABS(ROUNDDOWN(AM241/3600,0))</f>
        <v>4</v>
      </c>
      <c r="AO241" s="8">
        <f>ABS(ROUNDDOWN((AM241-(3600*ROUNDDOWN(AM241/3600,0)))/60,0))</f>
        <v>44</v>
      </c>
      <c r="AP241" s="8">
        <f>ABS(AM241-(ROUNDDOWN(AM241/3600,0)*3600+ROUNDDOWN((AM241-(3600*ROUNDDOWN(AM241/3600,0)))/60,0)*60))</f>
        <v>42</v>
      </c>
      <c r="AQ241" s="81">
        <f>(F241/60+E241)/60+D241</f>
        <v>85.25555555555556</v>
      </c>
      <c r="AR241" s="81">
        <f>(L241/60+K241)/60+J241</f>
        <v>85.254722222222227</v>
      </c>
      <c r="AS241" s="81">
        <f>(R241/60+Q241)/60+P241</f>
        <v>85.254999999999995</v>
      </c>
      <c r="AT241" s="81"/>
      <c r="AU241" s="81">
        <f>AVERAGE(AQ241:AS241)</f>
        <v>85.25509259259259</v>
      </c>
      <c r="AV241" s="81">
        <f>_xlfn.STDEV.S(AQ241:AS241)</f>
        <v>4.2431256434841076E-4</v>
      </c>
      <c r="AW241" s="8"/>
      <c r="AX241" s="8"/>
      <c r="AY241" s="8"/>
    </row>
    <row r="242" spans="1:58" ht="12" customHeight="1">
      <c r="D242" s="554"/>
      <c r="E242" s="554"/>
      <c r="F242" s="554"/>
      <c r="G242" s="554"/>
      <c r="H242" s="554"/>
      <c r="I242" s="554"/>
      <c r="J242" s="554"/>
      <c r="K242" s="554"/>
      <c r="L242" s="554"/>
      <c r="M242" s="554"/>
      <c r="N242" s="554"/>
      <c r="O242" s="554"/>
      <c r="P242" s="554"/>
      <c r="Q242" s="554"/>
      <c r="R242" s="554"/>
      <c r="S242" s="554"/>
      <c r="T242" s="554"/>
      <c r="U242" s="554"/>
      <c r="V242" s="554"/>
      <c r="W242" s="554"/>
      <c r="X242" s="554"/>
      <c r="AM242" s="8"/>
      <c r="AN242" s="8"/>
      <c r="AO242" s="8"/>
      <c r="AP242" s="8"/>
      <c r="AQ242" s="81"/>
      <c r="AR242" s="81"/>
      <c r="AS242" s="81"/>
      <c r="AT242" s="81"/>
      <c r="AU242" s="81"/>
      <c r="AV242" s="81"/>
      <c r="AW242" s="8"/>
      <c r="AX242" s="8"/>
      <c r="AY242" s="8"/>
    </row>
    <row r="243" spans="1:58" ht="12" customHeight="1">
      <c r="AM243" s="8"/>
      <c r="AN243" s="8"/>
      <c r="AO243" s="8"/>
      <c r="AP243" s="8"/>
      <c r="AQ243" s="81"/>
      <c r="AR243" s="81"/>
      <c r="AS243" s="81"/>
      <c r="AT243" s="81"/>
      <c r="AU243" s="81"/>
      <c r="AV243" s="81"/>
      <c r="AW243" s="8"/>
      <c r="AX243" s="8"/>
      <c r="AY243" s="8"/>
    </row>
    <row r="244" spans="1:58" ht="12" customHeight="1">
      <c r="A244" s="7" t="s">
        <v>0</v>
      </c>
      <c r="B244" s="7" t="s">
        <v>1</v>
      </c>
      <c r="C244" s="7" t="s">
        <v>2</v>
      </c>
      <c r="D244" s="551" t="s">
        <v>3</v>
      </c>
      <c r="E244" s="552"/>
      <c r="F244" s="553"/>
      <c r="G244" s="551" t="s">
        <v>13</v>
      </c>
      <c r="H244" s="552"/>
      <c r="I244" s="553"/>
      <c r="J244" s="551" t="s">
        <v>4</v>
      </c>
      <c r="K244" s="552"/>
      <c r="L244" s="553"/>
      <c r="M244" s="551" t="s">
        <v>6</v>
      </c>
      <c r="N244" s="552"/>
      <c r="O244" s="553"/>
      <c r="P244" s="551" t="s">
        <v>5</v>
      </c>
      <c r="Q244" s="552"/>
      <c r="R244" s="553"/>
      <c r="S244" s="551" t="s">
        <v>7</v>
      </c>
      <c r="T244" s="552"/>
      <c r="U244" s="553"/>
      <c r="V244" s="551" t="s">
        <v>12</v>
      </c>
      <c r="W244" s="552"/>
      <c r="X244" s="553"/>
      <c r="AM244" s="8"/>
      <c r="AN244" s="8"/>
      <c r="AO244" s="8"/>
      <c r="AP244" s="8"/>
      <c r="AQ244" s="81"/>
      <c r="AR244" s="81"/>
      <c r="AS244" s="81"/>
      <c r="AT244" s="81"/>
      <c r="AU244" s="81"/>
      <c r="AV244" s="81"/>
      <c r="AW244" s="8"/>
      <c r="AX244" s="8"/>
      <c r="AY244" s="8"/>
    </row>
    <row r="245" spans="1:58" s="8" customFormat="1" ht="12" customHeight="1">
      <c r="A245" s="9">
        <v>44861</v>
      </c>
      <c r="B245" s="7" t="s">
        <v>36</v>
      </c>
      <c r="C245" s="7" t="s">
        <v>85</v>
      </c>
      <c r="D245" s="30">
        <v>108</v>
      </c>
      <c r="E245" s="3">
        <v>53</v>
      </c>
      <c r="F245" s="4">
        <v>52</v>
      </c>
      <c r="G245" s="30" t="str">
        <f>IF(AA245&lt;0,"-"&amp;AB245,AB245)</f>
        <v>-18</v>
      </c>
      <c r="H245" s="3">
        <f>AC245</f>
        <v>53</v>
      </c>
      <c r="I245" s="3">
        <f>AD245</f>
        <v>52</v>
      </c>
      <c r="J245" s="30">
        <v>108</v>
      </c>
      <c r="K245" s="3">
        <v>53</v>
      </c>
      <c r="L245" s="4">
        <v>53</v>
      </c>
      <c r="M245" s="30" t="str">
        <f>IF(AE245&lt;0,"-"&amp;AF245,AF245)</f>
        <v>-18</v>
      </c>
      <c r="N245" s="3">
        <f>AG245</f>
        <v>53</v>
      </c>
      <c r="O245" s="3">
        <f>AH245</f>
        <v>53</v>
      </c>
      <c r="P245" s="30">
        <v>108</v>
      </c>
      <c r="Q245" s="3">
        <v>53</v>
      </c>
      <c r="R245" s="4">
        <v>53</v>
      </c>
      <c r="S245" s="30" t="str">
        <f>IF(AI245&lt;0,"-"&amp;AJ245,AJ245)</f>
        <v>-18</v>
      </c>
      <c r="T245" s="3">
        <f>AK245</f>
        <v>53</v>
      </c>
      <c r="U245" s="3">
        <f>AL245</f>
        <v>53</v>
      </c>
      <c r="V245" s="30" t="str">
        <f>IF(AM245&lt;0,"-"&amp;AN245,AN245)</f>
        <v>-18</v>
      </c>
      <c r="W245" s="3">
        <f>AO245</f>
        <v>53</v>
      </c>
      <c r="X245" s="4">
        <f>AP245</f>
        <v>53</v>
      </c>
      <c r="AA245" s="8">
        <f>324000-(F245+E245*60+D245*60*60)</f>
        <v>-68032</v>
      </c>
      <c r="AB245" s="8">
        <f>ABS(ROUNDDOWN(AA245/3600,0))</f>
        <v>18</v>
      </c>
      <c r="AC245" s="8">
        <f>ABS(ROUNDDOWN((AA245-(3600*ROUNDDOWN(AA245/3600,0)))/60,0))</f>
        <v>53</v>
      </c>
      <c r="AD245" s="8">
        <f>ABS(AA245-(ROUNDDOWN(AA245/3600,0)*3600+ROUNDDOWN((AA245-(3600*ROUNDDOWN(AA245/3600,0)))/60,0)*60))</f>
        <v>52</v>
      </c>
      <c r="AE245" s="8">
        <f>324000-(L245+K245*60+J245*60*60)</f>
        <v>-68033</v>
      </c>
      <c r="AF245" s="8">
        <f>ABS(ROUNDDOWN(AE245/3600,0))</f>
        <v>18</v>
      </c>
      <c r="AG245" s="8">
        <f>ABS(ROUNDDOWN((AE245-(3600*ROUNDDOWN(AE245/3600,0)))/60,0))</f>
        <v>53</v>
      </c>
      <c r="AH245" s="8">
        <f>ABS(AE245-(ROUNDDOWN(AE245/3600,0)*3600+ROUNDDOWN((AE245-(3600*ROUNDDOWN(AE245/3600,0)))/60,0)*60))</f>
        <v>53</v>
      </c>
      <c r="AI245" s="8">
        <f>324000-(R245+Q245*60+P245*60*60)</f>
        <v>-68033</v>
      </c>
      <c r="AJ245" s="8">
        <f>ABS(ROUNDDOWN(AI245/3600,0))</f>
        <v>18</v>
      </c>
      <c r="AK245" s="8">
        <f>ABS(ROUNDDOWN((AI245-(3600*ROUNDDOWN(AI245/3600,0)))/60,0))</f>
        <v>53</v>
      </c>
      <c r="AL245" s="8">
        <f>ABS(AI245-(ROUNDDOWN(AI245/3600,0)*3600+ROUNDDOWN((AI245-(3600*ROUNDDOWN(AI245/3600,0)))/60,0)*60))</f>
        <v>53</v>
      </c>
      <c r="AM245" s="8">
        <f>ROUND((AA245+AE245+AI245)/3,0)</f>
        <v>-68033</v>
      </c>
      <c r="AN245" s="8">
        <f>ABS(ROUNDDOWN(AM245/3600,0))</f>
        <v>18</v>
      </c>
      <c r="AO245" s="8">
        <f>ABS(ROUNDDOWN((AM245-(3600*ROUNDDOWN(AM245/3600,0)))/60,0))</f>
        <v>53</v>
      </c>
      <c r="AP245" s="8">
        <f>ABS(AM245-(ROUNDDOWN(AM245/3600,0)*3600+ROUNDDOWN((AM245-(3600*ROUNDDOWN(AM245/3600,0)))/60,0)*60))</f>
        <v>53</v>
      </c>
      <c r="AQ245" s="81">
        <f>(F245/60+E245)/60+D245</f>
        <v>108.89777777777778</v>
      </c>
      <c r="AR245" s="81">
        <f>(L245/60+K245)/60+J245</f>
        <v>108.89805555555556</v>
      </c>
      <c r="AS245" s="81">
        <f>(R245/60+Q245)/60+P245</f>
        <v>108.89805555555556</v>
      </c>
      <c r="AT245" s="81"/>
      <c r="AU245" s="81">
        <f>AVERAGE(AQ245:AS245)</f>
        <v>108.89796296296298</v>
      </c>
      <c r="AV245" s="81">
        <f>_xlfn.STDEV.S(AQ245:AS245)</f>
        <v>1.6037507477748508E-4</v>
      </c>
      <c r="BB245" s="5"/>
      <c r="BC245" s="5"/>
      <c r="BD245" s="5"/>
      <c r="BE245" s="5"/>
      <c r="BF245" s="5"/>
    </row>
    <row r="246" spans="1:58" ht="12" customHeight="1">
      <c r="A246" s="7"/>
      <c r="B246" s="7"/>
      <c r="C246" s="7" t="s">
        <v>89</v>
      </c>
      <c r="D246" s="31">
        <v>112</v>
      </c>
      <c r="E246" s="3">
        <v>53</v>
      </c>
      <c r="F246" s="4">
        <v>4</v>
      </c>
      <c r="G246" s="30" t="str">
        <f>IF(AA246&lt;0,"-"&amp;AB246,AB246)</f>
        <v>-22</v>
      </c>
      <c r="H246" s="3">
        <f>AC246</f>
        <v>53</v>
      </c>
      <c r="I246" s="3">
        <f>AD246</f>
        <v>4</v>
      </c>
      <c r="J246" s="31">
        <v>112</v>
      </c>
      <c r="K246" s="3">
        <v>53</v>
      </c>
      <c r="L246" s="4">
        <v>5</v>
      </c>
      <c r="M246" s="30" t="str">
        <f>IF(AE246&lt;0,"-"&amp;AF246,AF246)</f>
        <v>-22</v>
      </c>
      <c r="N246" s="3">
        <f>AG246</f>
        <v>53</v>
      </c>
      <c r="O246" s="3">
        <f>AH246</f>
        <v>5</v>
      </c>
      <c r="P246" s="31">
        <v>112</v>
      </c>
      <c r="Q246" s="3">
        <v>53</v>
      </c>
      <c r="R246" s="4">
        <v>5</v>
      </c>
      <c r="S246" s="30" t="str">
        <f>IF(AI246&lt;0,"-"&amp;AJ246,AJ246)</f>
        <v>-22</v>
      </c>
      <c r="T246" s="3">
        <f>AK246</f>
        <v>53</v>
      </c>
      <c r="U246" s="3">
        <f>AL246</f>
        <v>5</v>
      </c>
      <c r="V246" s="30" t="str">
        <f>IF(AM246&lt;0,"-"&amp;AN246,AN246)</f>
        <v>-22</v>
      </c>
      <c r="W246" s="3">
        <f>AO246</f>
        <v>53</v>
      </c>
      <c r="X246" s="4">
        <f>AP246</f>
        <v>5</v>
      </c>
      <c r="AA246" s="8">
        <f>324000-(F246+E246*60+D246*60*60)</f>
        <v>-82384</v>
      </c>
      <c r="AB246" s="8">
        <f>ABS(ROUNDDOWN(AA246/3600,0))</f>
        <v>22</v>
      </c>
      <c r="AC246" s="8">
        <f>ABS(ROUNDDOWN((AA246-(3600*ROUNDDOWN(AA246/3600,0)))/60,0))</f>
        <v>53</v>
      </c>
      <c r="AD246" s="8">
        <f>ABS(AA246-(ROUNDDOWN(AA246/3600,0)*3600+ROUNDDOWN((AA246-(3600*ROUNDDOWN(AA246/3600,0)))/60,0)*60))</f>
        <v>4</v>
      </c>
      <c r="AE246" s="8">
        <f>324000-(L246+K246*60+J246*60*60)</f>
        <v>-82385</v>
      </c>
      <c r="AF246" s="8">
        <f>ABS(ROUNDDOWN(AE246/3600,0))</f>
        <v>22</v>
      </c>
      <c r="AG246" s="8">
        <f>ABS(ROUNDDOWN((AE246-(3600*ROUNDDOWN(AE246/3600,0)))/60,0))</f>
        <v>53</v>
      </c>
      <c r="AH246" s="8">
        <f>ABS(AE246-(ROUNDDOWN(AE246/3600,0)*3600+ROUNDDOWN((AE246-(3600*ROUNDDOWN(AE246/3600,0)))/60,0)*60))</f>
        <v>5</v>
      </c>
      <c r="AI246" s="8">
        <f>324000-(R246+Q246*60+P246*60*60)</f>
        <v>-82385</v>
      </c>
      <c r="AJ246" s="8">
        <f>ABS(ROUNDDOWN(AI246/3600,0))</f>
        <v>22</v>
      </c>
      <c r="AK246" s="8">
        <f>ABS(ROUNDDOWN((AI246-(3600*ROUNDDOWN(AI246/3600,0)))/60,0))</f>
        <v>53</v>
      </c>
      <c r="AL246" s="8">
        <f>ABS(AI246-(ROUNDDOWN(AI246/3600,0)*3600+ROUNDDOWN((AI246-(3600*ROUNDDOWN(AI246/3600,0)))/60,0)*60))</f>
        <v>5</v>
      </c>
      <c r="AM246" s="8">
        <f>ROUND((AA246+AE246+AI246)/3,0)</f>
        <v>-82385</v>
      </c>
      <c r="AN246" s="8">
        <f>ABS(ROUNDDOWN(AM246/3600,0))</f>
        <v>22</v>
      </c>
      <c r="AO246" s="8">
        <f>ABS(ROUNDDOWN((AM246-(3600*ROUNDDOWN(AM246/3600,0)))/60,0))</f>
        <v>53</v>
      </c>
      <c r="AP246" s="8">
        <f>ABS(AM246-(ROUNDDOWN(AM246/3600,0)*3600+ROUNDDOWN((AM246-(3600*ROUNDDOWN(AM246/3600,0)))/60,0)*60))</f>
        <v>5</v>
      </c>
      <c r="AQ246" s="81">
        <f>(F246/60+E246)/60+D246</f>
        <v>112.88444444444444</v>
      </c>
      <c r="AR246" s="81">
        <f>(L246/60+K246)/60+J246</f>
        <v>112.88472222222222</v>
      </c>
      <c r="AS246" s="81">
        <f>(R246/60+Q246)/60+P246</f>
        <v>112.88472222222222</v>
      </c>
      <c r="AT246" s="81"/>
      <c r="AU246" s="81">
        <f>AVERAGE(AQ246:AS246)</f>
        <v>112.88462962962963</v>
      </c>
      <c r="AV246" s="81">
        <f>_xlfn.STDEV.S(AQ246:AS246)</f>
        <v>1.6037507477748508E-4</v>
      </c>
      <c r="AW246" s="8"/>
      <c r="AX246" s="8"/>
      <c r="AY246" s="8"/>
    </row>
    <row r="247" spans="1:58" ht="12" customHeight="1">
      <c r="AM247" s="8"/>
      <c r="AN247" s="8"/>
      <c r="AO247" s="8"/>
      <c r="AP247" s="8"/>
      <c r="AQ247" s="81"/>
      <c r="AR247" s="81"/>
      <c r="AS247" s="81"/>
      <c r="AT247" s="81"/>
      <c r="AU247" s="81"/>
      <c r="AV247" s="81"/>
      <c r="AW247" s="8"/>
      <c r="AX247" s="8"/>
      <c r="AY247" s="8"/>
    </row>
    <row r="248" spans="1:58" ht="12" customHeight="1">
      <c r="AM248" s="8"/>
      <c r="AN248" s="8"/>
      <c r="AO248" s="8"/>
      <c r="AP248" s="8"/>
      <c r="AQ248" s="81"/>
      <c r="AR248" s="81"/>
      <c r="AS248" s="81"/>
      <c r="AT248" s="81"/>
      <c r="AU248" s="81"/>
      <c r="AV248" s="81"/>
      <c r="AW248" s="8"/>
      <c r="AX248" s="8"/>
      <c r="AY248" s="8"/>
    </row>
    <row r="249" spans="1:58" ht="12" customHeight="1">
      <c r="A249" s="7" t="s">
        <v>0</v>
      </c>
      <c r="B249" s="7" t="s">
        <v>1</v>
      </c>
      <c r="C249" s="7" t="s">
        <v>2</v>
      </c>
      <c r="D249" s="551" t="s">
        <v>3</v>
      </c>
      <c r="E249" s="552"/>
      <c r="F249" s="553"/>
      <c r="G249" s="551" t="s">
        <v>13</v>
      </c>
      <c r="H249" s="552"/>
      <c r="I249" s="553"/>
      <c r="J249" s="551" t="s">
        <v>4</v>
      </c>
      <c r="K249" s="552"/>
      <c r="L249" s="553"/>
      <c r="M249" s="551" t="s">
        <v>6</v>
      </c>
      <c r="N249" s="552"/>
      <c r="O249" s="553"/>
      <c r="P249" s="551" t="s">
        <v>5</v>
      </c>
      <c r="Q249" s="552"/>
      <c r="R249" s="553"/>
      <c r="S249" s="551" t="s">
        <v>7</v>
      </c>
      <c r="T249" s="552"/>
      <c r="U249" s="553"/>
      <c r="V249" s="551" t="s">
        <v>12</v>
      </c>
      <c r="W249" s="552"/>
      <c r="X249" s="553"/>
      <c r="AM249" s="8"/>
      <c r="AN249" s="8"/>
      <c r="AO249" s="8"/>
      <c r="AP249" s="8"/>
      <c r="AQ249" s="81"/>
      <c r="AR249" s="81"/>
      <c r="AS249" s="81"/>
      <c r="AT249" s="81"/>
      <c r="AU249" s="81"/>
      <c r="AV249" s="81"/>
      <c r="AW249" s="8"/>
      <c r="AX249" s="8"/>
      <c r="AY249" s="8"/>
    </row>
    <row r="250" spans="1:58" s="8" customFormat="1" ht="12" customHeight="1">
      <c r="A250" s="9">
        <v>44861</v>
      </c>
      <c r="B250" s="7" t="s">
        <v>56</v>
      </c>
      <c r="C250" s="7" t="s">
        <v>37</v>
      </c>
      <c r="D250" s="30">
        <v>90</v>
      </c>
      <c r="E250" s="3">
        <v>11</v>
      </c>
      <c r="F250" s="4">
        <v>41</v>
      </c>
      <c r="G250" s="30" t="str">
        <f>IF(AA250&lt;0,"-"&amp;AB250,AB250)</f>
        <v>-0</v>
      </c>
      <c r="H250" s="3">
        <f>AC250</f>
        <v>11</v>
      </c>
      <c r="I250" s="3">
        <f>AD250</f>
        <v>41</v>
      </c>
      <c r="J250" s="30">
        <v>90</v>
      </c>
      <c r="K250" s="3">
        <v>11</v>
      </c>
      <c r="L250" s="4">
        <v>41</v>
      </c>
      <c r="M250" s="30" t="str">
        <f>IF(AE250&lt;0,"-"&amp;AF250,AF250)</f>
        <v>-0</v>
      </c>
      <c r="N250" s="3">
        <f>AG250</f>
        <v>11</v>
      </c>
      <c r="O250" s="3">
        <f>AH250</f>
        <v>41</v>
      </c>
      <c r="P250" s="30">
        <v>90</v>
      </c>
      <c r="Q250" s="3">
        <v>11</v>
      </c>
      <c r="R250" s="4">
        <v>39</v>
      </c>
      <c r="S250" s="30" t="str">
        <f>IF(AI250&lt;0,"-"&amp;AJ250,AJ250)</f>
        <v>-0</v>
      </c>
      <c r="T250" s="3">
        <f>AK250</f>
        <v>11</v>
      </c>
      <c r="U250" s="3">
        <f>AL250</f>
        <v>39</v>
      </c>
      <c r="V250" s="30" t="str">
        <f>IF(AM250&lt;0,"-"&amp;AN250,AN250)</f>
        <v>-0</v>
      </c>
      <c r="W250" s="3">
        <f>AO250</f>
        <v>11</v>
      </c>
      <c r="X250" s="4">
        <f>AP250</f>
        <v>40</v>
      </c>
      <c r="AA250" s="8">
        <f>324000-(F250+E250*60+D250*60*60)</f>
        <v>-701</v>
      </c>
      <c r="AB250" s="8">
        <f>ABS(ROUNDDOWN(AA250/3600,0))</f>
        <v>0</v>
      </c>
      <c r="AC250" s="8">
        <f>ABS(ROUNDDOWN((AA250-(3600*ROUNDDOWN(AA250/3600,0)))/60,0))</f>
        <v>11</v>
      </c>
      <c r="AD250" s="8">
        <f>ABS(AA250-(ROUNDDOWN(AA250/3600,0)*3600+ROUNDDOWN((AA250-(3600*ROUNDDOWN(AA250/3600,0)))/60,0)*60))</f>
        <v>41</v>
      </c>
      <c r="AE250" s="8">
        <f>324000-(L250+K250*60+J250*60*60)</f>
        <v>-701</v>
      </c>
      <c r="AF250" s="8">
        <f>ABS(ROUNDDOWN(AE250/3600,0))</f>
        <v>0</v>
      </c>
      <c r="AG250" s="8">
        <f>ABS(ROUNDDOWN((AE250-(3600*ROUNDDOWN(AE250/3600,0)))/60,0))</f>
        <v>11</v>
      </c>
      <c r="AH250" s="8">
        <f>ABS(AE250-(ROUNDDOWN(AE250/3600,0)*3600+ROUNDDOWN((AE250-(3600*ROUNDDOWN(AE250/3600,0)))/60,0)*60))</f>
        <v>41</v>
      </c>
      <c r="AI250" s="8">
        <f>324000-(R250+Q250*60+P250*60*60)</f>
        <v>-699</v>
      </c>
      <c r="AJ250" s="8">
        <f>ABS(ROUNDDOWN(AI250/3600,0))</f>
        <v>0</v>
      </c>
      <c r="AK250" s="8">
        <f>ABS(ROUNDDOWN((AI250-(3600*ROUNDDOWN(AI250/3600,0)))/60,0))</f>
        <v>11</v>
      </c>
      <c r="AL250" s="8">
        <f>ABS(AI250-(ROUNDDOWN(AI250/3600,0)*3600+ROUNDDOWN((AI250-(3600*ROUNDDOWN(AI250/3600,0)))/60,0)*60))</f>
        <v>39</v>
      </c>
      <c r="AM250" s="8">
        <f>ROUND((AA250+AE250+AI250)/3,0)</f>
        <v>-700</v>
      </c>
      <c r="AN250" s="8">
        <f>ABS(ROUNDDOWN(AM250/3600,0))</f>
        <v>0</v>
      </c>
      <c r="AO250" s="8">
        <f>ABS(ROUNDDOWN((AM250-(3600*ROUNDDOWN(AM250/3600,0)))/60,0))</f>
        <v>11</v>
      </c>
      <c r="AP250" s="8">
        <f>ABS(AM250-(ROUNDDOWN(AM250/3600,0)*3600+ROUNDDOWN((AM250-(3600*ROUNDDOWN(AM250/3600,0)))/60,0)*60))</f>
        <v>40</v>
      </c>
      <c r="AQ250" s="81">
        <f>(F250/60+E250)/60+D250</f>
        <v>90.194722222222225</v>
      </c>
      <c r="AR250" s="81">
        <f>(L250/60+K250)/60+J250</f>
        <v>90.194722222222225</v>
      </c>
      <c r="AS250" s="81">
        <f>(R250/60+Q250)/60+P250</f>
        <v>90.194166666666661</v>
      </c>
      <c r="AT250" s="81"/>
      <c r="AU250" s="81">
        <f>AVERAGE(AQ250:AS250)</f>
        <v>90.194537037037037</v>
      </c>
      <c r="AV250" s="81">
        <f>_xlfn.STDEV.S(AQ250:AS250)</f>
        <v>3.2075014955497015E-4</v>
      </c>
      <c r="BB250" s="5"/>
      <c r="BC250" s="5"/>
      <c r="BD250" s="5"/>
      <c r="BE250" s="5"/>
      <c r="BF250" s="5"/>
    </row>
    <row r="251" spans="1:58" ht="12" customHeight="1">
      <c r="A251" s="7"/>
      <c r="B251" s="7"/>
      <c r="C251" s="7" t="s">
        <v>57</v>
      </c>
      <c r="D251" s="31">
        <v>113</v>
      </c>
      <c r="E251" s="3">
        <v>58</v>
      </c>
      <c r="F251" s="4">
        <v>51</v>
      </c>
      <c r="G251" s="30" t="str">
        <f>IF(AA251&lt;0,"-"&amp;AB251,AB251)</f>
        <v>-23</v>
      </c>
      <c r="H251" s="3">
        <f>AC251</f>
        <v>58</v>
      </c>
      <c r="I251" s="3">
        <f>AD251</f>
        <v>51</v>
      </c>
      <c r="J251" s="31">
        <v>113</v>
      </c>
      <c r="K251" s="3">
        <v>58</v>
      </c>
      <c r="L251" s="4">
        <v>51</v>
      </c>
      <c r="M251" s="30" t="str">
        <f>IF(AE251&lt;0,"-"&amp;AF251,AF251)</f>
        <v>-23</v>
      </c>
      <c r="N251" s="3">
        <f>AG251</f>
        <v>58</v>
      </c>
      <c r="O251" s="3">
        <f>AH251</f>
        <v>51</v>
      </c>
      <c r="P251" s="31">
        <v>113</v>
      </c>
      <c r="Q251" s="3">
        <v>58</v>
      </c>
      <c r="R251" s="4">
        <v>53</v>
      </c>
      <c r="S251" s="30" t="str">
        <f>IF(AI251&lt;0,"-"&amp;AJ251,AJ251)</f>
        <v>-23</v>
      </c>
      <c r="T251" s="3">
        <f>AK251</f>
        <v>58</v>
      </c>
      <c r="U251" s="3">
        <f>AL251</f>
        <v>53</v>
      </c>
      <c r="V251" s="30" t="str">
        <f>IF(AM251&lt;0,"-"&amp;AN251,AN251)</f>
        <v>-23</v>
      </c>
      <c r="W251" s="3">
        <f>AO251</f>
        <v>58</v>
      </c>
      <c r="X251" s="4">
        <f>AP251</f>
        <v>52</v>
      </c>
      <c r="AA251" s="8">
        <f>324000-(F251+E251*60+D251*60*60)</f>
        <v>-86331</v>
      </c>
      <c r="AB251" s="8">
        <f>ABS(ROUNDDOWN(AA251/3600,0))</f>
        <v>23</v>
      </c>
      <c r="AC251" s="8">
        <f>ABS(ROUNDDOWN((AA251-(3600*ROUNDDOWN(AA251/3600,0)))/60,0))</f>
        <v>58</v>
      </c>
      <c r="AD251" s="8">
        <f>ABS(AA251-(ROUNDDOWN(AA251/3600,0)*3600+ROUNDDOWN((AA251-(3600*ROUNDDOWN(AA251/3600,0)))/60,0)*60))</f>
        <v>51</v>
      </c>
      <c r="AE251" s="8">
        <f>324000-(L251+K251*60+J251*60*60)</f>
        <v>-86331</v>
      </c>
      <c r="AF251" s="8">
        <f>ABS(ROUNDDOWN(AE251/3600,0))</f>
        <v>23</v>
      </c>
      <c r="AG251" s="8">
        <f>ABS(ROUNDDOWN((AE251-(3600*ROUNDDOWN(AE251/3600,0)))/60,0))</f>
        <v>58</v>
      </c>
      <c r="AH251" s="8">
        <f>ABS(AE251-(ROUNDDOWN(AE251/3600,0)*3600+ROUNDDOWN((AE251-(3600*ROUNDDOWN(AE251/3600,0)))/60,0)*60))</f>
        <v>51</v>
      </c>
      <c r="AI251" s="8">
        <f>324000-(R251+Q251*60+P251*60*60)</f>
        <v>-86333</v>
      </c>
      <c r="AJ251" s="8">
        <f>ABS(ROUNDDOWN(AI251/3600,0))</f>
        <v>23</v>
      </c>
      <c r="AK251" s="8">
        <f>ABS(ROUNDDOWN((AI251-(3600*ROUNDDOWN(AI251/3600,0)))/60,0))</f>
        <v>58</v>
      </c>
      <c r="AL251" s="8">
        <f>ABS(AI251-(ROUNDDOWN(AI251/3600,0)*3600+ROUNDDOWN((AI251-(3600*ROUNDDOWN(AI251/3600,0)))/60,0)*60))</f>
        <v>53</v>
      </c>
      <c r="AM251" s="8">
        <f>ROUND((AA251+AE251+AI251)/3,0)</f>
        <v>-86332</v>
      </c>
      <c r="AN251" s="8">
        <f>ABS(ROUNDDOWN(AM251/3600,0))</f>
        <v>23</v>
      </c>
      <c r="AO251" s="8">
        <f>ABS(ROUNDDOWN((AM251-(3600*ROUNDDOWN(AM251/3600,0)))/60,0))</f>
        <v>58</v>
      </c>
      <c r="AP251" s="8">
        <f>ABS(AM251-(ROUNDDOWN(AM251/3600,0)*3600+ROUNDDOWN((AM251-(3600*ROUNDDOWN(AM251/3600,0)))/60,0)*60))</f>
        <v>52</v>
      </c>
      <c r="AQ251" s="81">
        <f>(F251/60+E251)/60+D251</f>
        <v>113.98083333333334</v>
      </c>
      <c r="AR251" s="81">
        <f>(L251/60+K251)/60+J251</f>
        <v>113.98083333333334</v>
      </c>
      <c r="AS251" s="81">
        <f>(R251/60+Q251)/60+P251</f>
        <v>113.98138888888889</v>
      </c>
      <c r="AT251" s="81"/>
      <c r="AU251" s="81">
        <f>AVERAGE(AQ251:AS251)</f>
        <v>113.98101851851852</v>
      </c>
      <c r="AV251" s="81">
        <f>_xlfn.STDEV.S(AQ251:AS251)</f>
        <v>3.207501495467655E-4</v>
      </c>
      <c r="AW251" s="8"/>
      <c r="AX251" s="8"/>
      <c r="AY251" s="8"/>
    </row>
    <row r="252" spans="1:58" ht="12" customHeight="1">
      <c r="D252" s="36"/>
      <c r="E252" s="36"/>
      <c r="F252" s="36"/>
      <c r="G252" s="37"/>
      <c r="H252" s="36"/>
      <c r="I252" s="36"/>
      <c r="J252" s="36"/>
      <c r="K252" s="36"/>
      <c r="L252" s="36"/>
      <c r="M252" s="37"/>
      <c r="N252" s="36"/>
      <c r="O252" s="36"/>
      <c r="P252" s="36"/>
      <c r="Q252" s="36"/>
      <c r="R252" s="36"/>
      <c r="S252" s="37"/>
      <c r="T252" s="36"/>
      <c r="U252" s="36"/>
      <c r="V252" s="37"/>
      <c r="W252" s="36"/>
      <c r="X252" s="36"/>
      <c r="AM252" s="8"/>
      <c r="AN252" s="8"/>
      <c r="AO252" s="8"/>
      <c r="AP252" s="8"/>
      <c r="AQ252" s="81"/>
      <c r="AR252" s="81"/>
      <c r="AS252" s="81"/>
      <c r="AT252" s="81"/>
      <c r="AU252" s="81"/>
      <c r="AV252" s="81"/>
      <c r="AW252" s="8"/>
      <c r="AX252" s="8"/>
      <c r="AY252" s="8"/>
    </row>
    <row r="253" spans="1:58" ht="12" customHeight="1">
      <c r="D253" s="12"/>
      <c r="E253" s="12"/>
      <c r="F253" s="12"/>
      <c r="G253" s="33"/>
      <c r="H253" s="12"/>
      <c r="I253" s="12"/>
      <c r="J253" s="12"/>
      <c r="K253" s="12"/>
      <c r="L253" s="12"/>
      <c r="M253" s="33"/>
      <c r="N253" s="12"/>
      <c r="O253" s="12"/>
      <c r="P253" s="12"/>
      <c r="Q253" s="12"/>
      <c r="R253" s="12"/>
      <c r="S253" s="33"/>
      <c r="T253" s="12"/>
      <c r="U253" s="12"/>
      <c r="V253" s="33"/>
      <c r="W253" s="12"/>
      <c r="X253" s="12"/>
      <c r="AM253" s="8"/>
      <c r="AN253" s="8"/>
      <c r="AO253" s="8"/>
      <c r="AP253" s="8"/>
      <c r="AQ253" s="81"/>
      <c r="AR253" s="81"/>
      <c r="AS253" s="81"/>
      <c r="AT253" s="81"/>
      <c r="AU253" s="81"/>
      <c r="AV253" s="81"/>
      <c r="AW253" s="8"/>
      <c r="AX253" s="8"/>
      <c r="AY253" s="8"/>
    </row>
    <row r="254" spans="1:58" ht="12" customHeight="1">
      <c r="D254" s="12"/>
      <c r="E254" s="12"/>
      <c r="F254" s="12"/>
      <c r="G254" s="33"/>
      <c r="H254" s="12"/>
      <c r="I254" s="12"/>
      <c r="J254" s="12"/>
      <c r="K254" s="12"/>
      <c r="L254" s="12"/>
      <c r="M254" s="33"/>
      <c r="N254" s="12"/>
      <c r="O254" s="12"/>
      <c r="P254" s="12"/>
      <c r="Q254" s="12"/>
      <c r="R254" s="12"/>
      <c r="S254" s="33"/>
      <c r="T254" s="12"/>
      <c r="U254" s="12"/>
      <c r="V254" s="33"/>
      <c r="W254" s="12"/>
      <c r="X254" s="12"/>
      <c r="AM254" s="8"/>
      <c r="AN254" s="8"/>
      <c r="AO254" s="8"/>
      <c r="AP254" s="8"/>
      <c r="AQ254" s="81"/>
      <c r="AR254" s="81"/>
      <c r="AS254" s="81"/>
      <c r="AT254" s="81"/>
      <c r="AU254" s="81"/>
      <c r="AV254" s="81"/>
      <c r="AW254" s="8"/>
      <c r="AX254" s="8"/>
      <c r="AY254" s="8"/>
    </row>
    <row r="255" spans="1:58" ht="12" customHeight="1">
      <c r="D255" s="34"/>
      <c r="E255" s="34"/>
      <c r="F255" s="34"/>
      <c r="G255" s="34"/>
      <c r="H255" s="34"/>
      <c r="I255" s="34"/>
      <c r="J255" s="34"/>
      <c r="K255" s="34"/>
      <c r="L255" s="34"/>
      <c r="M255" s="34"/>
      <c r="N255" s="34"/>
      <c r="O255" s="34"/>
      <c r="P255" s="34"/>
      <c r="Q255" s="34"/>
      <c r="R255" s="34"/>
      <c r="S255" s="34"/>
      <c r="T255" s="34"/>
      <c r="U255" s="34"/>
      <c r="V255" s="34"/>
      <c r="W255" s="34"/>
      <c r="X255" s="34"/>
      <c r="AM255" s="8"/>
      <c r="AN255" s="8"/>
      <c r="AO255" s="8"/>
      <c r="AP255" s="8"/>
      <c r="AQ255" s="81"/>
      <c r="AR255" s="81"/>
      <c r="AS255" s="81"/>
      <c r="AT255" s="81"/>
      <c r="AU255" s="81"/>
      <c r="AV255" s="81"/>
      <c r="AW255" s="8"/>
      <c r="AX255" s="8"/>
      <c r="AY255" s="8"/>
    </row>
    <row r="256" spans="1:58" ht="12" customHeight="1">
      <c r="AM256" s="8"/>
      <c r="AN256" s="8"/>
      <c r="AO256" s="8"/>
      <c r="AP256" s="8"/>
      <c r="AQ256" s="81"/>
      <c r="AR256" s="81"/>
      <c r="AS256" s="81"/>
      <c r="AT256" s="81"/>
      <c r="AU256" s="81"/>
      <c r="AV256" s="81"/>
      <c r="AW256" s="8"/>
      <c r="AX256" s="8"/>
      <c r="AY256" s="8"/>
    </row>
    <row r="257" spans="1:58" ht="12" customHeight="1">
      <c r="A257" s="7" t="s">
        <v>0</v>
      </c>
      <c r="B257" s="7" t="s">
        <v>1</v>
      </c>
      <c r="C257" s="7" t="s">
        <v>2</v>
      </c>
      <c r="D257" s="549" t="s">
        <v>3</v>
      </c>
      <c r="E257" s="549"/>
      <c r="F257" s="549"/>
      <c r="G257" s="549" t="s">
        <v>13</v>
      </c>
      <c r="H257" s="549"/>
      <c r="I257" s="549"/>
      <c r="J257" s="549" t="s">
        <v>4</v>
      </c>
      <c r="K257" s="549"/>
      <c r="L257" s="549"/>
      <c r="M257" s="549" t="s">
        <v>6</v>
      </c>
      <c r="N257" s="549"/>
      <c r="O257" s="549"/>
      <c r="P257" s="549" t="s">
        <v>5</v>
      </c>
      <c r="Q257" s="549"/>
      <c r="R257" s="549"/>
      <c r="S257" s="549" t="s">
        <v>7</v>
      </c>
      <c r="T257" s="549"/>
      <c r="U257" s="549"/>
      <c r="V257" s="549" t="s">
        <v>12</v>
      </c>
      <c r="W257" s="549"/>
      <c r="X257" s="549"/>
      <c r="Y257" s="8"/>
      <c r="Z257" s="8"/>
      <c r="AM257" s="8"/>
      <c r="AN257" s="8"/>
      <c r="AO257" s="8"/>
      <c r="AP257" s="8"/>
      <c r="AQ257" s="81"/>
      <c r="AR257" s="81"/>
      <c r="AS257" s="81"/>
      <c r="AT257" s="81"/>
      <c r="AU257" s="81"/>
      <c r="AV257" s="81"/>
      <c r="AW257" s="8"/>
      <c r="AX257" s="8"/>
      <c r="AY257" s="8"/>
    </row>
    <row r="258" spans="1:58" s="8" customFormat="1" ht="12" customHeight="1">
      <c r="A258" s="9">
        <v>44862</v>
      </c>
      <c r="B258" s="7" t="s">
        <v>45</v>
      </c>
      <c r="C258" s="7" t="s">
        <v>44</v>
      </c>
      <c r="D258" s="30">
        <v>109</v>
      </c>
      <c r="E258" s="3">
        <v>59</v>
      </c>
      <c r="F258" s="4">
        <v>12</v>
      </c>
      <c r="G258" s="30" t="str">
        <f>IF(AA258&lt;0,"-"&amp;AB258,AB258)</f>
        <v>-19</v>
      </c>
      <c r="H258" s="3">
        <f t="shared" ref="H258:I260" si="107">AC258</f>
        <v>59</v>
      </c>
      <c r="I258" s="3">
        <f t="shared" si="107"/>
        <v>12</v>
      </c>
      <c r="J258" s="30">
        <v>109</v>
      </c>
      <c r="K258" s="3">
        <v>59</v>
      </c>
      <c r="L258" s="4">
        <v>11</v>
      </c>
      <c r="M258" s="30" t="str">
        <f>IF(AE258&lt;0,"-"&amp;AF258,AF258)</f>
        <v>-19</v>
      </c>
      <c r="N258" s="3">
        <f t="shared" ref="N258:O260" si="108">AG258</f>
        <v>59</v>
      </c>
      <c r="O258" s="3">
        <f t="shared" si="108"/>
        <v>11</v>
      </c>
      <c r="P258" s="30">
        <v>109</v>
      </c>
      <c r="Q258" s="3">
        <v>59</v>
      </c>
      <c r="R258" s="4">
        <v>14</v>
      </c>
      <c r="S258" s="30" t="str">
        <f>IF(AI258&lt;0,"-"&amp;AJ258,AJ258)</f>
        <v>-19</v>
      </c>
      <c r="T258" s="3">
        <f t="shared" ref="T258:U260" si="109">AK258</f>
        <v>59</v>
      </c>
      <c r="U258" s="3">
        <f t="shared" si="109"/>
        <v>14</v>
      </c>
      <c r="V258" s="30" t="str">
        <f>IF(AM258&lt;0,"-"&amp;AN258,AN258)</f>
        <v>-19</v>
      </c>
      <c r="W258" s="3">
        <f t="shared" ref="W258:X260" si="110">AO258</f>
        <v>59</v>
      </c>
      <c r="X258" s="4">
        <f t="shared" si="110"/>
        <v>12</v>
      </c>
      <c r="Y258" s="5"/>
      <c r="Z258" s="5"/>
      <c r="AA258" s="8">
        <f>324000-(F258+E258*60+D258*60*60)</f>
        <v>-71952</v>
      </c>
      <c r="AB258" s="8">
        <f>ABS(ROUNDDOWN(AA258/3600,0))</f>
        <v>19</v>
      </c>
      <c r="AC258" s="8">
        <f>ABS(ROUNDDOWN((AA258-(3600*ROUNDDOWN(AA258/3600,0)))/60,0))</f>
        <v>59</v>
      </c>
      <c r="AD258" s="8">
        <f>ABS(AA258-(ROUNDDOWN(AA258/3600,0)*3600+ROUNDDOWN((AA258-(3600*ROUNDDOWN(AA258/3600,0)))/60,0)*60))</f>
        <v>12</v>
      </c>
      <c r="AE258" s="8">
        <f>324000-(L258+K258*60+J258*60*60)</f>
        <v>-71951</v>
      </c>
      <c r="AF258" s="8">
        <f>ABS(ROUNDDOWN(AE258/3600,0))</f>
        <v>19</v>
      </c>
      <c r="AG258" s="8">
        <f>ABS(ROUNDDOWN((AE258-(3600*ROUNDDOWN(AE258/3600,0)))/60,0))</f>
        <v>59</v>
      </c>
      <c r="AH258" s="8">
        <f>ABS(AE258-(ROUNDDOWN(AE258/3600,0)*3600+ROUNDDOWN((AE258-(3600*ROUNDDOWN(AE258/3600,0)))/60,0)*60))</f>
        <v>11</v>
      </c>
      <c r="AI258" s="8">
        <f>324000-(R258+Q258*60+P258*60*60)</f>
        <v>-71954</v>
      </c>
      <c r="AJ258" s="8">
        <f>ABS(ROUNDDOWN(AI258/3600,0))</f>
        <v>19</v>
      </c>
      <c r="AK258" s="8">
        <f>ABS(ROUNDDOWN((AI258-(3600*ROUNDDOWN(AI258/3600,0)))/60,0))</f>
        <v>59</v>
      </c>
      <c r="AL258" s="8">
        <f>ABS(AI258-(ROUNDDOWN(AI258/3600,0)*3600+ROUNDDOWN((AI258-(3600*ROUNDDOWN(AI258/3600,0)))/60,0)*60))</f>
        <v>14</v>
      </c>
      <c r="AM258" s="8">
        <f>ROUND((AA258+AE258+AI258)/3,0)</f>
        <v>-71952</v>
      </c>
      <c r="AN258" s="8">
        <f>ABS(ROUNDDOWN(AM258/3600,0))</f>
        <v>19</v>
      </c>
      <c r="AO258" s="8">
        <f>ABS(ROUNDDOWN((AM258-(3600*ROUNDDOWN(AM258/3600,0)))/60,0))</f>
        <v>59</v>
      </c>
      <c r="AP258" s="8">
        <f>ABS(AM258-(ROUNDDOWN(AM258/3600,0)*3600+ROUNDDOWN((AM258-(3600*ROUNDDOWN(AM258/3600,0)))/60,0)*60))</f>
        <v>12</v>
      </c>
      <c r="AQ258" s="81">
        <f>(F258/60+E258)/60+D258</f>
        <v>109.98666666666666</v>
      </c>
      <c r="AR258" s="81">
        <f>(L258/60+K258)/60+J258</f>
        <v>109.98638888888888</v>
      </c>
      <c r="AS258" s="81">
        <f>(R258/60+Q258)/60+P258</f>
        <v>109.98722222222223</v>
      </c>
      <c r="AT258" s="81"/>
      <c r="AU258" s="81">
        <f>AVERAGE(AQ258:AS258)</f>
        <v>109.98675925925926</v>
      </c>
      <c r="AV258" s="81">
        <f>_xlfn.STDEV.S(AQ258:AS258)</f>
        <v>4.2431256435461289E-4</v>
      </c>
      <c r="BB258" s="5"/>
      <c r="BC258" s="5"/>
      <c r="BD258" s="5"/>
      <c r="BE258" s="5"/>
      <c r="BF258" s="5"/>
    </row>
    <row r="259" spans="1:58" ht="12" customHeight="1">
      <c r="A259" s="7"/>
      <c r="B259" s="7"/>
      <c r="C259" s="7" t="s">
        <v>91</v>
      </c>
      <c r="D259" s="31">
        <v>86</v>
      </c>
      <c r="E259" s="32">
        <v>25</v>
      </c>
      <c r="F259" s="4">
        <v>43</v>
      </c>
      <c r="G259" s="30">
        <f>IF(AA259&lt;0,"-"&amp;AB259,AB259)</f>
        <v>3</v>
      </c>
      <c r="H259" s="3">
        <f t="shared" si="107"/>
        <v>34</v>
      </c>
      <c r="I259" s="3">
        <f t="shared" si="107"/>
        <v>17</v>
      </c>
      <c r="J259" s="31">
        <v>86</v>
      </c>
      <c r="K259" s="32">
        <v>25</v>
      </c>
      <c r="L259" s="4">
        <v>42</v>
      </c>
      <c r="M259" s="30">
        <f>IF(AE259&lt;0,"-"&amp;AF259,AF259)</f>
        <v>3</v>
      </c>
      <c r="N259" s="3">
        <f t="shared" si="108"/>
        <v>34</v>
      </c>
      <c r="O259" s="3">
        <f t="shared" si="108"/>
        <v>18</v>
      </c>
      <c r="P259" s="31">
        <v>86</v>
      </c>
      <c r="Q259" s="32">
        <v>25</v>
      </c>
      <c r="R259" s="4">
        <v>44</v>
      </c>
      <c r="S259" s="30">
        <f>IF(AI259&lt;0,"-"&amp;AJ259,AJ259)</f>
        <v>3</v>
      </c>
      <c r="T259" s="3">
        <f t="shared" si="109"/>
        <v>34</v>
      </c>
      <c r="U259" s="3">
        <f t="shared" si="109"/>
        <v>16</v>
      </c>
      <c r="V259" s="30">
        <f>IF(AM259&lt;0,"-"&amp;AN259,AN259)</f>
        <v>3</v>
      </c>
      <c r="W259" s="3">
        <f t="shared" si="110"/>
        <v>34</v>
      </c>
      <c r="X259" s="4">
        <f t="shared" si="110"/>
        <v>17</v>
      </c>
      <c r="AA259" s="8">
        <f>324000-(F259+E259*60+D259*60*60)</f>
        <v>12857</v>
      </c>
      <c r="AB259" s="8">
        <f>ABS(ROUNDDOWN(AA259/3600,0))</f>
        <v>3</v>
      </c>
      <c r="AC259" s="8">
        <f>ABS(ROUNDDOWN((AA259-(3600*ROUNDDOWN(AA259/3600,0)))/60,0))</f>
        <v>34</v>
      </c>
      <c r="AD259" s="8">
        <f>ABS(AA259-(ROUNDDOWN(AA259/3600,0)*3600+ROUNDDOWN((AA259-(3600*ROUNDDOWN(AA259/3600,0)))/60,0)*60))</f>
        <v>17</v>
      </c>
      <c r="AE259" s="8">
        <f>324000-(L259+K259*60+J259*60*60)</f>
        <v>12858</v>
      </c>
      <c r="AF259" s="8">
        <f>ABS(ROUNDDOWN(AE259/3600,0))</f>
        <v>3</v>
      </c>
      <c r="AG259" s="8">
        <f>ABS(ROUNDDOWN((AE259-(3600*ROUNDDOWN(AE259/3600,0)))/60,0))</f>
        <v>34</v>
      </c>
      <c r="AH259" s="8">
        <f>ABS(AE259-(ROUNDDOWN(AE259/3600,0)*3600+ROUNDDOWN((AE259-(3600*ROUNDDOWN(AE259/3600,0)))/60,0)*60))</f>
        <v>18</v>
      </c>
      <c r="AI259" s="8">
        <f>324000-(R259+Q259*60+P259*60*60)</f>
        <v>12856</v>
      </c>
      <c r="AJ259" s="8">
        <f>ABS(ROUNDDOWN(AI259/3600,0))</f>
        <v>3</v>
      </c>
      <c r="AK259" s="8">
        <f>ABS(ROUNDDOWN((AI259-(3600*ROUNDDOWN(AI259/3600,0)))/60,0))</f>
        <v>34</v>
      </c>
      <c r="AL259" s="8">
        <f>ABS(AI259-(ROUNDDOWN(AI259/3600,0)*3600+ROUNDDOWN((AI259-(3600*ROUNDDOWN(AI259/3600,0)))/60,0)*60))</f>
        <v>16</v>
      </c>
      <c r="AM259" s="8">
        <f>ROUND((AA259+AE259+AI259)/3,0)</f>
        <v>12857</v>
      </c>
      <c r="AN259" s="8">
        <f>ABS(ROUNDDOWN(AM259/3600,0))</f>
        <v>3</v>
      </c>
      <c r="AO259" s="8">
        <f>ABS(ROUNDDOWN((AM259-(3600*ROUNDDOWN(AM259/3600,0)))/60,0))</f>
        <v>34</v>
      </c>
      <c r="AP259" s="8">
        <f>ABS(AM259-(ROUNDDOWN(AM259/3600,0)*3600+ROUNDDOWN((AM259-(3600*ROUNDDOWN(AM259/3600,0)))/60,0)*60))</f>
        <v>17</v>
      </c>
      <c r="AQ259" s="81">
        <f>(F259/60+E259)/60+D259</f>
        <v>86.42861111111111</v>
      </c>
      <c r="AR259" s="81">
        <f>(L259/60+K259)/60+J259</f>
        <v>86.428333333333327</v>
      </c>
      <c r="AS259" s="81">
        <f>(R259/60+Q259)/60+P259</f>
        <v>86.428888888888892</v>
      </c>
      <c r="AT259" s="81"/>
      <c r="AU259" s="81">
        <f>AVERAGE(AQ259:AS259)</f>
        <v>86.428611111111096</v>
      </c>
      <c r="AV259" s="81">
        <f>_xlfn.STDEV.S(AQ259:AS259)</f>
        <v>2.7777777778226209E-4</v>
      </c>
      <c r="AW259" s="8"/>
      <c r="AX259" s="8"/>
      <c r="AY259" s="8"/>
    </row>
    <row r="260" spans="1:58" ht="12" customHeight="1">
      <c r="A260" s="7"/>
      <c r="B260" s="7"/>
      <c r="C260" s="520" t="s">
        <v>92</v>
      </c>
      <c r="D260" s="31">
        <v>84</v>
      </c>
      <c r="E260" s="3">
        <v>24</v>
      </c>
      <c r="F260" s="4">
        <v>2</v>
      </c>
      <c r="G260" s="30">
        <f>IF(AA260&lt;0,"-"&amp;AB260,AB260)</f>
        <v>5</v>
      </c>
      <c r="H260" s="3">
        <f t="shared" si="107"/>
        <v>35</v>
      </c>
      <c r="I260" s="3">
        <f t="shared" si="107"/>
        <v>58</v>
      </c>
      <c r="J260" s="31">
        <v>84</v>
      </c>
      <c r="K260" s="3">
        <v>24</v>
      </c>
      <c r="L260" s="4">
        <v>4</v>
      </c>
      <c r="M260" s="30">
        <f>IF(AE260&lt;0,"-"&amp;AF260,AF260)</f>
        <v>5</v>
      </c>
      <c r="N260" s="3">
        <f t="shared" si="108"/>
        <v>35</v>
      </c>
      <c r="O260" s="3">
        <f t="shared" si="108"/>
        <v>56</v>
      </c>
      <c r="P260" s="31">
        <v>84</v>
      </c>
      <c r="Q260" s="3">
        <v>24</v>
      </c>
      <c r="R260" s="4">
        <v>4</v>
      </c>
      <c r="S260" s="30">
        <f>IF(AI260&lt;0,"-"&amp;AJ260,AJ260)</f>
        <v>5</v>
      </c>
      <c r="T260" s="3">
        <f t="shared" si="109"/>
        <v>35</v>
      </c>
      <c r="U260" s="3">
        <f t="shared" si="109"/>
        <v>56</v>
      </c>
      <c r="V260" s="30">
        <f>IF(AM260&lt;0,"-"&amp;AN260,AN260)</f>
        <v>5</v>
      </c>
      <c r="W260" s="3">
        <f t="shared" si="110"/>
        <v>35</v>
      </c>
      <c r="X260" s="4">
        <f t="shared" si="110"/>
        <v>57</v>
      </c>
      <c r="AA260" s="8">
        <f>324000-(F260+E260*60+D260*60*60)</f>
        <v>20158</v>
      </c>
      <c r="AB260" s="8">
        <f>ABS(ROUNDDOWN(AA260/3600,0))</f>
        <v>5</v>
      </c>
      <c r="AC260" s="8">
        <f>ABS(ROUNDDOWN((AA260-(3600*ROUNDDOWN(AA260/3600,0)))/60,0))</f>
        <v>35</v>
      </c>
      <c r="AD260" s="8">
        <f>ABS(AA260-(ROUNDDOWN(AA260/3600,0)*3600+ROUNDDOWN((AA260-(3600*ROUNDDOWN(AA260/3600,0)))/60,0)*60))</f>
        <v>58</v>
      </c>
      <c r="AE260" s="8">
        <f>324000-(L260+K260*60+J260*60*60)</f>
        <v>20156</v>
      </c>
      <c r="AF260" s="8">
        <f>ABS(ROUNDDOWN(AE260/3600,0))</f>
        <v>5</v>
      </c>
      <c r="AG260" s="8">
        <f>ABS(ROUNDDOWN((AE260-(3600*ROUNDDOWN(AE260/3600,0)))/60,0))</f>
        <v>35</v>
      </c>
      <c r="AH260" s="8">
        <f>ABS(AE260-(ROUNDDOWN(AE260/3600,0)*3600+ROUNDDOWN((AE260-(3600*ROUNDDOWN(AE260/3600,0)))/60,0)*60))</f>
        <v>56</v>
      </c>
      <c r="AI260" s="8">
        <f>324000-(R260+Q260*60+P260*60*60)</f>
        <v>20156</v>
      </c>
      <c r="AJ260" s="8">
        <f>ABS(ROUNDDOWN(AI260/3600,0))</f>
        <v>5</v>
      </c>
      <c r="AK260" s="8">
        <f>ABS(ROUNDDOWN((AI260-(3600*ROUNDDOWN(AI260/3600,0)))/60,0))</f>
        <v>35</v>
      </c>
      <c r="AL260" s="8">
        <f>ABS(AI260-(ROUNDDOWN(AI260/3600,0)*3600+ROUNDDOWN((AI260-(3600*ROUNDDOWN(AI260/3600,0)))/60,0)*60))</f>
        <v>56</v>
      </c>
      <c r="AM260" s="8">
        <f>ROUND((AA260+AE260+AI260)/3,0)</f>
        <v>20157</v>
      </c>
      <c r="AN260" s="8">
        <f>ABS(ROUNDDOWN(AM260/3600,0))</f>
        <v>5</v>
      </c>
      <c r="AO260" s="8">
        <f>ABS(ROUNDDOWN((AM260-(3600*ROUNDDOWN(AM260/3600,0)))/60,0))</f>
        <v>35</v>
      </c>
      <c r="AP260" s="8">
        <f>ABS(AM260-(ROUNDDOWN(AM260/3600,0)*3600+ROUNDDOWN((AM260-(3600*ROUNDDOWN(AM260/3600,0)))/60,0)*60))</f>
        <v>57</v>
      </c>
      <c r="AQ260" s="81">
        <f>(F260/60+E260)/60+D260</f>
        <v>84.400555555555556</v>
      </c>
      <c r="AR260" s="81">
        <f>(L260/60+K260)/60+J260</f>
        <v>84.401111111111106</v>
      </c>
      <c r="AS260" s="81">
        <f>(R260/60+Q260)/60+P260</f>
        <v>84.401111111111106</v>
      </c>
      <c r="AT260" s="81"/>
      <c r="AU260" s="519">
        <f>AVERAGE(AQ260:AS260)</f>
        <v>84.400925925925932</v>
      </c>
      <c r="AV260" s="81">
        <f>_xlfn.STDEV.S(AQ260:AS260)</f>
        <v>3.207501495467655E-4</v>
      </c>
      <c r="AW260" s="8"/>
      <c r="AX260" s="8"/>
      <c r="AY260" s="8"/>
    </row>
    <row r="261" spans="1:58" ht="12" customHeight="1">
      <c r="D261" s="12"/>
      <c r="E261" s="12"/>
      <c r="F261" s="12"/>
      <c r="G261" s="33"/>
      <c r="H261" s="12"/>
      <c r="I261" s="12"/>
      <c r="J261" s="12"/>
      <c r="K261" s="12"/>
      <c r="L261" s="12"/>
      <c r="M261" s="33"/>
      <c r="N261" s="12"/>
      <c r="O261" s="12"/>
      <c r="P261" s="12"/>
      <c r="Q261" s="12"/>
      <c r="R261" s="12"/>
      <c r="S261" s="33"/>
      <c r="T261" s="12"/>
      <c r="U261" s="12"/>
      <c r="V261" s="33"/>
      <c r="W261" s="12"/>
      <c r="X261" s="12"/>
      <c r="AM261" s="8"/>
      <c r="AN261" s="8"/>
      <c r="AO261" s="8"/>
      <c r="AP261" s="8"/>
      <c r="AQ261" s="81"/>
      <c r="AR261" s="81"/>
      <c r="AS261" s="81"/>
      <c r="AT261" s="81"/>
      <c r="AU261" s="81"/>
      <c r="AV261" s="81"/>
      <c r="AW261" s="8"/>
      <c r="AX261" s="8"/>
      <c r="AY261" s="8"/>
    </row>
    <row r="262" spans="1:58" ht="12" customHeight="1">
      <c r="D262" s="34"/>
      <c r="E262" s="34"/>
      <c r="F262" s="34"/>
      <c r="G262" s="34"/>
      <c r="H262" s="34"/>
      <c r="I262" s="34"/>
      <c r="J262" s="34"/>
      <c r="K262" s="34"/>
      <c r="L262" s="34"/>
      <c r="M262" s="34"/>
      <c r="N262" s="34"/>
      <c r="O262" s="34"/>
      <c r="P262" s="34"/>
      <c r="Q262" s="34"/>
      <c r="R262" s="34"/>
      <c r="S262" s="34"/>
      <c r="T262" s="34"/>
      <c r="U262" s="34"/>
      <c r="V262" s="34"/>
      <c r="W262" s="34"/>
      <c r="X262" s="34"/>
      <c r="Y262" s="8"/>
      <c r="Z262" s="8"/>
      <c r="AM262" s="8"/>
      <c r="AN262" s="8"/>
      <c r="AO262" s="8"/>
      <c r="AP262" s="8"/>
      <c r="AQ262" s="81"/>
      <c r="AR262" s="81"/>
      <c r="AS262" s="81"/>
      <c r="AT262" s="81"/>
      <c r="AU262" s="81"/>
      <c r="AV262" s="81"/>
      <c r="AW262" s="8"/>
      <c r="AX262" s="8"/>
      <c r="AY262" s="8"/>
    </row>
    <row r="263" spans="1:58" s="8" customFormat="1" ht="12" customHeight="1">
      <c r="A263" s="7" t="s">
        <v>0</v>
      </c>
      <c r="B263" s="7" t="s">
        <v>1</v>
      </c>
      <c r="C263" s="7" t="s">
        <v>2</v>
      </c>
      <c r="D263" s="549" t="s">
        <v>3</v>
      </c>
      <c r="E263" s="549"/>
      <c r="F263" s="549"/>
      <c r="G263" s="549" t="s">
        <v>13</v>
      </c>
      <c r="H263" s="549"/>
      <c r="I263" s="549"/>
      <c r="J263" s="549" t="s">
        <v>4</v>
      </c>
      <c r="K263" s="549"/>
      <c r="L263" s="549"/>
      <c r="M263" s="549" t="s">
        <v>6</v>
      </c>
      <c r="N263" s="549"/>
      <c r="O263" s="549"/>
      <c r="P263" s="549" t="s">
        <v>5</v>
      </c>
      <c r="Q263" s="549"/>
      <c r="R263" s="549"/>
      <c r="S263" s="549" t="s">
        <v>7</v>
      </c>
      <c r="T263" s="549"/>
      <c r="U263" s="549"/>
      <c r="V263" s="549" t="s">
        <v>12</v>
      </c>
      <c r="W263" s="549"/>
      <c r="X263" s="549"/>
      <c r="Y263" s="5"/>
      <c r="Z263" s="5"/>
      <c r="AQ263" s="81"/>
      <c r="AR263" s="81"/>
      <c r="AS263" s="81"/>
      <c r="AT263" s="81"/>
      <c r="AU263" s="81"/>
      <c r="AV263" s="81"/>
      <c r="BB263" s="5"/>
      <c r="BC263" s="5"/>
      <c r="BD263" s="5"/>
      <c r="BE263" s="5"/>
      <c r="BF263" s="5"/>
    </row>
    <row r="264" spans="1:58" ht="12" customHeight="1">
      <c r="A264" s="9">
        <v>44862</v>
      </c>
      <c r="B264" s="7" t="s">
        <v>36</v>
      </c>
      <c r="C264" s="7" t="s">
        <v>44</v>
      </c>
      <c r="D264" s="30">
        <v>105</v>
      </c>
      <c r="E264" s="3">
        <v>19</v>
      </c>
      <c r="F264" s="4">
        <v>51</v>
      </c>
      <c r="G264" s="30" t="str">
        <f>IF(AA264&lt;0,"-"&amp;AB264,AB264)</f>
        <v>-15</v>
      </c>
      <c r="H264" s="3">
        <f t="shared" ref="H264:I266" si="111">AC264</f>
        <v>19</v>
      </c>
      <c r="I264" s="3">
        <f t="shared" si="111"/>
        <v>51</v>
      </c>
      <c r="J264" s="30">
        <v>105</v>
      </c>
      <c r="K264" s="3">
        <v>19</v>
      </c>
      <c r="L264" s="4">
        <v>54</v>
      </c>
      <c r="M264" s="30" t="str">
        <f>IF(AE264&lt;0,"-"&amp;AF264,AF264)</f>
        <v>-15</v>
      </c>
      <c r="N264" s="3">
        <f t="shared" ref="N264:O266" si="112">AG264</f>
        <v>19</v>
      </c>
      <c r="O264" s="3">
        <f t="shared" si="112"/>
        <v>54</v>
      </c>
      <c r="P264" s="30">
        <v>105</v>
      </c>
      <c r="Q264" s="3">
        <v>19</v>
      </c>
      <c r="R264" s="4">
        <v>54</v>
      </c>
      <c r="S264" s="30" t="str">
        <f>IF(AI264&lt;0,"-"&amp;AJ264,AJ264)</f>
        <v>-15</v>
      </c>
      <c r="T264" s="3">
        <f t="shared" ref="T264:U266" si="113">AK264</f>
        <v>19</v>
      </c>
      <c r="U264" s="3">
        <f t="shared" si="113"/>
        <v>54</v>
      </c>
      <c r="V264" s="30" t="str">
        <f>IF(AM264&lt;0,"-"&amp;AN264,AN264)</f>
        <v>-15</v>
      </c>
      <c r="W264" s="3">
        <f t="shared" ref="W264:X266" si="114">AO264</f>
        <v>19</v>
      </c>
      <c r="X264" s="4">
        <f t="shared" si="114"/>
        <v>53</v>
      </c>
      <c r="AA264" s="8">
        <f>324000-(F264+E264*60+D264*60*60)</f>
        <v>-55191</v>
      </c>
      <c r="AB264" s="8">
        <f>ABS(ROUNDDOWN(AA264/3600,0))</f>
        <v>15</v>
      </c>
      <c r="AC264" s="8">
        <f>ABS(ROUNDDOWN((AA264-(3600*ROUNDDOWN(AA264/3600,0)))/60,0))</f>
        <v>19</v>
      </c>
      <c r="AD264" s="8">
        <f>ABS(AA264-(ROUNDDOWN(AA264/3600,0)*3600+ROUNDDOWN((AA264-(3600*ROUNDDOWN(AA264/3600,0)))/60,0)*60))</f>
        <v>51</v>
      </c>
      <c r="AE264" s="8">
        <f>324000-(L264+K264*60+J264*60*60)</f>
        <v>-55194</v>
      </c>
      <c r="AF264" s="8">
        <f>ABS(ROUNDDOWN(AE264/3600,0))</f>
        <v>15</v>
      </c>
      <c r="AG264" s="8">
        <f>ABS(ROUNDDOWN((AE264-(3600*ROUNDDOWN(AE264/3600,0)))/60,0))</f>
        <v>19</v>
      </c>
      <c r="AH264" s="8">
        <f>ABS(AE264-(ROUNDDOWN(AE264/3600,0)*3600+ROUNDDOWN((AE264-(3600*ROUNDDOWN(AE264/3600,0)))/60,0)*60))</f>
        <v>54</v>
      </c>
      <c r="AI264" s="8">
        <f>324000-(R264+Q264*60+P264*60*60)</f>
        <v>-55194</v>
      </c>
      <c r="AJ264" s="8">
        <f>ABS(ROUNDDOWN(AI264/3600,0))</f>
        <v>15</v>
      </c>
      <c r="AK264" s="8">
        <f>ABS(ROUNDDOWN((AI264-(3600*ROUNDDOWN(AI264/3600,0)))/60,0))</f>
        <v>19</v>
      </c>
      <c r="AL264" s="8">
        <f>ABS(AI264-(ROUNDDOWN(AI264/3600,0)*3600+ROUNDDOWN((AI264-(3600*ROUNDDOWN(AI264/3600,0)))/60,0)*60))</f>
        <v>54</v>
      </c>
      <c r="AM264" s="8">
        <f>ROUND((AA264+AE264+AI264)/3,0)</f>
        <v>-55193</v>
      </c>
      <c r="AN264" s="8">
        <f>ABS(ROUNDDOWN(AM264/3600,0))</f>
        <v>15</v>
      </c>
      <c r="AO264" s="8">
        <f>ABS(ROUNDDOWN((AM264-(3600*ROUNDDOWN(AM264/3600,0)))/60,0))</f>
        <v>19</v>
      </c>
      <c r="AP264" s="8">
        <f>ABS(AM264-(ROUNDDOWN(AM264/3600,0)*3600+ROUNDDOWN((AM264-(3600*ROUNDDOWN(AM264/3600,0)))/60,0)*60))</f>
        <v>53</v>
      </c>
      <c r="AQ264" s="81">
        <f>(F264/60+E264)/60+D264</f>
        <v>105.33083333333333</v>
      </c>
      <c r="AR264" s="81">
        <f>(L264/60+K264)/60+J264</f>
        <v>105.33166666666666</v>
      </c>
      <c r="AS264" s="81">
        <f>(R264/60+Q264)/60+P264</f>
        <v>105.33166666666666</v>
      </c>
      <c r="AT264" s="81"/>
      <c r="AU264" s="81">
        <f>AVERAGE(AQ264:AS264)</f>
        <v>105.3313888888889</v>
      </c>
      <c r="AV264" s="81">
        <f>_xlfn.STDEV.S(AQ264:AS264)</f>
        <v>4.8112522432425058E-4</v>
      </c>
      <c r="AW264" s="8"/>
      <c r="AX264" s="8"/>
      <c r="AY264" s="8"/>
    </row>
    <row r="265" spans="1:58" ht="12" customHeight="1">
      <c r="A265" s="7"/>
      <c r="B265" s="7"/>
      <c r="C265" s="7" t="s">
        <v>93</v>
      </c>
      <c r="D265" s="31">
        <v>86</v>
      </c>
      <c r="E265" s="32">
        <v>51</v>
      </c>
      <c r="F265" s="4">
        <v>58</v>
      </c>
      <c r="G265" s="30">
        <f>IF(AA265&lt;0,"-"&amp;AB265,AB265)</f>
        <v>3</v>
      </c>
      <c r="H265" s="3">
        <f t="shared" si="111"/>
        <v>8</v>
      </c>
      <c r="I265" s="3">
        <f t="shared" si="111"/>
        <v>2</v>
      </c>
      <c r="J265" s="31">
        <v>86</v>
      </c>
      <c r="K265" s="32">
        <v>51</v>
      </c>
      <c r="L265" s="4">
        <v>52</v>
      </c>
      <c r="M265" s="30">
        <f>IF(AE265&lt;0,"-"&amp;AF265,AF265)</f>
        <v>3</v>
      </c>
      <c r="N265" s="3">
        <f t="shared" si="112"/>
        <v>8</v>
      </c>
      <c r="O265" s="3">
        <f t="shared" si="112"/>
        <v>8</v>
      </c>
      <c r="P265" s="31">
        <v>86</v>
      </c>
      <c r="Q265" s="32">
        <v>51</v>
      </c>
      <c r="R265" s="4">
        <v>57</v>
      </c>
      <c r="S265" s="30">
        <f>IF(AI265&lt;0,"-"&amp;AJ265,AJ265)</f>
        <v>3</v>
      </c>
      <c r="T265" s="3">
        <f t="shared" si="113"/>
        <v>8</v>
      </c>
      <c r="U265" s="3">
        <f t="shared" si="113"/>
        <v>3</v>
      </c>
      <c r="V265" s="30">
        <f>IF(AM265&lt;0,"-"&amp;AN265,AN265)</f>
        <v>3</v>
      </c>
      <c r="W265" s="3">
        <f t="shared" si="114"/>
        <v>8</v>
      </c>
      <c r="X265" s="4">
        <f t="shared" si="114"/>
        <v>4</v>
      </c>
      <c r="AA265" s="8">
        <f>324000-(F265+E265*60+D265*60*60)</f>
        <v>11282</v>
      </c>
      <c r="AB265" s="8">
        <f>ABS(ROUNDDOWN(AA265/3600,0))</f>
        <v>3</v>
      </c>
      <c r="AC265" s="8">
        <f>ABS(ROUNDDOWN((AA265-(3600*ROUNDDOWN(AA265/3600,0)))/60,0))</f>
        <v>8</v>
      </c>
      <c r="AD265" s="8">
        <f>ABS(AA265-(ROUNDDOWN(AA265/3600,0)*3600+ROUNDDOWN((AA265-(3600*ROUNDDOWN(AA265/3600,0)))/60,0)*60))</f>
        <v>2</v>
      </c>
      <c r="AE265" s="8">
        <f>324000-(L265+K265*60+J265*60*60)</f>
        <v>11288</v>
      </c>
      <c r="AF265" s="8">
        <f>ABS(ROUNDDOWN(AE265/3600,0))</f>
        <v>3</v>
      </c>
      <c r="AG265" s="8">
        <f>ABS(ROUNDDOWN((AE265-(3600*ROUNDDOWN(AE265/3600,0)))/60,0))</f>
        <v>8</v>
      </c>
      <c r="AH265" s="8">
        <f>ABS(AE265-(ROUNDDOWN(AE265/3600,0)*3600+ROUNDDOWN((AE265-(3600*ROUNDDOWN(AE265/3600,0)))/60,0)*60))</f>
        <v>8</v>
      </c>
      <c r="AI265" s="8">
        <f>324000-(R265+Q265*60+P265*60*60)</f>
        <v>11283</v>
      </c>
      <c r="AJ265" s="8">
        <f>ABS(ROUNDDOWN(AI265/3600,0))</f>
        <v>3</v>
      </c>
      <c r="AK265" s="8">
        <f>ABS(ROUNDDOWN((AI265-(3600*ROUNDDOWN(AI265/3600,0)))/60,0))</f>
        <v>8</v>
      </c>
      <c r="AL265" s="8">
        <f>ABS(AI265-(ROUNDDOWN(AI265/3600,0)*3600+ROUNDDOWN((AI265-(3600*ROUNDDOWN(AI265/3600,0)))/60,0)*60))</f>
        <v>3</v>
      </c>
      <c r="AM265" s="8">
        <f>ROUND((AA265+AE265+AI265)/3,0)</f>
        <v>11284</v>
      </c>
      <c r="AN265" s="8">
        <f>ABS(ROUNDDOWN(AM265/3600,0))</f>
        <v>3</v>
      </c>
      <c r="AO265" s="8">
        <f>ABS(ROUNDDOWN((AM265-(3600*ROUNDDOWN(AM265/3600,0)))/60,0))</f>
        <v>8</v>
      </c>
      <c r="AP265" s="8">
        <f>ABS(AM265-(ROUNDDOWN(AM265/3600,0)*3600+ROUNDDOWN((AM265-(3600*ROUNDDOWN(AM265/3600,0)))/60,0)*60))</f>
        <v>4</v>
      </c>
      <c r="AQ265" s="81">
        <f>(F265/60+E265)/60+D265</f>
        <v>86.86611111111111</v>
      </c>
      <c r="AR265" s="81">
        <f>(L265/60+K265)/60+J265</f>
        <v>86.864444444444445</v>
      </c>
      <c r="AS265" s="81">
        <f>(R265/60+Q265)/60+P265</f>
        <v>86.865833333333327</v>
      </c>
      <c r="AT265" s="81"/>
      <c r="AU265" s="81">
        <f>AVERAGE(AQ265:AS265)</f>
        <v>86.865462962962965</v>
      </c>
      <c r="AV265" s="81">
        <f>_xlfn.STDEV.S(AQ265:AS265)</f>
        <v>8.9293062601607178E-4</v>
      </c>
      <c r="AW265" s="8"/>
      <c r="AX265" s="8"/>
      <c r="AY265" s="8"/>
    </row>
    <row r="266" spans="1:58" ht="12" customHeight="1">
      <c r="A266" s="7"/>
      <c r="B266" s="7"/>
      <c r="C266" s="520" t="s">
        <v>94</v>
      </c>
      <c r="D266" s="31">
        <v>86</v>
      </c>
      <c r="E266" s="3">
        <v>49</v>
      </c>
      <c r="F266" s="4">
        <v>42</v>
      </c>
      <c r="G266" s="30">
        <f>IF(AA266&lt;0,"-"&amp;AB266,AB266)</f>
        <v>3</v>
      </c>
      <c r="H266" s="3">
        <f t="shared" si="111"/>
        <v>10</v>
      </c>
      <c r="I266" s="3">
        <f t="shared" si="111"/>
        <v>18</v>
      </c>
      <c r="J266" s="31">
        <v>86</v>
      </c>
      <c r="K266" s="3">
        <v>49</v>
      </c>
      <c r="L266" s="4">
        <v>40</v>
      </c>
      <c r="M266" s="30">
        <f>IF(AE266&lt;0,"-"&amp;AF266,AF266)</f>
        <v>3</v>
      </c>
      <c r="N266" s="3">
        <f t="shared" si="112"/>
        <v>10</v>
      </c>
      <c r="O266" s="3">
        <f t="shared" si="112"/>
        <v>20</v>
      </c>
      <c r="P266" s="31">
        <v>86</v>
      </c>
      <c r="Q266" s="3">
        <v>49</v>
      </c>
      <c r="R266" s="4">
        <v>40</v>
      </c>
      <c r="S266" s="30">
        <f>IF(AI266&lt;0,"-"&amp;AJ266,AJ266)</f>
        <v>3</v>
      </c>
      <c r="T266" s="3">
        <f t="shared" si="113"/>
        <v>10</v>
      </c>
      <c r="U266" s="3">
        <f t="shared" si="113"/>
        <v>20</v>
      </c>
      <c r="V266" s="30">
        <f>IF(AM266&lt;0,"-"&amp;AN266,AN266)</f>
        <v>3</v>
      </c>
      <c r="W266" s="3">
        <f t="shared" si="114"/>
        <v>10</v>
      </c>
      <c r="X266" s="4">
        <f t="shared" si="114"/>
        <v>19</v>
      </c>
      <c r="AA266" s="8">
        <f>324000-(F266+E266*60+D266*60*60)</f>
        <v>11418</v>
      </c>
      <c r="AB266" s="8">
        <f>ABS(ROUNDDOWN(AA266/3600,0))</f>
        <v>3</v>
      </c>
      <c r="AC266" s="8">
        <f>ABS(ROUNDDOWN((AA266-(3600*ROUNDDOWN(AA266/3600,0)))/60,0))</f>
        <v>10</v>
      </c>
      <c r="AD266" s="8">
        <f>ABS(AA266-(ROUNDDOWN(AA266/3600,0)*3600+ROUNDDOWN((AA266-(3600*ROUNDDOWN(AA266/3600,0)))/60,0)*60))</f>
        <v>18</v>
      </c>
      <c r="AE266" s="8">
        <f>324000-(L266+K266*60+J266*60*60)</f>
        <v>11420</v>
      </c>
      <c r="AF266" s="8">
        <f>ABS(ROUNDDOWN(AE266/3600,0))</f>
        <v>3</v>
      </c>
      <c r="AG266" s="8">
        <f>ABS(ROUNDDOWN((AE266-(3600*ROUNDDOWN(AE266/3600,0)))/60,0))</f>
        <v>10</v>
      </c>
      <c r="AH266" s="8">
        <f>ABS(AE266-(ROUNDDOWN(AE266/3600,0)*3600+ROUNDDOWN((AE266-(3600*ROUNDDOWN(AE266/3600,0)))/60,0)*60))</f>
        <v>20</v>
      </c>
      <c r="AI266" s="8">
        <f>324000-(R266+Q266*60+P266*60*60)</f>
        <v>11420</v>
      </c>
      <c r="AJ266" s="8">
        <f>ABS(ROUNDDOWN(AI266/3600,0))</f>
        <v>3</v>
      </c>
      <c r="AK266" s="8">
        <f>ABS(ROUNDDOWN((AI266-(3600*ROUNDDOWN(AI266/3600,0)))/60,0))</f>
        <v>10</v>
      </c>
      <c r="AL266" s="8">
        <f>ABS(AI266-(ROUNDDOWN(AI266/3600,0)*3600+ROUNDDOWN((AI266-(3600*ROUNDDOWN(AI266/3600,0)))/60,0)*60))</f>
        <v>20</v>
      </c>
      <c r="AM266" s="8">
        <f>ROUND((AA266+AE266+AI266)/3,0)</f>
        <v>11419</v>
      </c>
      <c r="AN266" s="8">
        <f>ABS(ROUNDDOWN(AM266/3600,0))</f>
        <v>3</v>
      </c>
      <c r="AO266" s="8">
        <f>ABS(ROUNDDOWN((AM266-(3600*ROUNDDOWN(AM266/3600,0)))/60,0))</f>
        <v>10</v>
      </c>
      <c r="AP266" s="8">
        <f>ABS(AM266-(ROUNDDOWN(AM266/3600,0)*3600+ROUNDDOWN((AM266-(3600*ROUNDDOWN(AM266/3600,0)))/60,0)*60))</f>
        <v>19</v>
      </c>
      <c r="AQ266" s="81">
        <f>(F266/60+E266)/60+D266</f>
        <v>86.828333333333333</v>
      </c>
      <c r="AR266" s="81">
        <f>(L266/60+K266)/60+J266</f>
        <v>86.827777777777783</v>
      </c>
      <c r="AS266" s="81">
        <f>(R266/60+Q266)/60+P266</f>
        <v>86.827777777777783</v>
      </c>
      <c r="AT266" s="81"/>
      <c r="AU266" s="519">
        <f>AVERAGE(AQ266:AS266)</f>
        <v>86.827962962962957</v>
      </c>
      <c r="AV266" s="81">
        <f>_xlfn.STDEV.S(AQ266:AS266)</f>
        <v>3.207501495467655E-4</v>
      </c>
      <c r="AW266" s="8"/>
      <c r="AX266" s="8"/>
      <c r="AY266" s="8"/>
    </row>
    <row r="267" spans="1:58" ht="12" customHeight="1">
      <c r="D267" s="34"/>
      <c r="E267" s="34"/>
      <c r="F267" s="34"/>
      <c r="G267" s="34"/>
      <c r="H267" s="34"/>
      <c r="I267" s="34"/>
      <c r="J267" s="34"/>
      <c r="K267" s="34"/>
      <c r="L267" s="34"/>
      <c r="M267" s="34"/>
      <c r="N267" s="34"/>
      <c r="O267" s="34"/>
      <c r="P267" s="34"/>
      <c r="Q267" s="34"/>
      <c r="R267" s="34"/>
      <c r="S267" s="34"/>
      <c r="T267" s="34"/>
      <c r="U267" s="34"/>
      <c r="V267" s="34"/>
      <c r="W267" s="34"/>
      <c r="X267" s="34"/>
      <c r="AM267" s="8"/>
      <c r="AN267" s="8"/>
      <c r="AO267" s="8"/>
      <c r="AP267" s="8"/>
      <c r="AQ267" s="81"/>
      <c r="AR267" s="81"/>
      <c r="AS267" s="81"/>
      <c r="AT267" s="81"/>
      <c r="AU267" s="81"/>
      <c r="AV267" s="81"/>
      <c r="AW267" s="8"/>
      <c r="AX267" s="8"/>
      <c r="AY267" s="8"/>
    </row>
    <row r="268" spans="1:58" s="8" customFormat="1" ht="12" customHeight="1">
      <c r="A268" s="11"/>
      <c r="B268" s="11"/>
      <c r="C268" s="11"/>
      <c r="D268" s="34"/>
      <c r="E268" s="34"/>
      <c r="F268" s="34"/>
      <c r="G268" s="34"/>
      <c r="H268" s="34"/>
      <c r="I268" s="34"/>
      <c r="J268" s="34"/>
      <c r="K268" s="34"/>
      <c r="L268" s="34"/>
      <c r="M268" s="34"/>
      <c r="N268" s="34"/>
      <c r="O268" s="34"/>
      <c r="P268" s="34"/>
      <c r="Q268" s="34"/>
      <c r="R268" s="34"/>
      <c r="S268" s="34"/>
      <c r="T268" s="34"/>
      <c r="U268" s="34"/>
      <c r="V268" s="34"/>
      <c r="W268" s="34"/>
      <c r="X268" s="34"/>
      <c r="AQ268" s="81"/>
      <c r="AR268" s="81"/>
      <c r="AS268" s="81"/>
      <c r="AT268" s="81"/>
      <c r="AU268" s="81"/>
      <c r="AV268" s="81"/>
      <c r="AZ268" s="5"/>
      <c r="BA268" s="5"/>
      <c r="BB268" s="5"/>
      <c r="BC268" s="5"/>
      <c r="BD268" s="5"/>
      <c r="BE268" s="5"/>
      <c r="BF268" s="5"/>
    </row>
    <row r="269" spans="1:58" ht="12" customHeight="1">
      <c r="A269" s="7" t="s">
        <v>0</v>
      </c>
      <c r="B269" s="7" t="s">
        <v>1</v>
      </c>
      <c r="C269" s="7" t="s">
        <v>2</v>
      </c>
      <c r="D269" s="549" t="s">
        <v>3</v>
      </c>
      <c r="E269" s="549"/>
      <c r="F269" s="549"/>
      <c r="G269" s="549" t="s">
        <v>13</v>
      </c>
      <c r="H269" s="549"/>
      <c r="I269" s="549"/>
      <c r="J269" s="549" t="s">
        <v>4</v>
      </c>
      <c r="K269" s="549"/>
      <c r="L269" s="549"/>
      <c r="M269" s="549" t="s">
        <v>6</v>
      </c>
      <c r="N269" s="549"/>
      <c r="O269" s="549"/>
      <c r="P269" s="549" t="s">
        <v>5</v>
      </c>
      <c r="Q269" s="549"/>
      <c r="R269" s="549"/>
      <c r="S269" s="549" t="s">
        <v>7</v>
      </c>
      <c r="T269" s="549"/>
      <c r="U269" s="549"/>
      <c r="V269" s="549" t="s">
        <v>12</v>
      </c>
      <c r="W269" s="549"/>
      <c r="X269" s="549"/>
      <c r="AM269" s="8"/>
      <c r="AN269" s="8"/>
      <c r="AO269" s="8"/>
      <c r="AP269" s="8"/>
      <c r="AQ269" s="81"/>
      <c r="AR269" s="81"/>
      <c r="AS269" s="81"/>
      <c r="AT269" s="81"/>
      <c r="AU269" s="81"/>
      <c r="AV269" s="81"/>
      <c r="AW269" s="8"/>
      <c r="AX269" s="8"/>
      <c r="AY269" s="8"/>
    </row>
    <row r="270" spans="1:58" ht="12" customHeight="1">
      <c r="A270" s="9">
        <v>44862</v>
      </c>
      <c r="B270" s="7" t="s">
        <v>30</v>
      </c>
      <c r="C270" s="7" t="s">
        <v>36</v>
      </c>
      <c r="D270" s="30">
        <v>90</v>
      </c>
      <c r="E270" s="3">
        <v>1</v>
      </c>
      <c r="F270" s="4">
        <v>11</v>
      </c>
      <c r="G270" s="30" t="str">
        <f>IF(AA270&lt;0,"-"&amp;AB270,AB270)</f>
        <v>-0</v>
      </c>
      <c r="H270" s="3">
        <f t="shared" ref="H270:I272" si="115">AC270</f>
        <v>1</v>
      </c>
      <c r="I270" s="3">
        <f t="shared" si="115"/>
        <v>11</v>
      </c>
      <c r="J270" s="30">
        <v>90</v>
      </c>
      <c r="K270" s="3">
        <v>1</v>
      </c>
      <c r="L270" s="4">
        <v>11</v>
      </c>
      <c r="M270" s="30" t="str">
        <f>IF(AE270&lt;0,"-"&amp;AF270,AF270)</f>
        <v>-0</v>
      </c>
      <c r="N270" s="3">
        <f t="shared" ref="N270:O272" si="116">AG270</f>
        <v>1</v>
      </c>
      <c r="O270" s="3">
        <f t="shared" si="116"/>
        <v>11</v>
      </c>
      <c r="P270" s="30">
        <v>90</v>
      </c>
      <c r="Q270" s="3">
        <v>1</v>
      </c>
      <c r="R270" s="4">
        <v>9</v>
      </c>
      <c r="S270" s="30" t="str">
        <f>IF(AI270&lt;0,"-"&amp;AJ270,AJ270)</f>
        <v>-0</v>
      </c>
      <c r="T270" s="3">
        <f t="shared" ref="T270:U272" si="117">AK270</f>
        <v>1</v>
      </c>
      <c r="U270" s="3">
        <f t="shared" si="117"/>
        <v>9</v>
      </c>
      <c r="V270" s="30" t="str">
        <f>IF(AM270&lt;0,"-"&amp;AN270,AN270)</f>
        <v>-0</v>
      </c>
      <c r="W270" s="3">
        <f t="shared" ref="W270:X272" si="118">AO270</f>
        <v>1</v>
      </c>
      <c r="X270" s="4">
        <f t="shared" si="118"/>
        <v>10</v>
      </c>
      <c r="AA270" s="8">
        <f>324000-(F270+E270*60+D270*60*60)</f>
        <v>-71</v>
      </c>
      <c r="AB270" s="8">
        <f>ABS(ROUNDDOWN(AA270/3600,0))</f>
        <v>0</v>
      </c>
      <c r="AC270" s="8">
        <f>ABS(ROUNDDOWN((AA270-(3600*ROUNDDOWN(AA270/3600,0)))/60,0))</f>
        <v>1</v>
      </c>
      <c r="AD270" s="8">
        <f>ABS(AA270-(ROUNDDOWN(AA270/3600,0)*3600+ROUNDDOWN((AA270-(3600*ROUNDDOWN(AA270/3600,0)))/60,0)*60))</f>
        <v>11</v>
      </c>
      <c r="AE270" s="8">
        <f>324000-(L270+K270*60+J270*60*60)</f>
        <v>-71</v>
      </c>
      <c r="AF270" s="8">
        <f>ABS(ROUNDDOWN(AE270/3600,0))</f>
        <v>0</v>
      </c>
      <c r="AG270" s="8">
        <f>ABS(ROUNDDOWN((AE270-(3600*ROUNDDOWN(AE270/3600,0)))/60,0))</f>
        <v>1</v>
      </c>
      <c r="AH270" s="8">
        <f>ABS(AE270-(ROUNDDOWN(AE270/3600,0)*3600+ROUNDDOWN((AE270-(3600*ROUNDDOWN(AE270/3600,0)))/60,0)*60))</f>
        <v>11</v>
      </c>
      <c r="AI270" s="8">
        <f>324000-(R270+Q270*60+P270*60*60)</f>
        <v>-69</v>
      </c>
      <c r="AJ270" s="8">
        <f>ABS(ROUNDDOWN(AI270/3600,0))</f>
        <v>0</v>
      </c>
      <c r="AK270" s="8">
        <f>ABS(ROUNDDOWN((AI270-(3600*ROUNDDOWN(AI270/3600,0)))/60,0))</f>
        <v>1</v>
      </c>
      <c r="AL270" s="8">
        <f>ABS(AI270-(ROUNDDOWN(AI270/3600,0)*3600+ROUNDDOWN((AI270-(3600*ROUNDDOWN(AI270/3600,0)))/60,0)*60))</f>
        <v>9</v>
      </c>
      <c r="AM270" s="8">
        <f>ROUND((AA270+AE270+AI270)/3,0)</f>
        <v>-70</v>
      </c>
      <c r="AN270" s="8">
        <f>ABS(ROUNDDOWN(AM270/3600,0))</f>
        <v>0</v>
      </c>
      <c r="AO270" s="8">
        <f>ABS(ROUNDDOWN((AM270-(3600*ROUNDDOWN(AM270/3600,0)))/60,0))</f>
        <v>1</v>
      </c>
      <c r="AP270" s="8">
        <f>ABS(AM270-(ROUNDDOWN(AM270/3600,0)*3600+ROUNDDOWN((AM270-(3600*ROUNDDOWN(AM270/3600,0)))/60,0)*60))</f>
        <v>10</v>
      </c>
      <c r="AQ270" s="81">
        <f>(F270/60+E270)/60+D270</f>
        <v>90.019722222222228</v>
      </c>
      <c r="AR270" s="81">
        <f>(L270/60+K270)/60+J270</f>
        <v>90.019722222222228</v>
      </c>
      <c r="AS270" s="81">
        <f>(R270/60+Q270)/60+P270</f>
        <v>90.019166666666663</v>
      </c>
      <c r="AT270" s="81"/>
      <c r="AU270" s="81">
        <f>AVERAGE(AQ270:AS270)</f>
        <v>90.01953703703704</v>
      </c>
      <c r="AV270" s="81">
        <f>_xlfn.STDEV.S(AQ270:AS270)</f>
        <v>3.2075014955497015E-4</v>
      </c>
      <c r="AW270" s="8"/>
      <c r="AX270" s="8"/>
      <c r="AY270" s="8"/>
    </row>
    <row r="271" spans="1:58" ht="12" customHeight="1">
      <c r="A271" s="7"/>
      <c r="B271" s="7"/>
      <c r="C271" s="520" t="s">
        <v>98</v>
      </c>
      <c r="D271" s="31">
        <v>84</v>
      </c>
      <c r="E271" s="32">
        <v>44</v>
      </c>
      <c r="F271" s="4">
        <v>53</v>
      </c>
      <c r="G271" s="30">
        <f>IF(AA271&lt;0,"-"&amp;AB271,AB271)</f>
        <v>5</v>
      </c>
      <c r="H271" s="3">
        <f t="shared" si="115"/>
        <v>15</v>
      </c>
      <c r="I271" s="3">
        <f t="shared" si="115"/>
        <v>7</v>
      </c>
      <c r="J271" s="31">
        <v>84</v>
      </c>
      <c r="K271" s="32">
        <v>44</v>
      </c>
      <c r="L271" s="4">
        <v>54</v>
      </c>
      <c r="M271" s="30">
        <f>IF(AE271&lt;0,"-"&amp;AF271,AF271)</f>
        <v>5</v>
      </c>
      <c r="N271" s="3">
        <f t="shared" si="116"/>
        <v>15</v>
      </c>
      <c r="O271" s="3">
        <f t="shared" si="116"/>
        <v>6</v>
      </c>
      <c r="P271" s="31">
        <v>84</v>
      </c>
      <c r="Q271" s="32">
        <v>44</v>
      </c>
      <c r="R271" s="4">
        <v>51</v>
      </c>
      <c r="S271" s="30">
        <f>IF(AI271&lt;0,"-"&amp;AJ271,AJ271)</f>
        <v>5</v>
      </c>
      <c r="T271" s="3">
        <f t="shared" si="117"/>
        <v>15</v>
      </c>
      <c r="U271" s="3">
        <f t="shared" si="117"/>
        <v>9</v>
      </c>
      <c r="V271" s="30">
        <f>IF(AM271&lt;0,"-"&amp;AN271,AN271)</f>
        <v>5</v>
      </c>
      <c r="W271" s="3">
        <f t="shared" si="118"/>
        <v>15</v>
      </c>
      <c r="X271" s="4">
        <f t="shared" si="118"/>
        <v>7</v>
      </c>
      <c r="AA271" s="8">
        <f>324000-(F271+E271*60+D271*60*60)</f>
        <v>18907</v>
      </c>
      <c r="AB271" s="8">
        <f>ABS(ROUNDDOWN(AA271/3600,0))</f>
        <v>5</v>
      </c>
      <c r="AC271" s="8">
        <f>ABS(ROUNDDOWN((AA271-(3600*ROUNDDOWN(AA271/3600,0)))/60,0))</f>
        <v>15</v>
      </c>
      <c r="AD271" s="8">
        <f>ABS(AA271-(ROUNDDOWN(AA271/3600,0)*3600+ROUNDDOWN((AA271-(3600*ROUNDDOWN(AA271/3600,0)))/60,0)*60))</f>
        <v>7</v>
      </c>
      <c r="AE271" s="8">
        <f>324000-(L271+K271*60+J271*60*60)</f>
        <v>18906</v>
      </c>
      <c r="AF271" s="8">
        <f>ABS(ROUNDDOWN(AE271/3600,0))</f>
        <v>5</v>
      </c>
      <c r="AG271" s="8">
        <f>ABS(ROUNDDOWN((AE271-(3600*ROUNDDOWN(AE271/3600,0)))/60,0))</f>
        <v>15</v>
      </c>
      <c r="AH271" s="8">
        <f>ABS(AE271-(ROUNDDOWN(AE271/3600,0)*3600+ROUNDDOWN((AE271-(3600*ROUNDDOWN(AE271/3600,0)))/60,0)*60))</f>
        <v>6</v>
      </c>
      <c r="AI271" s="8">
        <f>324000-(R271+Q271*60+P271*60*60)</f>
        <v>18909</v>
      </c>
      <c r="AJ271" s="8">
        <f>ABS(ROUNDDOWN(AI271/3600,0))</f>
        <v>5</v>
      </c>
      <c r="AK271" s="8">
        <f>ABS(ROUNDDOWN((AI271-(3600*ROUNDDOWN(AI271/3600,0)))/60,0))</f>
        <v>15</v>
      </c>
      <c r="AL271" s="8">
        <f>ABS(AI271-(ROUNDDOWN(AI271/3600,0)*3600+ROUNDDOWN((AI271-(3600*ROUNDDOWN(AI271/3600,0)))/60,0)*60))</f>
        <v>9</v>
      </c>
      <c r="AM271" s="8">
        <f>ROUND((AA271+AE271+AI271)/3,0)</f>
        <v>18907</v>
      </c>
      <c r="AN271" s="8">
        <f>ABS(ROUNDDOWN(AM271/3600,0))</f>
        <v>5</v>
      </c>
      <c r="AO271" s="8">
        <f>ABS(ROUNDDOWN((AM271-(3600*ROUNDDOWN(AM271/3600,0)))/60,0))</f>
        <v>15</v>
      </c>
      <c r="AP271" s="8">
        <f>ABS(AM271-(ROUNDDOWN(AM271/3600,0)*3600+ROUNDDOWN((AM271-(3600*ROUNDDOWN(AM271/3600,0)))/60,0)*60))</f>
        <v>7</v>
      </c>
      <c r="AQ271" s="81">
        <f>(F271/60+E271)/60+D271</f>
        <v>84.748055555555553</v>
      </c>
      <c r="AR271" s="81">
        <f>(L271/60+K271)/60+J271</f>
        <v>84.748333333333335</v>
      </c>
      <c r="AS271" s="81">
        <f>(R271/60+Q271)/60+P271</f>
        <v>84.747500000000002</v>
      </c>
      <c r="AT271" s="81"/>
      <c r="AU271" s="519">
        <f>AVERAGE(AQ271:AS271)</f>
        <v>84.747962962962958</v>
      </c>
      <c r="AV271" s="81">
        <f>_xlfn.STDEV.S(AQ271:AS271)</f>
        <v>4.2431256434686019E-4</v>
      </c>
      <c r="AW271" s="8"/>
      <c r="AX271" s="8"/>
      <c r="AY271" s="8"/>
    </row>
    <row r="272" spans="1:58" ht="12" customHeight="1">
      <c r="A272" s="7"/>
      <c r="B272" s="7"/>
      <c r="C272" s="7" t="s">
        <v>97</v>
      </c>
      <c r="D272" s="31">
        <v>86</v>
      </c>
      <c r="E272" s="3">
        <v>43</v>
      </c>
      <c r="F272" s="4">
        <v>29</v>
      </c>
      <c r="G272" s="30">
        <f>IF(AA272&lt;0,"-"&amp;AB272,AB272)</f>
        <v>3</v>
      </c>
      <c r="H272" s="3">
        <f t="shared" si="115"/>
        <v>16</v>
      </c>
      <c r="I272" s="3">
        <f t="shared" si="115"/>
        <v>31</v>
      </c>
      <c r="J272" s="31">
        <v>86</v>
      </c>
      <c r="K272" s="3">
        <v>43</v>
      </c>
      <c r="L272" s="4">
        <v>28</v>
      </c>
      <c r="M272" s="30">
        <f>IF(AE272&lt;0,"-"&amp;AF272,AF272)</f>
        <v>3</v>
      </c>
      <c r="N272" s="3">
        <f t="shared" si="116"/>
        <v>16</v>
      </c>
      <c r="O272" s="3">
        <f t="shared" si="116"/>
        <v>32</v>
      </c>
      <c r="P272" s="31">
        <v>86</v>
      </c>
      <c r="Q272" s="3">
        <v>43</v>
      </c>
      <c r="R272" s="4">
        <v>27</v>
      </c>
      <c r="S272" s="30">
        <f>IF(AI272&lt;0,"-"&amp;AJ272,AJ272)</f>
        <v>3</v>
      </c>
      <c r="T272" s="3">
        <f t="shared" si="117"/>
        <v>16</v>
      </c>
      <c r="U272" s="3">
        <f t="shared" si="117"/>
        <v>33</v>
      </c>
      <c r="V272" s="30">
        <f>IF(AM272&lt;0,"-"&amp;AN272,AN272)</f>
        <v>3</v>
      </c>
      <c r="W272" s="3">
        <f t="shared" si="118"/>
        <v>16</v>
      </c>
      <c r="X272" s="4">
        <f t="shared" si="118"/>
        <v>32</v>
      </c>
      <c r="Y272" s="8"/>
      <c r="Z272" s="8"/>
      <c r="AA272" s="8">
        <f>324000-(F272+E272*60+D272*60*60)</f>
        <v>11791</v>
      </c>
      <c r="AB272" s="8">
        <f>ABS(ROUNDDOWN(AA272/3600,0))</f>
        <v>3</v>
      </c>
      <c r="AC272" s="8">
        <f>ABS(ROUNDDOWN((AA272-(3600*ROUNDDOWN(AA272/3600,0)))/60,0))</f>
        <v>16</v>
      </c>
      <c r="AD272" s="8">
        <f>ABS(AA272-(ROUNDDOWN(AA272/3600,0)*3600+ROUNDDOWN((AA272-(3600*ROUNDDOWN(AA272/3600,0)))/60,0)*60))</f>
        <v>31</v>
      </c>
      <c r="AE272" s="8">
        <f>324000-(L272+K272*60+J272*60*60)</f>
        <v>11792</v>
      </c>
      <c r="AF272" s="8">
        <f>ABS(ROUNDDOWN(AE272/3600,0))</f>
        <v>3</v>
      </c>
      <c r="AG272" s="8">
        <f>ABS(ROUNDDOWN((AE272-(3600*ROUNDDOWN(AE272/3600,0)))/60,0))</f>
        <v>16</v>
      </c>
      <c r="AH272" s="8">
        <f>ABS(AE272-(ROUNDDOWN(AE272/3600,0)*3600+ROUNDDOWN((AE272-(3600*ROUNDDOWN(AE272/3600,0)))/60,0)*60))</f>
        <v>32</v>
      </c>
      <c r="AI272" s="8">
        <f>324000-(R272+Q272*60+P272*60*60)</f>
        <v>11793</v>
      </c>
      <c r="AJ272" s="8">
        <f>ABS(ROUNDDOWN(AI272/3600,0))</f>
        <v>3</v>
      </c>
      <c r="AK272" s="8">
        <f>ABS(ROUNDDOWN((AI272-(3600*ROUNDDOWN(AI272/3600,0)))/60,0))</f>
        <v>16</v>
      </c>
      <c r="AL272" s="8">
        <f>ABS(AI272-(ROUNDDOWN(AI272/3600,0)*3600+ROUNDDOWN((AI272-(3600*ROUNDDOWN(AI272/3600,0)))/60,0)*60))</f>
        <v>33</v>
      </c>
      <c r="AM272" s="8">
        <f>ROUND((AA272+AE272+AI272)/3,0)</f>
        <v>11792</v>
      </c>
      <c r="AN272" s="8">
        <f>ABS(ROUNDDOWN(AM272/3600,0))</f>
        <v>3</v>
      </c>
      <c r="AO272" s="8">
        <f>ABS(ROUNDDOWN((AM272-(3600*ROUNDDOWN(AM272/3600,0)))/60,0))</f>
        <v>16</v>
      </c>
      <c r="AP272" s="8">
        <f>ABS(AM272-(ROUNDDOWN(AM272/3600,0)*3600+ROUNDDOWN((AM272-(3600*ROUNDDOWN(AM272/3600,0)))/60,0)*60))</f>
        <v>32</v>
      </c>
      <c r="AQ272" s="81">
        <f>(F272/60+E272)/60+D272</f>
        <v>86.724722222222226</v>
      </c>
      <c r="AR272" s="81">
        <f>(L272/60+K272)/60+J272</f>
        <v>86.724444444444444</v>
      </c>
      <c r="AS272" s="81">
        <f>(R272/60+Q272)/60+P272</f>
        <v>86.724166666666662</v>
      </c>
      <c r="AT272" s="81"/>
      <c r="AU272" s="81">
        <f>AVERAGE(AQ272:AS272)</f>
        <v>86.72444444444443</v>
      </c>
      <c r="AV272" s="81">
        <f>_xlfn.STDEV.S(AQ272:AS272)</f>
        <v>2.7777777778226209E-4</v>
      </c>
      <c r="AW272" s="8"/>
      <c r="AX272" s="8"/>
      <c r="AY272" s="8"/>
      <c r="AZ272" s="8"/>
      <c r="BA272" s="8"/>
    </row>
    <row r="273" spans="1:58" s="8" customFormat="1" ht="12" customHeight="1">
      <c r="A273" s="11"/>
      <c r="B273" s="11"/>
      <c r="C273" s="11"/>
      <c r="D273" s="34"/>
      <c r="E273" s="34"/>
      <c r="F273" s="34"/>
      <c r="G273" s="34"/>
      <c r="H273" s="34"/>
      <c r="I273" s="34"/>
      <c r="J273" s="34"/>
      <c r="K273" s="34"/>
      <c r="L273" s="34"/>
      <c r="M273" s="34"/>
      <c r="N273" s="34"/>
      <c r="O273" s="34"/>
      <c r="P273" s="34"/>
      <c r="Q273" s="34"/>
      <c r="R273" s="34"/>
      <c r="S273" s="34"/>
      <c r="T273" s="34"/>
      <c r="U273" s="34"/>
      <c r="V273" s="34"/>
      <c r="W273" s="34"/>
      <c r="X273" s="34"/>
      <c r="Y273" s="5"/>
      <c r="Z273" s="5"/>
      <c r="AQ273" s="81"/>
      <c r="AR273" s="81"/>
      <c r="AS273" s="81"/>
      <c r="AT273" s="81"/>
      <c r="AU273" s="81"/>
      <c r="AV273" s="81"/>
      <c r="AZ273" s="5"/>
      <c r="BA273" s="5"/>
      <c r="BB273" s="5"/>
      <c r="BC273" s="5"/>
      <c r="BD273" s="5"/>
      <c r="BE273" s="5"/>
      <c r="BF273" s="5"/>
    </row>
    <row r="274" spans="1:58" s="8" customFormat="1" ht="12" customHeight="1">
      <c r="A274" s="11"/>
      <c r="B274" s="11"/>
      <c r="C274" s="11"/>
      <c r="D274" s="35"/>
      <c r="E274" s="35"/>
      <c r="F274" s="35"/>
      <c r="G274" s="35"/>
      <c r="H274" s="35"/>
      <c r="I274" s="35"/>
      <c r="J274" s="35"/>
      <c r="K274" s="35"/>
      <c r="L274" s="35"/>
      <c r="M274" s="35"/>
      <c r="N274" s="35"/>
      <c r="O274" s="35"/>
      <c r="P274" s="35"/>
      <c r="Q274" s="35"/>
      <c r="R274" s="35"/>
      <c r="S274" s="35"/>
      <c r="T274" s="35"/>
      <c r="U274" s="35"/>
      <c r="V274" s="35"/>
      <c r="W274" s="35"/>
      <c r="X274" s="35"/>
      <c r="Y274" s="5"/>
      <c r="Z274" s="5"/>
      <c r="AM274" s="5"/>
      <c r="AN274" s="5"/>
      <c r="AO274" s="5"/>
      <c r="AP274" s="5"/>
      <c r="AQ274" s="78"/>
      <c r="AR274" s="78"/>
      <c r="AS274" s="78"/>
      <c r="AT274" s="78"/>
      <c r="AU274" s="78"/>
      <c r="AV274" s="78"/>
      <c r="AW274" s="5"/>
      <c r="AX274" s="5"/>
      <c r="AY274" s="5"/>
      <c r="AZ274" s="5"/>
      <c r="BA274" s="5"/>
      <c r="BB274" s="5"/>
      <c r="BC274" s="5"/>
      <c r="BD274" s="5"/>
      <c r="BE274" s="5"/>
      <c r="BF274" s="5"/>
    </row>
    <row r="275" spans="1:58" ht="12" customHeight="1">
      <c r="A275" s="7" t="s">
        <v>0</v>
      </c>
      <c r="B275" s="7" t="s">
        <v>1</v>
      </c>
      <c r="C275" s="7" t="s">
        <v>2</v>
      </c>
      <c r="D275" s="549" t="s">
        <v>3</v>
      </c>
      <c r="E275" s="549"/>
      <c r="F275" s="549"/>
      <c r="G275" s="549" t="s">
        <v>13</v>
      </c>
      <c r="H275" s="549"/>
      <c r="I275" s="549"/>
      <c r="J275" s="549" t="s">
        <v>4</v>
      </c>
      <c r="K275" s="549"/>
      <c r="L275" s="549"/>
      <c r="M275" s="549" t="s">
        <v>6</v>
      </c>
      <c r="N275" s="549"/>
      <c r="O275" s="549"/>
      <c r="P275" s="549" t="s">
        <v>5</v>
      </c>
      <c r="Q275" s="549"/>
      <c r="R275" s="549"/>
      <c r="S275" s="549" t="s">
        <v>7</v>
      </c>
      <c r="T275" s="549"/>
      <c r="U275" s="549"/>
      <c r="V275" s="549" t="s">
        <v>12</v>
      </c>
      <c r="W275" s="549"/>
      <c r="X275" s="549"/>
      <c r="AM275" s="8"/>
      <c r="AN275" s="8"/>
      <c r="AO275" s="8"/>
      <c r="AP275" s="8"/>
      <c r="AQ275" s="81"/>
      <c r="AR275" s="81"/>
      <c r="AS275" s="81"/>
      <c r="AT275" s="81"/>
      <c r="AU275" s="81"/>
      <c r="AV275" s="81"/>
      <c r="AW275" s="8"/>
      <c r="AX275" s="8"/>
      <c r="AY275" s="8"/>
    </row>
    <row r="276" spans="1:58" ht="12" customHeight="1">
      <c r="A276" s="9">
        <v>44865</v>
      </c>
      <c r="B276" s="7" t="s">
        <v>30</v>
      </c>
      <c r="C276" s="7" t="s">
        <v>36</v>
      </c>
      <c r="D276" s="30">
        <v>90</v>
      </c>
      <c r="E276" s="3">
        <v>1</v>
      </c>
      <c r="F276" s="4">
        <v>13</v>
      </c>
      <c r="G276" s="30" t="str">
        <f>IF(AA276&lt;0,"-"&amp;AB276,AB276)</f>
        <v>-0</v>
      </c>
      <c r="H276" s="3">
        <f>AC276</f>
        <v>1</v>
      </c>
      <c r="I276" s="3">
        <f>AD276</f>
        <v>13</v>
      </c>
      <c r="J276" s="30">
        <v>90</v>
      </c>
      <c r="K276" s="3">
        <v>1</v>
      </c>
      <c r="L276" s="4">
        <v>13</v>
      </c>
      <c r="M276" s="30" t="str">
        <f>IF(AE276&lt;0,"-"&amp;AF276,AF276)</f>
        <v>-0</v>
      </c>
      <c r="N276" s="3">
        <f>AG276</f>
        <v>1</v>
      </c>
      <c r="O276" s="3">
        <f>AH276</f>
        <v>13</v>
      </c>
      <c r="P276" s="30">
        <v>90</v>
      </c>
      <c r="Q276" s="3">
        <v>1</v>
      </c>
      <c r="R276" s="4">
        <v>11</v>
      </c>
      <c r="S276" s="30" t="str">
        <f>IF(AI276&lt;0,"-"&amp;AJ276,AJ276)</f>
        <v>-0</v>
      </c>
      <c r="T276" s="3">
        <f>AK276</f>
        <v>1</v>
      </c>
      <c r="U276" s="3">
        <f>AL276</f>
        <v>11</v>
      </c>
      <c r="V276" s="30" t="str">
        <f>IF(AM276&lt;0,"-"&amp;AN276,AN276)</f>
        <v>-0</v>
      </c>
      <c r="W276" s="3">
        <f>AO276</f>
        <v>1</v>
      </c>
      <c r="X276" s="4">
        <f>AP276</f>
        <v>12</v>
      </c>
      <c r="AA276" s="8">
        <f>324000-(F276+E276*60+D276*60*60)</f>
        <v>-73</v>
      </c>
      <c r="AB276" s="8">
        <f>ABS(ROUNDDOWN(AA276/3600,0))</f>
        <v>0</v>
      </c>
      <c r="AC276" s="8">
        <f>ABS(ROUNDDOWN((AA276-(3600*ROUNDDOWN(AA276/3600,0)))/60,0))</f>
        <v>1</v>
      </c>
      <c r="AD276" s="8">
        <f>ABS(AA276-(ROUNDDOWN(AA276/3600,0)*3600+ROUNDDOWN((AA276-(3600*ROUNDDOWN(AA276/3600,0)))/60,0)*60))</f>
        <v>13</v>
      </c>
      <c r="AE276" s="8">
        <f>324000-(L276+K276*60+J276*60*60)</f>
        <v>-73</v>
      </c>
      <c r="AF276" s="8">
        <f>ABS(ROUNDDOWN(AE276/3600,0))</f>
        <v>0</v>
      </c>
      <c r="AG276" s="8">
        <f>ABS(ROUNDDOWN((AE276-(3600*ROUNDDOWN(AE276/3600,0)))/60,0))</f>
        <v>1</v>
      </c>
      <c r="AH276" s="8">
        <f>ABS(AE276-(ROUNDDOWN(AE276/3600,0)*3600+ROUNDDOWN((AE276-(3600*ROUNDDOWN(AE276/3600,0)))/60,0)*60))</f>
        <v>13</v>
      </c>
      <c r="AI276" s="8">
        <f>324000-(R276+Q276*60+P276*60*60)</f>
        <v>-71</v>
      </c>
      <c r="AJ276" s="8">
        <f>ABS(ROUNDDOWN(AI276/3600,0))</f>
        <v>0</v>
      </c>
      <c r="AK276" s="8">
        <f>ABS(ROUNDDOWN((AI276-(3600*ROUNDDOWN(AI276/3600,0)))/60,0))</f>
        <v>1</v>
      </c>
      <c r="AL276" s="8">
        <f>ABS(AI276-(ROUNDDOWN(AI276/3600,0)*3600+ROUNDDOWN((AI276-(3600*ROUNDDOWN(AI276/3600,0)))/60,0)*60))</f>
        <v>11</v>
      </c>
      <c r="AM276" s="8">
        <f>ROUND((AA276+AE276+AI276)/3,0)</f>
        <v>-72</v>
      </c>
      <c r="AN276" s="8">
        <f>ABS(ROUNDDOWN(AM276/3600,0))</f>
        <v>0</v>
      </c>
      <c r="AO276" s="8">
        <f>ABS(ROUNDDOWN((AM276-(3600*ROUNDDOWN(AM276/3600,0)))/60,0))</f>
        <v>1</v>
      </c>
      <c r="AP276" s="8">
        <f>ABS(AM276-(ROUNDDOWN(AM276/3600,0)*3600+ROUNDDOWN((AM276-(3600*ROUNDDOWN(AM276/3600,0)))/60,0)*60))</f>
        <v>12</v>
      </c>
      <c r="AQ276" s="81">
        <f>(F276/60+E276)/60+D276</f>
        <v>90.020277777777778</v>
      </c>
      <c r="AR276" s="81">
        <f>(L276/60+K276)/60+J276</f>
        <v>90.020277777777778</v>
      </c>
      <c r="AS276" s="81">
        <f>(R276/60+Q276)/60+P276</f>
        <v>90.019722222222228</v>
      </c>
      <c r="AT276" s="81"/>
      <c r="AU276" s="81">
        <f>AVERAGE(AQ276:AS276)</f>
        <v>90.020092592592604</v>
      </c>
      <c r="AV276" s="81">
        <f>_xlfn.STDEV.S(AQ276:AS276)</f>
        <v>3.207501495467655E-4</v>
      </c>
      <c r="AW276" s="8"/>
      <c r="AX276" s="8"/>
      <c r="AY276" s="8"/>
    </row>
    <row r="277" spans="1:58" ht="12" customHeight="1">
      <c r="A277" s="7"/>
      <c r="B277" s="7"/>
      <c r="C277" s="7" t="s">
        <v>58</v>
      </c>
      <c r="D277" s="31">
        <v>85</v>
      </c>
      <c r="E277" s="32">
        <v>25</v>
      </c>
      <c r="F277" s="4">
        <v>6</v>
      </c>
      <c r="G277" s="30">
        <f>IF(AA277&lt;0,"-"&amp;AB277,AB277)</f>
        <v>4</v>
      </c>
      <c r="H277" s="3">
        <f>AC277</f>
        <v>34</v>
      </c>
      <c r="I277" s="3">
        <f>AD277</f>
        <v>54</v>
      </c>
      <c r="J277" s="31">
        <v>85</v>
      </c>
      <c r="K277" s="32">
        <v>25</v>
      </c>
      <c r="L277" s="4">
        <v>5</v>
      </c>
      <c r="M277" s="30">
        <f>IF(AE277&lt;0,"-"&amp;AF277,AF277)</f>
        <v>4</v>
      </c>
      <c r="N277" s="3">
        <f>AG277</f>
        <v>34</v>
      </c>
      <c r="O277" s="3">
        <f>AH277</f>
        <v>55</v>
      </c>
      <c r="P277" s="31">
        <v>85</v>
      </c>
      <c r="Q277" s="32">
        <v>25</v>
      </c>
      <c r="R277" s="4">
        <v>4</v>
      </c>
      <c r="S277" s="30">
        <f>IF(AI277&lt;0,"-"&amp;AJ277,AJ277)</f>
        <v>4</v>
      </c>
      <c r="T277" s="3">
        <f>AK277</f>
        <v>34</v>
      </c>
      <c r="U277" s="3">
        <f>AL277</f>
        <v>56</v>
      </c>
      <c r="V277" s="30">
        <f>IF(AM277&lt;0,"-"&amp;AN277,AN277)</f>
        <v>4</v>
      </c>
      <c r="W277" s="3">
        <f>AO277</f>
        <v>34</v>
      </c>
      <c r="X277" s="4">
        <f>AP277</f>
        <v>55</v>
      </c>
      <c r="AA277" s="8">
        <f>324000-(F277+E277*60+D277*60*60)</f>
        <v>16494</v>
      </c>
      <c r="AB277" s="8">
        <f>ABS(ROUNDDOWN(AA277/3600,0))</f>
        <v>4</v>
      </c>
      <c r="AC277" s="8">
        <f>ABS(ROUNDDOWN((AA277-(3600*ROUNDDOWN(AA277/3600,0)))/60,0))</f>
        <v>34</v>
      </c>
      <c r="AD277" s="8">
        <f>ABS(AA277-(ROUNDDOWN(AA277/3600,0)*3600+ROUNDDOWN((AA277-(3600*ROUNDDOWN(AA277/3600,0)))/60,0)*60))</f>
        <v>54</v>
      </c>
      <c r="AE277" s="8">
        <f>324000-(L277+K277*60+J277*60*60)</f>
        <v>16495</v>
      </c>
      <c r="AF277" s="8">
        <f>ABS(ROUNDDOWN(AE277/3600,0))</f>
        <v>4</v>
      </c>
      <c r="AG277" s="8">
        <f>ABS(ROUNDDOWN((AE277-(3600*ROUNDDOWN(AE277/3600,0)))/60,0))</f>
        <v>34</v>
      </c>
      <c r="AH277" s="8">
        <f>ABS(AE277-(ROUNDDOWN(AE277/3600,0)*3600+ROUNDDOWN((AE277-(3600*ROUNDDOWN(AE277/3600,0)))/60,0)*60))</f>
        <v>55</v>
      </c>
      <c r="AI277" s="8">
        <f>324000-(R277+Q277*60+P277*60*60)</f>
        <v>16496</v>
      </c>
      <c r="AJ277" s="8">
        <f>ABS(ROUNDDOWN(AI277/3600,0))</f>
        <v>4</v>
      </c>
      <c r="AK277" s="8">
        <f>ABS(ROUNDDOWN((AI277-(3600*ROUNDDOWN(AI277/3600,0)))/60,0))</f>
        <v>34</v>
      </c>
      <c r="AL277" s="8">
        <f>ABS(AI277-(ROUNDDOWN(AI277/3600,0)*3600+ROUNDDOWN((AI277-(3600*ROUNDDOWN(AI277/3600,0)))/60,0)*60))</f>
        <v>56</v>
      </c>
      <c r="AM277" s="8">
        <f>ROUND((AA277+AE277+AI277)/3,0)</f>
        <v>16495</v>
      </c>
      <c r="AN277" s="8">
        <f>ABS(ROUNDDOWN(AM277/3600,0))</f>
        <v>4</v>
      </c>
      <c r="AO277" s="8">
        <f>ABS(ROUNDDOWN((AM277-(3600*ROUNDDOWN(AM277/3600,0)))/60,0))</f>
        <v>34</v>
      </c>
      <c r="AP277" s="8">
        <f>ABS(AM277-(ROUNDDOWN(AM277/3600,0)*3600+ROUNDDOWN((AM277-(3600*ROUNDDOWN(AM277/3600,0)))/60,0)*60))</f>
        <v>55</v>
      </c>
      <c r="AQ277" s="81">
        <f>(F277/60+E277)/60+D277</f>
        <v>85.418333333333337</v>
      </c>
      <c r="AR277" s="81">
        <f>(L277/60+K277)/60+J277</f>
        <v>85.418055555555554</v>
      </c>
      <c r="AS277" s="81">
        <f>(R277/60+Q277)/60+P277</f>
        <v>85.417777777777772</v>
      </c>
      <c r="AT277" s="81"/>
      <c r="AU277" s="81">
        <f>AVERAGE(AQ277:AS277)</f>
        <v>85.418055555555554</v>
      </c>
      <c r="AV277" s="81">
        <f>_xlfn.STDEV.S(AQ277:AS277)</f>
        <v>2.7777777778226209E-4</v>
      </c>
      <c r="AW277" s="8"/>
      <c r="AX277" s="8"/>
      <c r="AY277" s="8"/>
    </row>
    <row r="278" spans="1:58" ht="12" customHeight="1">
      <c r="D278" s="12"/>
      <c r="E278" s="33"/>
      <c r="F278" s="33"/>
      <c r="G278" s="12"/>
      <c r="H278" s="12"/>
      <c r="I278" s="12"/>
      <c r="J278" s="12"/>
      <c r="K278" s="33"/>
      <c r="L278" s="33"/>
      <c r="M278" s="12"/>
      <c r="N278" s="12"/>
      <c r="O278" s="12"/>
      <c r="P278" s="12"/>
      <c r="Q278" s="33"/>
      <c r="R278" s="33"/>
      <c r="S278" s="12"/>
      <c r="T278" s="12"/>
      <c r="U278" s="12"/>
      <c r="V278" s="12"/>
      <c r="W278" s="12"/>
      <c r="X278" s="12"/>
      <c r="Y278" s="8"/>
      <c r="Z278" s="8"/>
      <c r="AZ278" s="8"/>
      <c r="BA278" s="8"/>
    </row>
    <row r="279" spans="1:58" s="8" customFormat="1" ht="12" customHeight="1">
      <c r="A279" s="11"/>
      <c r="B279" s="11"/>
      <c r="C279" s="11"/>
      <c r="D279" s="10"/>
      <c r="E279" s="10"/>
      <c r="F279" s="10"/>
      <c r="G279" s="10"/>
      <c r="H279" s="10"/>
      <c r="I279" s="10"/>
      <c r="J279" s="10"/>
      <c r="K279" s="10"/>
      <c r="L279" s="10"/>
      <c r="M279" s="10"/>
      <c r="N279" s="10"/>
      <c r="O279" s="10"/>
      <c r="P279" s="10"/>
      <c r="Q279" s="10"/>
      <c r="R279" s="10"/>
      <c r="S279" s="10"/>
      <c r="T279" s="10"/>
      <c r="U279" s="10"/>
      <c r="V279" s="10"/>
      <c r="W279" s="10"/>
      <c r="X279" s="10"/>
      <c r="Y279" s="5"/>
      <c r="Z279" s="5"/>
      <c r="AM279" s="5"/>
      <c r="AN279" s="5"/>
      <c r="AO279" s="5"/>
      <c r="AP279" s="5"/>
      <c r="AQ279" s="78"/>
      <c r="AR279" s="78"/>
      <c r="AS279" s="78"/>
      <c r="AT279" s="78"/>
      <c r="AU279" s="78"/>
      <c r="AV279" s="78"/>
      <c r="AW279" s="5"/>
      <c r="AX279" s="5"/>
      <c r="AY279" s="5"/>
      <c r="AZ279" s="5"/>
      <c r="BA279" s="5"/>
      <c r="BB279" s="5"/>
      <c r="BC279" s="5"/>
      <c r="BD279" s="5"/>
      <c r="BE279" s="5"/>
      <c r="BF279" s="5"/>
    </row>
    <row r="280" spans="1:58" ht="12" customHeight="1">
      <c r="A280" s="7" t="s">
        <v>0</v>
      </c>
      <c r="B280" s="7" t="s">
        <v>1</v>
      </c>
      <c r="C280" s="7" t="s">
        <v>2</v>
      </c>
      <c r="D280" s="549" t="s">
        <v>3</v>
      </c>
      <c r="E280" s="549"/>
      <c r="F280" s="549"/>
      <c r="G280" s="549" t="s">
        <v>13</v>
      </c>
      <c r="H280" s="549"/>
      <c r="I280" s="549"/>
      <c r="J280" s="549" t="s">
        <v>4</v>
      </c>
      <c r="K280" s="549"/>
      <c r="L280" s="549"/>
      <c r="M280" s="549" t="s">
        <v>6</v>
      </c>
      <c r="N280" s="549"/>
      <c r="O280" s="549"/>
      <c r="P280" s="549" t="s">
        <v>5</v>
      </c>
      <c r="Q280" s="549"/>
      <c r="R280" s="549"/>
      <c r="S280" s="549" t="s">
        <v>7</v>
      </c>
      <c r="T280" s="549"/>
      <c r="U280" s="549"/>
      <c r="V280" s="549" t="s">
        <v>12</v>
      </c>
      <c r="W280" s="549"/>
      <c r="X280" s="549"/>
      <c r="AM280" s="8"/>
      <c r="AN280" s="8"/>
      <c r="AO280" s="8"/>
      <c r="AP280" s="8"/>
      <c r="AQ280" s="81"/>
      <c r="AR280" s="81"/>
      <c r="AS280" s="81"/>
      <c r="AT280" s="81"/>
      <c r="AU280" s="81"/>
      <c r="AV280" s="81"/>
      <c r="AW280" s="8"/>
      <c r="AX280" s="8"/>
      <c r="AY280" s="8"/>
    </row>
    <row r="281" spans="1:58" ht="12" customHeight="1">
      <c r="A281" s="9">
        <v>44865</v>
      </c>
      <c r="B281" s="7" t="s">
        <v>56</v>
      </c>
      <c r="C281" s="7" t="s">
        <v>36</v>
      </c>
      <c r="D281" s="30">
        <v>90</v>
      </c>
      <c r="E281" s="3">
        <v>11</v>
      </c>
      <c r="F281" s="4">
        <v>22</v>
      </c>
      <c r="G281" s="30" t="str">
        <f>IF(AA281&lt;0,"-"&amp;AB281,AB281)</f>
        <v>-0</v>
      </c>
      <c r="H281" s="3">
        <f>AC281</f>
        <v>11</v>
      </c>
      <c r="I281" s="3">
        <f>AD281</f>
        <v>22</v>
      </c>
      <c r="J281" s="30">
        <v>90</v>
      </c>
      <c r="K281" s="3">
        <v>11</v>
      </c>
      <c r="L281" s="4">
        <v>21</v>
      </c>
      <c r="M281" s="30" t="str">
        <f>IF(AE281&lt;0,"-"&amp;AF281,AF281)</f>
        <v>-0</v>
      </c>
      <c r="N281" s="3">
        <f>AG281</f>
        <v>11</v>
      </c>
      <c r="O281" s="3">
        <f>AH281</f>
        <v>21</v>
      </c>
      <c r="P281" s="30">
        <v>90</v>
      </c>
      <c r="Q281" s="3">
        <v>11</v>
      </c>
      <c r="R281" s="4">
        <v>21</v>
      </c>
      <c r="S281" s="30" t="str">
        <f>IF(AI281&lt;0,"-"&amp;AJ281,AJ281)</f>
        <v>-0</v>
      </c>
      <c r="T281" s="3">
        <f>AK281</f>
        <v>11</v>
      </c>
      <c r="U281" s="3">
        <f>AL281</f>
        <v>21</v>
      </c>
      <c r="V281" s="30" t="str">
        <f>IF(AM281&lt;0,"-"&amp;AN281,AN281)</f>
        <v>-0</v>
      </c>
      <c r="W281" s="3">
        <f>AO281</f>
        <v>11</v>
      </c>
      <c r="X281" s="4">
        <f>AP281</f>
        <v>21</v>
      </c>
      <c r="AA281" s="8">
        <f>324000-(F281+E281*60+D281*60*60)</f>
        <v>-682</v>
      </c>
      <c r="AB281" s="8">
        <f>ABS(ROUNDDOWN(AA281/3600,0))</f>
        <v>0</v>
      </c>
      <c r="AC281" s="8">
        <f>ABS(ROUNDDOWN((AA281-(3600*ROUNDDOWN(AA281/3600,0)))/60,0))</f>
        <v>11</v>
      </c>
      <c r="AD281" s="8">
        <f>ABS(AA281-(ROUNDDOWN(AA281/3600,0)*3600+ROUNDDOWN((AA281-(3600*ROUNDDOWN(AA281/3600,0)))/60,0)*60))</f>
        <v>22</v>
      </c>
      <c r="AE281" s="8">
        <f>324000-(L281+K281*60+J281*60*60)</f>
        <v>-681</v>
      </c>
      <c r="AF281" s="8">
        <f>ABS(ROUNDDOWN(AE281/3600,0))</f>
        <v>0</v>
      </c>
      <c r="AG281" s="8">
        <f>ABS(ROUNDDOWN((AE281-(3600*ROUNDDOWN(AE281/3600,0)))/60,0))</f>
        <v>11</v>
      </c>
      <c r="AH281" s="8">
        <f>ABS(AE281-(ROUNDDOWN(AE281/3600,0)*3600+ROUNDDOWN((AE281-(3600*ROUNDDOWN(AE281/3600,0)))/60,0)*60))</f>
        <v>21</v>
      </c>
      <c r="AI281" s="8">
        <f>324000-(R281+Q281*60+P281*60*60)</f>
        <v>-681</v>
      </c>
      <c r="AJ281" s="8">
        <f>ABS(ROUNDDOWN(AI281/3600,0))</f>
        <v>0</v>
      </c>
      <c r="AK281" s="8">
        <f>ABS(ROUNDDOWN((AI281-(3600*ROUNDDOWN(AI281/3600,0)))/60,0))</f>
        <v>11</v>
      </c>
      <c r="AL281" s="8">
        <f>ABS(AI281-(ROUNDDOWN(AI281/3600,0)*3600+ROUNDDOWN((AI281-(3600*ROUNDDOWN(AI281/3600,0)))/60,0)*60))</f>
        <v>21</v>
      </c>
      <c r="AM281" s="8">
        <f>ROUND((AA281+AE281+AI281)/3,0)</f>
        <v>-681</v>
      </c>
      <c r="AN281" s="8">
        <f>ABS(ROUNDDOWN(AM281/3600,0))</f>
        <v>0</v>
      </c>
      <c r="AO281" s="8">
        <f>ABS(ROUNDDOWN((AM281-(3600*ROUNDDOWN(AM281/3600,0)))/60,0))</f>
        <v>11</v>
      </c>
      <c r="AP281" s="8">
        <f>ABS(AM281-(ROUNDDOWN(AM281/3600,0)*3600+ROUNDDOWN((AM281-(3600*ROUNDDOWN(AM281/3600,0)))/60,0)*60))</f>
        <v>21</v>
      </c>
      <c r="AQ281" s="81">
        <f>(F281/60+E281)/60+D281</f>
        <v>90.189444444444447</v>
      </c>
      <c r="AR281" s="81">
        <f>(L281/60+K281)/60+J281</f>
        <v>90.189166666666665</v>
      </c>
      <c r="AS281" s="81">
        <f>(R281/60+Q281)/60+P281</f>
        <v>90.189166666666665</v>
      </c>
      <c r="AT281" s="81"/>
      <c r="AU281" s="81">
        <f>AVERAGE(AQ281:AS281)</f>
        <v>90.189259259259259</v>
      </c>
      <c r="AV281" s="81">
        <f>_xlfn.STDEV.S(AQ281:AS281)</f>
        <v>1.6037507477748508E-4</v>
      </c>
      <c r="AW281" s="8"/>
      <c r="AX281" s="8"/>
      <c r="AY281" s="8"/>
    </row>
    <row r="282" spans="1:58" ht="12" customHeight="1">
      <c r="A282" s="7"/>
      <c r="B282" s="7"/>
      <c r="C282" s="7" t="s">
        <v>60</v>
      </c>
      <c r="D282" s="31">
        <v>85</v>
      </c>
      <c r="E282" s="32">
        <v>46</v>
      </c>
      <c r="F282" s="4">
        <v>45</v>
      </c>
      <c r="G282" s="30">
        <f>IF(AA282&lt;0,"-"&amp;AB282,AB282)</f>
        <v>4</v>
      </c>
      <c r="H282" s="3">
        <f>AC282</f>
        <v>13</v>
      </c>
      <c r="I282" s="3">
        <f>AD282</f>
        <v>15</v>
      </c>
      <c r="J282" s="31">
        <v>85</v>
      </c>
      <c r="K282" s="32">
        <v>46</v>
      </c>
      <c r="L282" s="4">
        <v>41</v>
      </c>
      <c r="M282" s="30">
        <f>IF(AE282&lt;0,"-"&amp;AF282,AF282)</f>
        <v>4</v>
      </c>
      <c r="N282" s="3">
        <f>AG282</f>
        <v>13</v>
      </c>
      <c r="O282" s="3">
        <f>AH282</f>
        <v>19</v>
      </c>
      <c r="P282" s="31">
        <v>85</v>
      </c>
      <c r="Q282" s="32">
        <v>46</v>
      </c>
      <c r="R282" s="4">
        <v>43</v>
      </c>
      <c r="S282" s="30">
        <f>IF(AI282&lt;0,"-"&amp;AJ282,AJ282)</f>
        <v>4</v>
      </c>
      <c r="T282" s="3">
        <f>AK282</f>
        <v>13</v>
      </c>
      <c r="U282" s="3">
        <f>AL282</f>
        <v>17</v>
      </c>
      <c r="V282" s="30">
        <f>IF(AM282&lt;0,"-"&amp;AN282,AN282)</f>
        <v>4</v>
      </c>
      <c r="W282" s="3">
        <f>AO282</f>
        <v>13</v>
      </c>
      <c r="X282" s="4">
        <f>AP282</f>
        <v>17</v>
      </c>
      <c r="AA282" s="8">
        <f>324000-(F282+E282*60+D282*60*60)</f>
        <v>15195</v>
      </c>
      <c r="AB282" s="8">
        <f>ABS(ROUNDDOWN(AA282/3600,0))</f>
        <v>4</v>
      </c>
      <c r="AC282" s="8">
        <f>ABS(ROUNDDOWN((AA282-(3600*ROUNDDOWN(AA282/3600,0)))/60,0))</f>
        <v>13</v>
      </c>
      <c r="AD282" s="8">
        <f>ABS(AA282-(ROUNDDOWN(AA282/3600,0)*3600+ROUNDDOWN((AA282-(3600*ROUNDDOWN(AA282/3600,0)))/60,0)*60))</f>
        <v>15</v>
      </c>
      <c r="AE282" s="8">
        <f>324000-(L282+K282*60+J282*60*60)</f>
        <v>15199</v>
      </c>
      <c r="AF282" s="8">
        <f>ABS(ROUNDDOWN(AE282/3600,0))</f>
        <v>4</v>
      </c>
      <c r="AG282" s="8">
        <f>ABS(ROUNDDOWN((AE282-(3600*ROUNDDOWN(AE282/3600,0)))/60,0))</f>
        <v>13</v>
      </c>
      <c r="AH282" s="8">
        <f>ABS(AE282-(ROUNDDOWN(AE282/3600,0)*3600+ROUNDDOWN((AE282-(3600*ROUNDDOWN(AE282/3600,0)))/60,0)*60))</f>
        <v>19</v>
      </c>
      <c r="AI282" s="8">
        <f>324000-(R282+Q282*60+P282*60*60)</f>
        <v>15197</v>
      </c>
      <c r="AJ282" s="8">
        <f>ABS(ROUNDDOWN(AI282/3600,0))</f>
        <v>4</v>
      </c>
      <c r="AK282" s="8">
        <f>ABS(ROUNDDOWN((AI282-(3600*ROUNDDOWN(AI282/3600,0)))/60,0))</f>
        <v>13</v>
      </c>
      <c r="AL282" s="8">
        <f>ABS(AI282-(ROUNDDOWN(AI282/3600,0)*3600+ROUNDDOWN((AI282-(3600*ROUNDDOWN(AI282/3600,0)))/60,0)*60))</f>
        <v>17</v>
      </c>
      <c r="AM282" s="8">
        <f>ROUND((AA282+AE282+AI282)/3,0)</f>
        <v>15197</v>
      </c>
      <c r="AN282" s="8">
        <f>ABS(ROUNDDOWN(AM282/3600,0))</f>
        <v>4</v>
      </c>
      <c r="AO282" s="8">
        <f>ABS(ROUNDDOWN((AM282-(3600*ROUNDDOWN(AM282/3600,0)))/60,0))</f>
        <v>13</v>
      </c>
      <c r="AP282" s="8">
        <f>ABS(AM282-(ROUNDDOWN(AM282/3600,0)*3600+ROUNDDOWN((AM282-(3600*ROUNDDOWN(AM282/3600,0)))/60,0)*60))</f>
        <v>17</v>
      </c>
      <c r="AQ282" s="81">
        <f>(F282/60+E282)/60+D282</f>
        <v>85.779166666666669</v>
      </c>
      <c r="AR282" s="81">
        <f>(L282/60+K282)/60+J282</f>
        <v>85.778055555555554</v>
      </c>
      <c r="AS282" s="81">
        <f>(R282/60+Q282)/60+P282</f>
        <v>85.778611111111104</v>
      </c>
      <c r="AT282" s="81"/>
      <c r="AU282" s="81">
        <f>AVERAGE(AQ282:AS282)</f>
        <v>85.778611111111104</v>
      </c>
      <c r="AV282" s="81">
        <f>_xlfn.STDEV.S(AQ282:AS282)</f>
        <v>5.5555555555741876E-4</v>
      </c>
      <c r="AW282" s="8"/>
      <c r="AX282" s="8"/>
      <c r="AY282" s="8"/>
    </row>
    <row r="283" spans="1:58" ht="12" customHeight="1">
      <c r="Y283" s="8"/>
      <c r="Z283" s="8"/>
      <c r="AZ283" s="8"/>
      <c r="BA283" s="8"/>
    </row>
    <row r="284" spans="1:58" s="8" customFormat="1" ht="12" customHeight="1">
      <c r="A284" s="11"/>
      <c r="B284" s="11"/>
      <c r="C284" s="11"/>
      <c r="D284" s="10"/>
      <c r="E284" s="10"/>
      <c r="F284" s="10"/>
      <c r="G284" s="10"/>
      <c r="H284" s="10"/>
      <c r="I284" s="10"/>
      <c r="J284" s="10"/>
      <c r="K284" s="10"/>
      <c r="L284" s="10"/>
      <c r="M284" s="10"/>
      <c r="N284" s="10"/>
      <c r="O284" s="10"/>
      <c r="P284" s="10"/>
      <c r="Q284" s="10"/>
      <c r="R284" s="10"/>
      <c r="S284" s="10"/>
      <c r="T284" s="10"/>
      <c r="U284" s="10"/>
      <c r="V284" s="10"/>
      <c r="W284" s="10"/>
      <c r="X284" s="10"/>
      <c r="Y284" s="5"/>
      <c r="Z284" s="5"/>
      <c r="AM284" s="5"/>
      <c r="AN284" s="5"/>
      <c r="AO284" s="5"/>
      <c r="AP284" s="5"/>
      <c r="AQ284" s="78"/>
      <c r="AR284" s="78"/>
      <c r="AS284" s="78"/>
      <c r="AT284" s="78"/>
      <c r="AU284" s="78"/>
      <c r="AV284" s="78"/>
      <c r="AW284" s="5"/>
      <c r="AX284" s="5"/>
      <c r="AY284" s="5"/>
      <c r="AZ284" s="5"/>
      <c r="BA284" s="5"/>
      <c r="BB284" s="5"/>
      <c r="BC284" s="5"/>
      <c r="BD284" s="5"/>
      <c r="BE284" s="5"/>
      <c r="BF284" s="5"/>
    </row>
    <row r="285" spans="1:58" ht="12" customHeight="1">
      <c r="A285" s="7" t="s">
        <v>0</v>
      </c>
      <c r="B285" s="7" t="s">
        <v>1</v>
      </c>
      <c r="C285" s="7" t="s">
        <v>2</v>
      </c>
      <c r="D285" s="549" t="s">
        <v>3</v>
      </c>
      <c r="E285" s="549"/>
      <c r="F285" s="549"/>
      <c r="G285" s="549" t="s">
        <v>13</v>
      </c>
      <c r="H285" s="549"/>
      <c r="I285" s="549"/>
      <c r="J285" s="549" t="s">
        <v>4</v>
      </c>
      <c r="K285" s="549"/>
      <c r="L285" s="549"/>
      <c r="M285" s="549" t="s">
        <v>6</v>
      </c>
      <c r="N285" s="549"/>
      <c r="O285" s="549"/>
      <c r="P285" s="549" t="s">
        <v>5</v>
      </c>
      <c r="Q285" s="549"/>
      <c r="R285" s="549"/>
      <c r="S285" s="549" t="s">
        <v>7</v>
      </c>
      <c r="T285" s="549"/>
      <c r="U285" s="549"/>
      <c r="V285" s="549" t="s">
        <v>12</v>
      </c>
      <c r="W285" s="549"/>
      <c r="X285" s="549"/>
      <c r="AM285" s="8"/>
      <c r="AN285" s="8"/>
      <c r="AO285" s="8"/>
      <c r="AP285" s="8"/>
      <c r="AQ285" s="81"/>
      <c r="AR285" s="81"/>
      <c r="AS285" s="81"/>
      <c r="AT285" s="81"/>
      <c r="AU285" s="81"/>
      <c r="AV285" s="81"/>
      <c r="AW285" s="8"/>
      <c r="AX285" s="8"/>
      <c r="AY285" s="8"/>
    </row>
    <row r="286" spans="1:58" ht="12" customHeight="1">
      <c r="A286" s="9">
        <v>44865</v>
      </c>
      <c r="B286" s="7" t="s">
        <v>36</v>
      </c>
      <c r="C286" s="7" t="s">
        <v>35</v>
      </c>
      <c r="D286" s="30">
        <v>105</v>
      </c>
      <c r="E286" s="3">
        <v>19</v>
      </c>
      <c r="F286" s="4">
        <v>55</v>
      </c>
      <c r="G286" s="30" t="str">
        <f>IF(AA286&lt;0,"-"&amp;AB286,AB286)</f>
        <v>-15</v>
      </c>
      <c r="H286" s="3">
        <f>AC286</f>
        <v>19</v>
      </c>
      <c r="I286" s="3">
        <f>AD286</f>
        <v>55</v>
      </c>
      <c r="J286" s="30">
        <v>105</v>
      </c>
      <c r="K286" s="3">
        <v>19</v>
      </c>
      <c r="L286" s="4">
        <v>53</v>
      </c>
      <c r="M286" s="30" t="str">
        <f>IF(AE286&lt;0,"-"&amp;AF286,AF286)</f>
        <v>-15</v>
      </c>
      <c r="N286" s="3">
        <f>AG286</f>
        <v>19</v>
      </c>
      <c r="O286" s="3">
        <f>AH286</f>
        <v>53</v>
      </c>
      <c r="P286" s="30">
        <v>105</v>
      </c>
      <c r="Q286" s="3">
        <v>19</v>
      </c>
      <c r="R286" s="4">
        <v>52</v>
      </c>
      <c r="S286" s="30" t="str">
        <f>IF(AI286&lt;0,"-"&amp;AJ286,AJ286)</f>
        <v>-15</v>
      </c>
      <c r="T286" s="3">
        <f>AK286</f>
        <v>19</v>
      </c>
      <c r="U286" s="3">
        <f>AL286</f>
        <v>52</v>
      </c>
      <c r="V286" s="30" t="str">
        <f>IF(AM286&lt;0,"-"&amp;AN286,AN286)</f>
        <v>-15</v>
      </c>
      <c r="W286" s="3">
        <f>AO286</f>
        <v>19</v>
      </c>
      <c r="X286" s="4">
        <f>AP286</f>
        <v>53</v>
      </c>
      <c r="AA286" s="8">
        <f>324000-(F286+E286*60+D286*60*60)</f>
        <v>-55195</v>
      </c>
      <c r="AB286" s="8">
        <f>ABS(ROUNDDOWN(AA286/3600,0))</f>
        <v>15</v>
      </c>
      <c r="AC286" s="8">
        <f>ABS(ROUNDDOWN((AA286-(3600*ROUNDDOWN(AA286/3600,0)))/60,0))</f>
        <v>19</v>
      </c>
      <c r="AD286" s="8">
        <f>ABS(AA286-(ROUNDDOWN(AA286/3600,0)*3600+ROUNDDOWN((AA286-(3600*ROUNDDOWN(AA286/3600,0)))/60,0)*60))</f>
        <v>55</v>
      </c>
      <c r="AE286" s="8">
        <f>324000-(L286+K286*60+J286*60*60)</f>
        <v>-55193</v>
      </c>
      <c r="AF286" s="8">
        <f>ABS(ROUNDDOWN(AE286/3600,0))</f>
        <v>15</v>
      </c>
      <c r="AG286" s="8">
        <f>ABS(ROUNDDOWN((AE286-(3600*ROUNDDOWN(AE286/3600,0)))/60,0))</f>
        <v>19</v>
      </c>
      <c r="AH286" s="8">
        <f>ABS(AE286-(ROUNDDOWN(AE286/3600,0)*3600+ROUNDDOWN((AE286-(3600*ROUNDDOWN(AE286/3600,0)))/60,0)*60))</f>
        <v>53</v>
      </c>
      <c r="AI286" s="8">
        <f>324000-(R286+Q286*60+P286*60*60)</f>
        <v>-55192</v>
      </c>
      <c r="AJ286" s="8">
        <f>ABS(ROUNDDOWN(AI286/3600,0))</f>
        <v>15</v>
      </c>
      <c r="AK286" s="8">
        <f>ABS(ROUNDDOWN((AI286-(3600*ROUNDDOWN(AI286/3600,0)))/60,0))</f>
        <v>19</v>
      </c>
      <c r="AL286" s="8">
        <f>ABS(AI286-(ROUNDDOWN(AI286/3600,0)*3600+ROUNDDOWN((AI286-(3600*ROUNDDOWN(AI286/3600,0)))/60,0)*60))</f>
        <v>52</v>
      </c>
      <c r="AM286" s="8">
        <f>ROUND((AA286+AE286+AI286)/3,0)</f>
        <v>-55193</v>
      </c>
      <c r="AN286" s="8">
        <f>ABS(ROUNDDOWN(AM286/3600,0))</f>
        <v>15</v>
      </c>
      <c r="AO286" s="8">
        <f>ABS(ROUNDDOWN((AM286-(3600*ROUNDDOWN(AM286/3600,0)))/60,0))</f>
        <v>19</v>
      </c>
      <c r="AP286" s="8">
        <f>ABS(AM286-(ROUNDDOWN(AM286/3600,0)*3600+ROUNDDOWN((AM286-(3600*ROUNDDOWN(AM286/3600,0)))/60,0)*60))</f>
        <v>53</v>
      </c>
      <c r="AQ286" s="81">
        <f>(F286/60+E286)/60+D286</f>
        <v>105.33194444444445</v>
      </c>
      <c r="AR286" s="81">
        <f>(L286/60+K286)/60+J286</f>
        <v>105.3313888888889</v>
      </c>
      <c r="AS286" s="81">
        <f>(R286/60+Q286)/60+P286</f>
        <v>105.33111111111111</v>
      </c>
      <c r="AT286" s="81"/>
      <c r="AU286" s="81">
        <f>AVERAGE(AQ286:AS286)</f>
        <v>105.33148148148149</v>
      </c>
      <c r="AV286" s="81">
        <f>_xlfn.STDEV.S(AQ286:AS286)</f>
        <v>4.2431256434686019E-4</v>
      </c>
      <c r="AW286" s="8"/>
      <c r="AX286" s="8"/>
      <c r="AY286" s="8"/>
    </row>
    <row r="287" spans="1:58" ht="12" customHeight="1">
      <c r="A287" s="7"/>
      <c r="B287" s="7"/>
      <c r="C287" s="7" t="s">
        <v>101</v>
      </c>
      <c r="D287" s="31">
        <v>85</v>
      </c>
      <c r="E287" s="3">
        <v>37</v>
      </c>
      <c r="F287" s="4">
        <v>21</v>
      </c>
      <c r="G287" s="30">
        <f>IF(AA287&lt;0,"-"&amp;AB287,AB287)</f>
        <v>4</v>
      </c>
      <c r="H287" s="3">
        <f>AC287</f>
        <v>22</v>
      </c>
      <c r="I287" s="3">
        <f>AD287</f>
        <v>39</v>
      </c>
      <c r="J287" s="31">
        <v>85</v>
      </c>
      <c r="K287" s="3">
        <v>37</v>
      </c>
      <c r="L287" s="4">
        <v>21</v>
      </c>
      <c r="M287" s="30">
        <f>IF(AE287&lt;0,"-"&amp;AF287,AF287)</f>
        <v>4</v>
      </c>
      <c r="N287" s="3">
        <f>AG287</f>
        <v>22</v>
      </c>
      <c r="O287" s="3">
        <f>AH287</f>
        <v>39</v>
      </c>
      <c r="P287" s="31">
        <v>85</v>
      </c>
      <c r="Q287" s="3">
        <v>37</v>
      </c>
      <c r="R287" s="4">
        <v>22</v>
      </c>
      <c r="S287" s="30">
        <f>IF(AI287&lt;0,"-"&amp;AJ287,AJ287)</f>
        <v>4</v>
      </c>
      <c r="T287" s="3">
        <f>AK287</f>
        <v>22</v>
      </c>
      <c r="U287" s="3">
        <f>AL287</f>
        <v>38</v>
      </c>
      <c r="V287" s="30">
        <f>IF(AM287&lt;0,"-"&amp;AN287,AN287)</f>
        <v>4</v>
      </c>
      <c r="W287" s="3">
        <f>AO287</f>
        <v>22</v>
      </c>
      <c r="X287" s="4">
        <f>AP287</f>
        <v>39</v>
      </c>
      <c r="AA287" s="8">
        <f>324000-(F287+E287*60+D287*60*60)</f>
        <v>15759</v>
      </c>
      <c r="AB287" s="8">
        <f>ABS(ROUNDDOWN(AA287/3600,0))</f>
        <v>4</v>
      </c>
      <c r="AC287" s="8">
        <f>ABS(ROUNDDOWN((AA287-(3600*ROUNDDOWN(AA287/3600,0)))/60,0))</f>
        <v>22</v>
      </c>
      <c r="AD287" s="8">
        <f>ABS(AA287-(ROUNDDOWN(AA287/3600,0)*3600+ROUNDDOWN((AA287-(3600*ROUNDDOWN(AA287/3600,0)))/60,0)*60))</f>
        <v>39</v>
      </c>
      <c r="AE287" s="8">
        <f>324000-(L287+K287*60+J287*60*60)</f>
        <v>15759</v>
      </c>
      <c r="AF287" s="8">
        <f>ABS(ROUNDDOWN(AE287/3600,0))</f>
        <v>4</v>
      </c>
      <c r="AG287" s="8">
        <f>ABS(ROUNDDOWN((AE287-(3600*ROUNDDOWN(AE287/3600,0)))/60,0))</f>
        <v>22</v>
      </c>
      <c r="AH287" s="8">
        <f>ABS(AE287-(ROUNDDOWN(AE287/3600,0)*3600+ROUNDDOWN((AE287-(3600*ROUNDDOWN(AE287/3600,0)))/60,0)*60))</f>
        <v>39</v>
      </c>
      <c r="AI287" s="8">
        <f>324000-(R287+Q287*60+P287*60*60)</f>
        <v>15758</v>
      </c>
      <c r="AJ287" s="8">
        <f>ABS(ROUNDDOWN(AI287/3600,0))</f>
        <v>4</v>
      </c>
      <c r="AK287" s="8">
        <f>ABS(ROUNDDOWN((AI287-(3600*ROUNDDOWN(AI287/3600,0)))/60,0))</f>
        <v>22</v>
      </c>
      <c r="AL287" s="8">
        <f>ABS(AI287-(ROUNDDOWN(AI287/3600,0)*3600+ROUNDDOWN((AI287-(3600*ROUNDDOWN(AI287/3600,0)))/60,0)*60))</f>
        <v>38</v>
      </c>
      <c r="AM287" s="8">
        <f>ROUND((AA287+AE287+AI287)/3,0)</f>
        <v>15759</v>
      </c>
      <c r="AN287" s="8">
        <f>ABS(ROUNDDOWN(AM287/3600,0))</f>
        <v>4</v>
      </c>
      <c r="AO287" s="8">
        <f>ABS(ROUNDDOWN((AM287-(3600*ROUNDDOWN(AM287/3600,0)))/60,0))</f>
        <v>22</v>
      </c>
      <c r="AP287" s="8">
        <f>ABS(AM287-(ROUNDDOWN(AM287/3600,0)*3600+ROUNDDOWN((AM287-(3600*ROUNDDOWN(AM287/3600,0)))/60,0)*60))</f>
        <v>39</v>
      </c>
      <c r="AQ287" s="81">
        <f>(F287/60+E287)/60+D287</f>
        <v>85.622500000000002</v>
      </c>
      <c r="AR287" s="81">
        <f>(L287/60+K287)/60+J287</f>
        <v>85.622500000000002</v>
      </c>
      <c r="AS287" s="81">
        <f>(R287/60+Q287)/60+P287</f>
        <v>85.622777777777785</v>
      </c>
      <c r="AT287" s="81"/>
      <c r="AU287" s="81">
        <f>AVERAGE(AQ287:AS287)</f>
        <v>85.622592592592596</v>
      </c>
      <c r="AV287" s="81">
        <f>_xlfn.STDEV.S(AQ287:AS287)</f>
        <v>1.6037507477748508E-4</v>
      </c>
      <c r="AW287" s="8"/>
      <c r="AX287" s="8"/>
      <c r="AY287" s="8"/>
    </row>
    <row r="288" spans="1:58" ht="12" customHeight="1">
      <c r="Y288" s="8"/>
      <c r="Z288" s="8"/>
      <c r="AZ288" s="8"/>
      <c r="BA288" s="8"/>
    </row>
    <row r="289" spans="1:58" s="8" customFormat="1" ht="12" customHeight="1">
      <c r="A289" s="11"/>
      <c r="B289" s="11"/>
      <c r="C289" s="11"/>
      <c r="D289" s="10"/>
      <c r="E289" s="10"/>
      <c r="F289" s="10"/>
      <c r="G289" s="10"/>
      <c r="H289" s="10"/>
      <c r="I289" s="10"/>
      <c r="J289" s="10"/>
      <c r="K289" s="10"/>
      <c r="L289" s="10"/>
      <c r="M289" s="10"/>
      <c r="N289" s="10"/>
      <c r="O289" s="10"/>
      <c r="P289" s="10"/>
      <c r="Q289" s="10"/>
      <c r="R289" s="10"/>
      <c r="S289" s="10"/>
      <c r="T289" s="10"/>
      <c r="U289" s="10"/>
      <c r="V289" s="10"/>
      <c r="W289" s="10"/>
      <c r="X289" s="10"/>
      <c r="Y289" s="5"/>
      <c r="Z289" s="5"/>
      <c r="AM289" s="5"/>
      <c r="AN289" s="5"/>
      <c r="AO289" s="5"/>
      <c r="AP289" s="5"/>
      <c r="AQ289" s="78"/>
      <c r="AR289" s="78"/>
      <c r="AS289" s="78"/>
      <c r="AT289" s="78"/>
      <c r="AU289" s="78"/>
      <c r="AV289" s="78"/>
      <c r="AW289" s="5"/>
      <c r="AX289" s="5"/>
      <c r="AY289" s="5"/>
      <c r="AZ289" s="5"/>
      <c r="BA289" s="5"/>
      <c r="BB289" s="5"/>
      <c r="BC289" s="5"/>
      <c r="BD289" s="5"/>
      <c r="BE289" s="5"/>
      <c r="BF289" s="5"/>
    </row>
    <row r="290" spans="1:58" ht="12" customHeight="1">
      <c r="A290" s="7" t="s">
        <v>0</v>
      </c>
      <c r="B290" s="7" t="s">
        <v>1</v>
      </c>
      <c r="C290" s="7" t="s">
        <v>2</v>
      </c>
      <c r="D290" s="549" t="s">
        <v>3</v>
      </c>
      <c r="E290" s="549"/>
      <c r="F290" s="549"/>
      <c r="G290" s="549" t="s">
        <v>13</v>
      </c>
      <c r="H290" s="549"/>
      <c r="I290" s="549"/>
      <c r="J290" s="549" t="s">
        <v>4</v>
      </c>
      <c r="K290" s="549"/>
      <c r="L290" s="549"/>
      <c r="M290" s="549" t="s">
        <v>6</v>
      </c>
      <c r="N290" s="549"/>
      <c r="O290" s="549"/>
      <c r="P290" s="549" t="s">
        <v>5</v>
      </c>
      <c r="Q290" s="549"/>
      <c r="R290" s="549"/>
      <c r="S290" s="549" t="s">
        <v>7</v>
      </c>
      <c r="T290" s="549"/>
      <c r="U290" s="549"/>
      <c r="V290" s="549" t="s">
        <v>12</v>
      </c>
      <c r="W290" s="549"/>
      <c r="X290" s="549"/>
      <c r="AM290" s="8"/>
      <c r="AN290" s="8"/>
      <c r="AO290" s="8"/>
      <c r="AP290" s="8"/>
      <c r="AQ290" s="81"/>
      <c r="AR290" s="81"/>
      <c r="AS290" s="81"/>
      <c r="AT290" s="81"/>
      <c r="AU290" s="81"/>
      <c r="AV290" s="81"/>
      <c r="AW290" s="8"/>
      <c r="AX290" s="8"/>
      <c r="AY290" s="8"/>
    </row>
    <row r="291" spans="1:58" ht="12" customHeight="1">
      <c r="A291" s="9">
        <v>44865</v>
      </c>
      <c r="B291" s="7" t="s">
        <v>46</v>
      </c>
      <c r="C291" s="7" t="s">
        <v>35</v>
      </c>
      <c r="D291" s="30">
        <v>109</v>
      </c>
      <c r="E291" s="3">
        <v>59</v>
      </c>
      <c r="F291" s="4">
        <v>16</v>
      </c>
      <c r="G291" s="30" t="str">
        <f>IF(AA291&lt;0,"-"&amp;AB291,AB291)</f>
        <v>-19</v>
      </c>
      <c r="H291" s="3">
        <f>AC291</f>
        <v>59</v>
      </c>
      <c r="I291" s="3">
        <f>AD291</f>
        <v>16</v>
      </c>
      <c r="J291" s="30">
        <v>109</v>
      </c>
      <c r="K291" s="3">
        <v>59</v>
      </c>
      <c r="L291" s="4">
        <v>13</v>
      </c>
      <c r="M291" s="30" t="str">
        <f>IF(AE291&lt;0,"-"&amp;AF291,AF291)</f>
        <v>-19</v>
      </c>
      <c r="N291" s="3">
        <f>AG291</f>
        <v>59</v>
      </c>
      <c r="O291" s="3">
        <f>AH291</f>
        <v>13</v>
      </c>
      <c r="P291" s="30">
        <v>109</v>
      </c>
      <c r="Q291" s="3">
        <v>59</v>
      </c>
      <c r="R291" s="4">
        <v>14</v>
      </c>
      <c r="S291" s="30" t="str">
        <f>IF(AI291&lt;0,"-"&amp;AJ291,AJ291)</f>
        <v>-19</v>
      </c>
      <c r="T291" s="3">
        <f>AK291</f>
        <v>59</v>
      </c>
      <c r="U291" s="3">
        <f>AL291</f>
        <v>14</v>
      </c>
      <c r="V291" s="30" t="str">
        <f>IF(AM291&lt;0,"-"&amp;AN291,AN291)</f>
        <v>-19</v>
      </c>
      <c r="W291" s="3">
        <f>AO291</f>
        <v>59</v>
      </c>
      <c r="X291" s="4">
        <f>AP291</f>
        <v>14</v>
      </c>
      <c r="AA291" s="8">
        <f>324000-(F291+E291*60+D291*60*60)</f>
        <v>-71956</v>
      </c>
      <c r="AB291" s="8">
        <f>ABS(ROUNDDOWN(AA291/3600,0))</f>
        <v>19</v>
      </c>
      <c r="AC291" s="8">
        <f>ABS(ROUNDDOWN((AA291-(3600*ROUNDDOWN(AA291/3600,0)))/60,0))</f>
        <v>59</v>
      </c>
      <c r="AD291" s="8">
        <f>ABS(AA291-(ROUNDDOWN(AA291/3600,0)*3600+ROUNDDOWN((AA291-(3600*ROUNDDOWN(AA291/3600,0)))/60,0)*60))</f>
        <v>16</v>
      </c>
      <c r="AE291" s="8">
        <f>324000-(L291+K291*60+J291*60*60)</f>
        <v>-71953</v>
      </c>
      <c r="AF291" s="8">
        <f>ABS(ROUNDDOWN(AE291/3600,0))</f>
        <v>19</v>
      </c>
      <c r="AG291" s="8">
        <f>ABS(ROUNDDOWN((AE291-(3600*ROUNDDOWN(AE291/3600,0)))/60,0))</f>
        <v>59</v>
      </c>
      <c r="AH291" s="8">
        <f>ABS(AE291-(ROUNDDOWN(AE291/3600,0)*3600+ROUNDDOWN((AE291-(3600*ROUNDDOWN(AE291/3600,0)))/60,0)*60))</f>
        <v>13</v>
      </c>
      <c r="AI291" s="8">
        <f>324000-(R291+Q291*60+P291*60*60)</f>
        <v>-71954</v>
      </c>
      <c r="AJ291" s="8">
        <f>ABS(ROUNDDOWN(AI291/3600,0))</f>
        <v>19</v>
      </c>
      <c r="AK291" s="8">
        <f>ABS(ROUNDDOWN((AI291-(3600*ROUNDDOWN(AI291/3600,0)))/60,0))</f>
        <v>59</v>
      </c>
      <c r="AL291" s="8">
        <f>ABS(AI291-(ROUNDDOWN(AI291/3600,0)*3600+ROUNDDOWN((AI291-(3600*ROUNDDOWN(AI291/3600,0)))/60,0)*60))</f>
        <v>14</v>
      </c>
      <c r="AM291" s="8">
        <f>ROUND((AA291+AE291+AI291)/3,0)</f>
        <v>-71954</v>
      </c>
      <c r="AN291" s="8">
        <f>ABS(ROUNDDOWN(AM291/3600,0))</f>
        <v>19</v>
      </c>
      <c r="AO291" s="8">
        <f>ABS(ROUNDDOWN((AM291-(3600*ROUNDDOWN(AM291/3600,0)))/60,0))</f>
        <v>59</v>
      </c>
      <c r="AP291" s="8">
        <f>ABS(AM291-(ROUNDDOWN(AM291/3600,0)*3600+ROUNDDOWN((AM291-(3600*ROUNDDOWN(AM291/3600,0)))/60,0)*60))</f>
        <v>14</v>
      </c>
      <c r="AQ291" s="81">
        <f>(F291/60+E291)/60+D291</f>
        <v>109.98777777777778</v>
      </c>
      <c r="AR291" s="81">
        <f>(L291/60+K291)/60+J291</f>
        <v>109.98694444444445</v>
      </c>
      <c r="AS291" s="81">
        <f>(R291/60+Q291)/60+P291</f>
        <v>109.98722222222223</v>
      </c>
      <c r="AT291" s="81"/>
      <c r="AU291" s="81">
        <f>AVERAGE(AQ291:AS291)</f>
        <v>109.98731481481481</v>
      </c>
      <c r="AV291" s="81">
        <f>_xlfn.STDEV.S(AQ291:AS291)</f>
        <v>4.2431256434686019E-4</v>
      </c>
      <c r="AW291" s="8"/>
      <c r="AX291" s="8"/>
      <c r="AY291" s="8"/>
    </row>
    <row r="292" spans="1:58" ht="12" customHeight="1">
      <c r="A292" s="7"/>
      <c r="B292" s="7"/>
      <c r="C292" s="7" t="s">
        <v>62</v>
      </c>
      <c r="D292" s="31">
        <v>85</v>
      </c>
      <c r="E292" s="3">
        <v>2</v>
      </c>
      <c r="F292" s="4">
        <v>26</v>
      </c>
      <c r="G292" s="30">
        <f>IF(AA292&lt;0,"-"&amp;AB292,AB292)</f>
        <v>4</v>
      </c>
      <c r="H292" s="3">
        <f>AC292</f>
        <v>57</v>
      </c>
      <c r="I292" s="3">
        <f>AD292</f>
        <v>34</v>
      </c>
      <c r="J292" s="31">
        <v>85</v>
      </c>
      <c r="K292" s="3">
        <v>2</v>
      </c>
      <c r="L292" s="4">
        <v>26</v>
      </c>
      <c r="M292" s="30">
        <f>IF(AE292&lt;0,"-"&amp;AF292,AF292)</f>
        <v>4</v>
      </c>
      <c r="N292" s="3">
        <f>AG292</f>
        <v>57</v>
      </c>
      <c r="O292" s="3">
        <f>AH292</f>
        <v>34</v>
      </c>
      <c r="P292" s="31">
        <v>85</v>
      </c>
      <c r="Q292" s="3">
        <v>2</v>
      </c>
      <c r="R292" s="4">
        <v>23</v>
      </c>
      <c r="S292" s="30">
        <f>IF(AI292&lt;0,"-"&amp;AJ292,AJ292)</f>
        <v>4</v>
      </c>
      <c r="T292" s="3">
        <f>AK292</f>
        <v>57</v>
      </c>
      <c r="U292" s="3">
        <f>AL292</f>
        <v>37</v>
      </c>
      <c r="V292" s="30">
        <f>IF(AM292&lt;0,"-"&amp;AN292,AN292)</f>
        <v>4</v>
      </c>
      <c r="W292" s="3">
        <f>AO292</f>
        <v>57</v>
      </c>
      <c r="X292" s="4">
        <f>AP292</f>
        <v>35</v>
      </c>
      <c r="AA292" s="8">
        <f>324000-(F292+E292*60+D292*60*60)</f>
        <v>17854</v>
      </c>
      <c r="AB292" s="8">
        <f>ABS(ROUNDDOWN(AA292/3600,0))</f>
        <v>4</v>
      </c>
      <c r="AC292" s="8">
        <f>ABS(ROUNDDOWN((AA292-(3600*ROUNDDOWN(AA292/3600,0)))/60,0))</f>
        <v>57</v>
      </c>
      <c r="AD292" s="8">
        <f>ABS(AA292-(ROUNDDOWN(AA292/3600,0)*3600+ROUNDDOWN((AA292-(3600*ROUNDDOWN(AA292/3600,0)))/60,0)*60))</f>
        <v>34</v>
      </c>
      <c r="AE292" s="8">
        <f>324000-(L292+K292*60+J292*60*60)</f>
        <v>17854</v>
      </c>
      <c r="AF292" s="8">
        <f>ABS(ROUNDDOWN(AE292/3600,0))</f>
        <v>4</v>
      </c>
      <c r="AG292" s="8">
        <f>ABS(ROUNDDOWN((AE292-(3600*ROUNDDOWN(AE292/3600,0)))/60,0))</f>
        <v>57</v>
      </c>
      <c r="AH292" s="8">
        <f>ABS(AE292-(ROUNDDOWN(AE292/3600,0)*3600+ROUNDDOWN((AE292-(3600*ROUNDDOWN(AE292/3600,0)))/60,0)*60))</f>
        <v>34</v>
      </c>
      <c r="AI292" s="8">
        <f>324000-(R292+Q292*60+P292*60*60)</f>
        <v>17857</v>
      </c>
      <c r="AJ292" s="8">
        <f>ABS(ROUNDDOWN(AI292/3600,0))</f>
        <v>4</v>
      </c>
      <c r="AK292" s="8">
        <f>ABS(ROUNDDOWN((AI292-(3600*ROUNDDOWN(AI292/3600,0)))/60,0))</f>
        <v>57</v>
      </c>
      <c r="AL292" s="8">
        <f>ABS(AI292-(ROUNDDOWN(AI292/3600,0)*3600+ROUNDDOWN((AI292-(3600*ROUNDDOWN(AI292/3600,0)))/60,0)*60))</f>
        <v>37</v>
      </c>
      <c r="AM292" s="8">
        <f>ROUND((AA292+AE292+AI292)/3,0)</f>
        <v>17855</v>
      </c>
      <c r="AN292" s="8">
        <f>ABS(ROUNDDOWN(AM292/3600,0))</f>
        <v>4</v>
      </c>
      <c r="AO292" s="8">
        <f>ABS(ROUNDDOWN((AM292-(3600*ROUNDDOWN(AM292/3600,0)))/60,0))</f>
        <v>57</v>
      </c>
      <c r="AP292" s="8">
        <f>ABS(AM292-(ROUNDDOWN(AM292/3600,0)*3600+ROUNDDOWN((AM292-(3600*ROUNDDOWN(AM292/3600,0)))/60,0)*60))</f>
        <v>35</v>
      </c>
      <c r="AQ292" s="81">
        <f>(F292/60+E292)/60+D292</f>
        <v>85.040555555555557</v>
      </c>
      <c r="AR292" s="81">
        <f>(L292/60+K292)/60+J292</f>
        <v>85.040555555555557</v>
      </c>
      <c r="AS292" s="81">
        <f>(R292/60+Q292)/60+P292</f>
        <v>85.039722222222224</v>
      </c>
      <c r="AT292" s="81"/>
      <c r="AU292" s="81">
        <f>AVERAGE(AQ292:AS292)</f>
        <v>85.040277777777774</v>
      </c>
      <c r="AV292" s="81">
        <f>_xlfn.STDEV.S(AQ292:AS292)</f>
        <v>4.8112522432425058E-4</v>
      </c>
      <c r="AW292" s="8"/>
      <c r="AX292" s="8"/>
      <c r="AY292" s="8"/>
    </row>
    <row r="293" spans="1:58" ht="12" customHeight="1">
      <c r="Y293" s="8"/>
      <c r="Z293" s="8"/>
      <c r="AM293" s="8"/>
      <c r="AN293" s="8"/>
      <c r="AO293" s="8"/>
      <c r="AP293" s="8"/>
      <c r="AQ293" s="81"/>
      <c r="AR293" s="81"/>
      <c r="AS293" s="81"/>
      <c r="AT293" s="81"/>
      <c r="AU293" s="81"/>
      <c r="AV293" s="81"/>
      <c r="AW293" s="8"/>
      <c r="AX293" s="8"/>
      <c r="AY293" s="8"/>
      <c r="AZ293" s="8"/>
      <c r="BA293" s="8"/>
    </row>
    <row r="294" spans="1:58" s="8" customFormat="1" ht="12" customHeight="1">
      <c r="A294" s="11"/>
      <c r="B294" s="11"/>
      <c r="C294" s="11"/>
      <c r="D294" s="10"/>
      <c r="E294" s="10"/>
      <c r="F294" s="10"/>
      <c r="G294" s="10"/>
      <c r="H294" s="10"/>
      <c r="I294" s="10"/>
      <c r="J294" s="10"/>
      <c r="K294" s="10"/>
      <c r="L294" s="10"/>
      <c r="M294" s="10"/>
      <c r="N294" s="10"/>
      <c r="O294" s="10"/>
      <c r="P294" s="10"/>
      <c r="Q294" s="10"/>
      <c r="R294" s="10"/>
      <c r="S294" s="10"/>
      <c r="T294" s="10"/>
      <c r="U294" s="10"/>
      <c r="V294" s="10"/>
      <c r="W294" s="10"/>
      <c r="X294" s="10"/>
      <c r="Y294" s="5"/>
      <c r="Z294" s="5"/>
      <c r="AM294" s="5"/>
      <c r="AN294" s="5"/>
      <c r="AO294" s="5"/>
      <c r="AP294" s="5"/>
      <c r="AQ294" s="78"/>
      <c r="AR294" s="78"/>
      <c r="AS294" s="78"/>
      <c r="AT294" s="78"/>
      <c r="AU294" s="78"/>
      <c r="AV294" s="78"/>
      <c r="AW294" s="5"/>
      <c r="AX294" s="5"/>
      <c r="AY294" s="5"/>
      <c r="AZ294" s="5"/>
      <c r="BA294" s="5"/>
      <c r="BB294" s="5"/>
      <c r="BC294" s="5"/>
      <c r="BD294" s="5"/>
      <c r="BE294" s="5"/>
      <c r="BF294" s="5"/>
    </row>
    <row r="295" spans="1:58" ht="12" customHeight="1">
      <c r="A295" s="7" t="s">
        <v>0</v>
      </c>
      <c r="B295" s="7" t="s">
        <v>1</v>
      </c>
      <c r="C295" s="7" t="s">
        <v>2</v>
      </c>
      <c r="D295" s="549" t="s">
        <v>3</v>
      </c>
      <c r="E295" s="549"/>
      <c r="F295" s="549"/>
      <c r="G295" s="549" t="s">
        <v>13</v>
      </c>
      <c r="H295" s="549"/>
      <c r="I295" s="549"/>
      <c r="J295" s="549" t="s">
        <v>4</v>
      </c>
      <c r="K295" s="549"/>
      <c r="L295" s="549"/>
      <c r="M295" s="549" t="s">
        <v>6</v>
      </c>
      <c r="N295" s="549"/>
      <c r="O295" s="549"/>
      <c r="P295" s="549" t="s">
        <v>5</v>
      </c>
      <c r="Q295" s="549"/>
      <c r="R295" s="549"/>
      <c r="S295" s="549" t="s">
        <v>7</v>
      </c>
      <c r="T295" s="549"/>
      <c r="U295" s="549"/>
      <c r="V295" s="549" t="s">
        <v>12</v>
      </c>
      <c r="W295" s="549"/>
      <c r="X295" s="549"/>
      <c r="AM295" s="8"/>
      <c r="AN295" s="8"/>
      <c r="AO295" s="8"/>
      <c r="AP295" s="8"/>
      <c r="AQ295" s="81"/>
      <c r="AR295" s="81"/>
      <c r="AS295" s="81"/>
      <c r="AT295" s="81"/>
      <c r="AU295" s="81"/>
      <c r="AV295" s="81"/>
      <c r="AW295" s="8"/>
      <c r="AX295" s="8"/>
      <c r="AY295" s="8"/>
    </row>
    <row r="296" spans="1:58" ht="12" customHeight="1">
      <c r="A296" s="9">
        <v>44865</v>
      </c>
      <c r="B296" s="7" t="s">
        <v>45</v>
      </c>
      <c r="C296" s="7" t="s">
        <v>35</v>
      </c>
      <c r="D296" s="30">
        <v>109</v>
      </c>
      <c r="E296" s="3">
        <v>59</v>
      </c>
      <c r="F296" s="4">
        <v>15</v>
      </c>
      <c r="G296" s="30" t="str">
        <f>IF(AA296&lt;0,"-"&amp;AB296,AB296)</f>
        <v>-19</v>
      </c>
      <c r="H296" s="3">
        <f>AC296</f>
        <v>59</v>
      </c>
      <c r="I296" s="3">
        <f>AD296</f>
        <v>15</v>
      </c>
      <c r="J296" s="30">
        <v>109</v>
      </c>
      <c r="K296" s="3">
        <v>59</v>
      </c>
      <c r="L296" s="4">
        <v>14</v>
      </c>
      <c r="M296" s="30" t="str">
        <f>IF(AE296&lt;0,"-"&amp;AF296,AF296)</f>
        <v>-19</v>
      </c>
      <c r="N296" s="3">
        <f>AG296</f>
        <v>59</v>
      </c>
      <c r="O296" s="3">
        <f>AH296</f>
        <v>14</v>
      </c>
      <c r="P296" s="30">
        <v>109</v>
      </c>
      <c r="Q296" s="3">
        <v>59</v>
      </c>
      <c r="R296" s="4">
        <v>16</v>
      </c>
      <c r="S296" s="30" t="str">
        <f>IF(AI296&lt;0,"-"&amp;AJ296,AJ296)</f>
        <v>-19</v>
      </c>
      <c r="T296" s="3">
        <f>AK296</f>
        <v>59</v>
      </c>
      <c r="U296" s="3">
        <f>AL296</f>
        <v>16</v>
      </c>
      <c r="V296" s="30" t="str">
        <f>IF(AM296&lt;0,"-"&amp;AN296,AN296)</f>
        <v>-19</v>
      </c>
      <c r="W296" s="3">
        <f>AO296</f>
        <v>59</v>
      </c>
      <c r="X296" s="4">
        <f>AP296</f>
        <v>15</v>
      </c>
      <c r="AA296" s="8">
        <f>324000-(F296+E296*60+D296*60*60)</f>
        <v>-71955</v>
      </c>
      <c r="AB296" s="8">
        <f>ABS(ROUNDDOWN(AA296/3600,0))</f>
        <v>19</v>
      </c>
      <c r="AC296" s="8">
        <f>ABS(ROUNDDOWN((AA296-(3600*ROUNDDOWN(AA296/3600,0)))/60,0))</f>
        <v>59</v>
      </c>
      <c r="AD296" s="8">
        <f>ABS(AA296-(ROUNDDOWN(AA296/3600,0)*3600+ROUNDDOWN((AA296-(3600*ROUNDDOWN(AA296/3600,0)))/60,0)*60))</f>
        <v>15</v>
      </c>
      <c r="AE296" s="8">
        <f>324000-(L296+K296*60+J296*60*60)</f>
        <v>-71954</v>
      </c>
      <c r="AF296" s="8">
        <f>ABS(ROUNDDOWN(AE296/3600,0))</f>
        <v>19</v>
      </c>
      <c r="AG296" s="8">
        <f>ABS(ROUNDDOWN((AE296-(3600*ROUNDDOWN(AE296/3600,0)))/60,0))</f>
        <v>59</v>
      </c>
      <c r="AH296" s="8">
        <f>ABS(AE296-(ROUNDDOWN(AE296/3600,0)*3600+ROUNDDOWN((AE296-(3600*ROUNDDOWN(AE296/3600,0)))/60,0)*60))</f>
        <v>14</v>
      </c>
      <c r="AI296" s="8">
        <f>324000-(R296+Q296*60+P296*60*60)</f>
        <v>-71956</v>
      </c>
      <c r="AJ296" s="8">
        <f>ABS(ROUNDDOWN(AI296/3600,0))</f>
        <v>19</v>
      </c>
      <c r="AK296" s="8">
        <f>ABS(ROUNDDOWN((AI296-(3600*ROUNDDOWN(AI296/3600,0)))/60,0))</f>
        <v>59</v>
      </c>
      <c r="AL296" s="8">
        <f>ABS(AI296-(ROUNDDOWN(AI296/3600,0)*3600+ROUNDDOWN((AI296-(3600*ROUNDDOWN(AI296/3600,0)))/60,0)*60))</f>
        <v>16</v>
      </c>
      <c r="AM296" s="8">
        <f>ROUND((AA296+AE296+AI296)/3,0)</f>
        <v>-71955</v>
      </c>
      <c r="AN296" s="8">
        <f>ABS(ROUNDDOWN(AM296/3600,0))</f>
        <v>19</v>
      </c>
      <c r="AO296" s="8">
        <f>ABS(ROUNDDOWN((AM296-(3600*ROUNDDOWN(AM296/3600,0)))/60,0))</f>
        <v>59</v>
      </c>
      <c r="AP296" s="8">
        <f>ABS(AM296-(ROUNDDOWN(AM296/3600,0)*3600+ROUNDDOWN((AM296-(3600*ROUNDDOWN(AM296/3600,0)))/60,0)*60))</f>
        <v>15</v>
      </c>
      <c r="AQ296" s="81">
        <f>(F296/60+E296)/60+D296</f>
        <v>109.9875</v>
      </c>
      <c r="AR296" s="81">
        <f>(L296/60+K296)/60+J296</f>
        <v>109.98722222222223</v>
      </c>
      <c r="AS296" s="81">
        <f>(R296/60+Q296)/60+P296</f>
        <v>109.98777777777778</v>
      </c>
      <c r="AT296" s="81"/>
      <c r="AU296" s="81">
        <f>AVERAGE(AQ296:AS296)</f>
        <v>109.9875</v>
      </c>
      <c r="AV296" s="81">
        <f>_xlfn.STDEV.S(AQ296:AS296)</f>
        <v>2.7777777777515666E-4</v>
      </c>
      <c r="AW296" s="8"/>
      <c r="AX296" s="8"/>
      <c r="AY296" s="8"/>
    </row>
    <row r="297" spans="1:58" ht="12" customHeight="1">
      <c r="A297" s="7"/>
      <c r="B297" s="7"/>
      <c r="C297" s="7" t="s">
        <v>18</v>
      </c>
      <c r="D297" s="31">
        <v>88</v>
      </c>
      <c r="E297" s="3">
        <v>11</v>
      </c>
      <c r="F297" s="4">
        <v>8</v>
      </c>
      <c r="G297" s="30">
        <f>IF(AA297&lt;0,"-"&amp;AB297,AB297)</f>
        <v>1</v>
      </c>
      <c r="H297" s="3">
        <f>AC297</f>
        <v>48</v>
      </c>
      <c r="I297" s="3">
        <f>AD297</f>
        <v>52</v>
      </c>
      <c r="J297" s="31">
        <v>88</v>
      </c>
      <c r="K297" s="3">
        <v>11</v>
      </c>
      <c r="L297" s="4">
        <v>10</v>
      </c>
      <c r="M297" s="30">
        <f>IF(AE297&lt;0,"-"&amp;AF297,AF297)</f>
        <v>1</v>
      </c>
      <c r="N297" s="3">
        <f>AG297</f>
        <v>48</v>
      </c>
      <c r="O297" s="3">
        <f>AH297</f>
        <v>50</v>
      </c>
      <c r="P297" s="31">
        <v>88</v>
      </c>
      <c r="Q297" s="3">
        <v>11</v>
      </c>
      <c r="R297" s="4">
        <v>10</v>
      </c>
      <c r="S297" s="30">
        <f>IF(AI297&lt;0,"-"&amp;AJ297,AJ297)</f>
        <v>1</v>
      </c>
      <c r="T297" s="3">
        <f>AK297</f>
        <v>48</v>
      </c>
      <c r="U297" s="3">
        <f>AL297</f>
        <v>50</v>
      </c>
      <c r="V297" s="30">
        <f>IF(AM297&lt;0,"-"&amp;AN297,AN297)</f>
        <v>1</v>
      </c>
      <c r="W297" s="3">
        <f>AO297</f>
        <v>48</v>
      </c>
      <c r="X297" s="4">
        <f>AP297</f>
        <v>51</v>
      </c>
      <c r="AA297" s="8">
        <f>324000-(F297+E297*60+D297*60*60)</f>
        <v>6532</v>
      </c>
      <c r="AB297" s="8">
        <f>ABS(ROUNDDOWN(AA297/3600,0))</f>
        <v>1</v>
      </c>
      <c r="AC297" s="8">
        <f>ABS(ROUNDDOWN((AA297-(3600*ROUNDDOWN(AA297/3600,0)))/60,0))</f>
        <v>48</v>
      </c>
      <c r="AD297" s="8">
        <f>ABS(AA297-(ROUNDDOWN(AA297/3600,0)*3600+ROUNDDOWN((AA297-(3600*ROUNDDOWN(AA297/3600,0)))/60,0)*60))</f>
        <v>52</v>
      </c>
      <c r="AE297" s="8">
        <f>324000-(L297+K297*60+J297*60*60)</f>
        <v>6530</v>
      </c>
      <c r="AF297" s="8">
        <f>ABS(ROUNDDOWN(AE297/3600,0))</f>
        <v>1</v>
      </c>
      <c r="AG297" s="8">
        <f>ABS(ROUNDDOWN((AE297-(3600*ROUNDDOWN(AE297/3600,0)))/60,0))</f>
        <v>48</v>
      </c>
      <c r="AH297" s="8">
        <f>ABS(AE297-(ROUNDDOWN(AE297/3600,0)*3600+ROUNDDOWN((AE297-(3600*ROUNDDOWN(AE297/3600,0)))/60,0)*60))</f>
        <v>50</v>
      </c>
      <c r="AI297" s="8">
        <f>324000-(R297+Q297*60+P297*60*60)</f>
        <v>6530</v>
      </c>
      <c r="AJ297" s="8">
        <f>ABS(ROUNDDOWN(AI297/3600,0))</f>
        <v>1</v>
      </c>
      <c r="AK297" s="8">
        <f>ABS(ROUNDDOWN((AI297-(3600*ROUNDDOWN(AI297/3600,0)))/60,0))</f>
        <v>48</v>
      </c>
      <c r="AL297" s="8">
        <f>ABS(AI297-(ROUNDDOWN(AI297/3600,0)*3600+ROUNDDOWN((AI297-(3600*ROUNDDOWN(AI297/3600,0)))/60,0)*60))</f>
        <v>50</v>
      </c>
      <c r="AM297" s="8">
        <f>ROUND((AA297+AE297+AI297)/3,0)</f>
        <v>6531</v>
      </c>
      <c r="AN297" s="8">
        <f>ABS(ROUNDDOWN(AM297/3600,0))</f>
        <v>1</v>
      </c>
      <c r="AO297" s="8">
        <f>ABS(ROUNDDOWN((AM297-(3600*ROUNDDOWN(AM297/3600,0)))/60,0))</f>
        <v>48</v>
      </c>
      <c r="AP297" s="8">
        <f>ABS(AM297-(ROUNDDOWN(AM297/3600,0)*3600+ROUNDDOWN((AM297-(3600*ROUNDDOWN(AM297/3600,0)))/60,0)*60))</f>
        <v>51</v>
      </c>
      <c r="AQ297" s="81">
        <f>(F297/60+E297)/60+D297</f>
        <v>88.185555555555553</v>
      </c>
      <c r="AR297" s="81">
        <f>(L297/60+K297)/60+J297</f>
        <v>88.186111111111117</v>
      </c>
      <c r="AS297" s="81">
        <f>(R297/60+Q297)/60+P297</f>
        <v>88.186111111111117</v>
      </c>
      <c r="AT297" s="81"/>
      <c r="AU297" s="81">
        <f>AVERAGE(AQ297:AS297)</f>
        <v>88.185925925925929</v>
      </c>
      <c r="AV297" s="81">
        <f>_xlfn.STDEV.S(AQ297:AS297)</f>
        <v>3.2075014955497015E-4</v>
      </c>
      <c r="AW297" s="8"/>
      <c r="AX297" s="8"/>
      <c r="AY297" s="8"/>
    </row>
    <row r="298" spans="1:58" ht="12" customHeight="1">
      <c r="Y298" s="8"/>
      <c r="Z298" s="8"/>
      <c r="AZ298" s="8"/>
      <c r="BA298" s="8"/>
    </row>
    <row r="299" spans="1:58" s="8" customFormat="1" ht="12" customHeight="1">
      <c r="A299" s="11"/>
      <c r="B299" s="11"/>
      <c r="C299" s="11"/>
      <c r="D299" s="10"/>
      <c r="E299" s="10"/>
      <c r="F299" s="10"/>
      <c r="G299" s="10"/>
      <c r="H299" s="10"/>
      <c r="I299" s="10"/>
      <c r="J299" s="10"/>
      <c r="K299" s="10"/>
      <c r="L299" s="10"/>
      <c r="M299" s="10"/>
      <c r="N299" s="10"/>
      <c r="O299" s="10"/>
      <c r="P299" s="10"/>
      <c r="Q299" s="10"/>
      <c r="R299" s="10"/>
      <c r="S299" s="10"/>
      <c r="T299" s="10"/>
      <c r="U299" s="10"/>
      <c r="V299" s="10"/>
      <c r="W299" s="10"/>
      <c r="X299" s="10"/>
      <c r="Y299" s="5"/>
      <c r="Z299" s="5"/>
      <c r="AM299" s="5"/>
      <c r="AN299" s="5"/>
      <c r="AO299" s="5"/>
      <c r="AP299" s="5"/>
      <c r="AQ299" s="78"/>
      <c r="AR299" s="78"/>
      <c r="AS299" s="78"/>
      <c r="AT299" s="78"/>
      <c r="AU299" s="78"/>
      <c r="AV299" s="78"/>
      <c r="AW299" s="5"/>
      <c r="AX299" s="5"/>
      <c r="AY299" s="5"/>
      <c r="AZ299" s="5"/>
      <c r="BA299" s="5"/>
      <c r="BB299" s="5"/>
      <c r="BC299" s="5"/>
      <c r="BD299" s="5"/>
      <c r="BE299" s="5"/>
      <c r="BF299" s="5"/>
    </row>
    <row r="300" spans="1:58" ht="12" customHeight="1">
      <c r="A300" s="7" t="s">
        <v>0</v>
      </c>
      <c r="B300" s="7" t="s">
        <v>1</v>
      </c>
      <c r="C300" s="7" t="s">
        <v>2</v>
      </c>
      <c r="D300" s="549" t="s">
        <v>3</v>
      </c>
      <c r="E300" s="549"/>
      <c r="F300" s="549"/>
      <c r="G300" s="549" t="s">
        <v>13</v>
      </c>
      <c r="H300" s="549"/>
      <c r="I300" s="549"/>
      <c r="J300" s="549" t="s">
        <v>4</v>
      </c>
      <c r="K300" s="549"/>
      <c r="L300" s="549"/>
      <c r="M300" s="549" t="s">
        <v>6</v>
      </c>
      <c r="N300" s="549"/>
      <c r="O300" s="549"/>
      <c r="P300" s="549" t="s">
        <v>5</v>
      </c>
      <c r="Q300" s="549"/>
      <c r="R300" s="549"/>
      <c r="S300" s="549" t="s">
        <v>7</v>
      </c>
      <c r="T300" s="549"/>
      <c r="U300" s="549"/>
      <c r="V300" s="549" t="s">
        <v>12</v>
      </c>
      <c r="W300" s="549"/>
      <c r="X300" s="549"/>
      <c r="AM300" s="8"/>
      <c r="AN300" s="8"/>
      <c r="AO300" s="8"/>
      <c r="AP300" s="8"/>
      <c r="AQ300" s="81"/>
      <c r="AR300" s="81"/>
      <c r="AS300" s="81"/>
      <c r="AT300" s="81"/>
      <c r="AU300" s="81"/>
      <c r="AV300" s="81"/>
      <c r="AW300" s="8"/>
      <c r="AX300" s="8"/>
      <c r="AY300" s="8"/>
    </row>
    <row r="301" spans="1:58" ht="12" customHeight="1">
      <c r="A301" s="9">
        <v>44865</v>
      </c>
      <c r="B301" s="7" t="s">
        <v>37</v>
      </c>
      <c r="C301" s="7" t="s">
        <v>35</v>
      </c>
      <c r="D301" s="30">
        <v>105</v>
      </c>
      <c r="E301" s="3">
        <v>19</v>
      </c>
      <c r="F301" s="4">
        <v>54</v>
      </c>
      <c r="G301" s="30" t="str">
        <f>IF(AA301&lt;0,"-"&amp;AB301,AB301)</f>
        <v>-15</v>
      </c>
      <c r="H301" s="3">
        <f>AC301</f>
        <v>19</v>
      </c>
      <c r="I301" s="3">
        <f>AD301</f>
        <v>54</v>
      </c>
      <c r="J301" s="30">
        <v>105</v>
      </c>
      <c r="K301" s="3">
        <v>19</v>
      </c>
      <c r="L301" s="4">
        <v>56</v>
      </c>
      <c r="M301" s="30" t="str">
        <f>IF(AE301&lt;0,"-"&amp;AF301,AF301)</f>
        <v>-15</v>
      </c>
      <c r="N301" s="3">
        <f>AG301</f>
        <v>19</v>
      </c>
      <c r="O301" s="3">
        <f>AH301</f>
        <v>56</v>
      </c>
      <c r="P301" s="30">
        <v>105</v>
      </c>
      <c r="Q301" s="3">
        <v>19</v>
      </c>
      <c r="R301" s="4">
        <v>56</v>
      </c>
      <c r="S301" s="30" t="str">
        <f>IF(AI301&lt;0,"-"&amp;AJ301,AJ301)</f>
        <v>-15</v>
      </c>
      <c r="T301" s="3">
        <f>AK301</f>
        <v>19</v>
      </c>
      <c r="U301" s="3">
        <f>AL301</f>
        <v>56</v>
      </c>
      <c r="V301" s="30" t="str">
        <f>IF(AM301&lt;0,"-"&amp;AN301,AN301)</f>
        <v>-15</v>
      </c>
      <c r="W301" s="3">
        <f>AO301</f>
        <v>19</v>
      </c>
      <c r="X301" s="4">
        <f>AP301</f>
        <v>55</v>
      </c>
      <c r="AA301" s="8">
        <f>324000-(F301+E301*60+D301*60*60)</f>
        <v>-55194</v>
      </c>
      <c r="AB301" s="8">
        <f>ABS(ROUNDDOWN(AA301/3600,0))</f>
        <v>15</v>
      </c>
      <c r="AC301" s="8">
        <f>ABS(ROUNDDOWN((AA301-(3600*ROUNDDOWN(AA301/3600,0)))/60,0))</f>
        <v>19</v>
      </c>
      <c r="AD301" s="8">
        <f>ABS(AA301-(ROUNDDOWN(AA301/3600,0)*3600+ROUNDDOWN((AA301-(3600*ROUNDDOWN(AA301/3600,0)))/60,0)*60))</f>
        <v>54</v>
      </c>
      <c r="AE301" s="8">
        <f>324000-(L301+K301*60+J301*60*60)</f>
        <v>-55196</v>
      </c>
      <c r="AF301" s="8">
        <f>ABS(ROUNDDOWN(AE301/3600,0))</f>
        <v>15</v>
      </c>
      <c r="AG301" s="8">
        <f>ABS(ROUNDDOWN((AE301-(3600*ROUNDDOWN(AE301/3600,0)))/60,0))</f>
        <v>19</v>
      </c>
      <c r="AH301" s="8">
        <f>ABS(AE301-(ROUNDDOWN(AE301/3600,0)*3600+ROUNDDOWN((AE301-(3600*ROUNDDOWN(AE301/3600,0)))/60,0)*60))</f>
        <v>56</v>
      </c>
      <c r="AI301" s="8">
        <f>324000-(R301+Q301*60+P301*60*60)</f>
        <v>-55196</v>
      </c>
      <c r="AJ301" s="8">
        <f>ABS(ROUNDDOWN(AI301/3600,0))</f>
        <v>15</v>
      </c>
      <c r="AK301" s="8">
        <f>ABS(ROUNDDOWN((AI301-(3600*ROUNDDOWN(AI301/3600,0)))/60,0))</f>
        <v>19</v>
      </c>
      <c r="AL301" s="8">
        <f>ABS(AI301-(ROUNDDOWN(AI301/3600,0)*3600+ROUNDDOWN((AI301-(3600*ROUNDDOWN(AI301/3600,0)))/60,0)*60))</f>
        <v>56</v>
      </c>
      <c r="AM301" s="8">
        <f>ROUND((AA301+AE301+AI301)/3,0)</f>
        <v>-55195</v>
      </c>
      <c r="AN301" s="8">
        <f>ABS(ROUNDDOWN(AM301/3600,0))</f>
        <v>15</v>
      </c>
      <c r="AO301" s="8">
        <f>ABS(ROUNDDOWN((AM301-(3600*ROUNDDOWN(AM301/3600,0)))/60,0))</f>
        <v>19</v>
      </c>
      <c r="AP301" s="8">
        <f>ABS(AM301-(ROUNDDOWN(AM301/3600,0)*3600+ROUNDDOWN((AM301-(3600*ROUNDDOWN(AM301/3600,0)))/60,0)*60))</f>
        <v>55</v>
      </c>
      <c r="AQ301" s="81">
        <f>(F301/60+E301)/60+D301</f>
        <v>105.33166666666666</v>
      </c>
      <c r="AR301" s="81">
        <f>(L301/60+K301)/60+J301</f>
        <v>105.33222222222223</v>
      </c>
      <c r="AS301" s="81">
        <f>(R301/60+Q301)/60+P301</f>
        <v>105.33222222222223</v>
      </c>
      <c r="AT301" s="81"/>
      <c r="AU301" s="81">
        <f>AVERAGE(AQ301:AS301)</f>
        <v>105.33203703703704</v>
      </c>
      <c r="AV301" s="81">
        <f>_xlfn.STDEV.S(AQ301:AS301)</f>
        <v>3.2075014955497015E-4</v>
      </c>
      <c r="AW301" s="8"/>
      <c r="AX301" s="8"/>
      <c r="AY301" s="8"/>
    </row>
    <row r="302" spans="1:58" ht="12" customHeight="1">
      <c r="A302" s="7"/>
      <c r="B302" s="7"/>
      <c r="C302" s="7" t="s">
        <v>19</v>
      </c>
      <c r="D302" s="31">
        <v>86</v>
      </c>
      <c r="E302" s="3">
        <v>34</v>
      </c>
      <c r="F302" s="4">
        <v>50</v>
      </c>
      <c r="G302" s="30">
        <f>IF(AA302&lt;0,"-"&amp;AB302,AB302)</f>
        <v>3</v>
      </c>
      <c r="H302" s="3">
        <f>AC302</f>
        <v>25</v>
      </c>
      <c r="I302" s="3">
        <f>AD302</f>
        <v>10</v>
      </c>
      <c r="J302" s="31">
        <v>86</v>
      </c>
      <c r="K302" s="3">
        <v>34</v>
      </c>
      <c r="L302" s="4">
        <v>50</v>
      </c>
      <c r="M302" s="30">
        <f>IF(AE302&lt;0,"-"&amp;AF302,AF302)</f>
        <v>3</v>
      </c>
      <c r="N302" s="3">
        <f>AG302</f>
        <v>25</v>
      </c>
      <c r="O302" s="3">
        <f>AH302</f>
        <v>10</v>
      </c>
      <c r="P302" s="31">
        <v>86</v>
      </c>
      <c r="Q302" s="3">
        <v>34</v>
      </c>
      <c r="R302" s="4">
        <v>50</v>
      </c>
      <c r="S302" s="30">
        <f>IF(AI302&lt;0,"-"&amp;AJ302,AJ302)</f>
        <v>3</v>
      </c>
      <c r="T302" s="3">
        <f>AK302</f>
        <v>25</v>
      </c>
      <c r="U302" s="3">
        <f>AL302</f>
        <v>10</v>
      </c>
      <c r="V302" s="30">
        <f>IF(AM302&lt;0,"-"&amp;AN302,AN302)</f>
        <v>3</v>
      </c>
      <c r="W302" s="3">
        <f>AO302</f>
        <v>25</v>
      </c>
      <c r="X302" s="4">
        <f>AP302</f>
        <v>10</v>
      </c>
      <c r="AA302" s="8">
        <f>324000-(F302+E302*60+D302*60*60)</f>
        <v>12310</v>
      </c>
      <c r="AB302" s="8">
        <f>ABS(ROUNDDOWN(AA302/3600,0))</f>
        <v>3</v>
      </c>
      <c r="AC302" s="8">
        <f>ABS(ROUNDDOWN((AA302-(3600*ROUNDDOWN(AA302/3600,0)))/60,0))</f>
        <v>25</v>
      </c>
      <c r="AD302" s="8">
        <f>ABS(AA302-(ROUNDDOWN(AA302/3600,0)*3600+ROUNDDOWN((AA302-(3600*ROUNDDOWN(AA302/3600,0)))/60,0)*60))</f>
        <v>10</v>
      </c>
      <c r="AE302" s="8">
        <f>324000-(L302+K302*60+J302*60*60)</f>
        <v>12310</v>
      </c>
      <c r="AF302" s="8">
        <f>ABS(ROUNDDOWN(AE302/3600,0))</f>
        <v>3</v>
      </c>
      <c r="AG302" s="8">
        <f>ABS(ROUNDDOWN((AE302-(3600*ROUNDDOWN(AE302/3600,0)))/60,0))</f>
        <v>25</v>
      </c>
      <c r="AH302" s="8">
        <f>ABS(AE302-(ROUNDDOWN(AE302/3600,0)*3600+ROUNDDOWN((AE302-(3600*ROUNDDOWN(AE302/3600,0)))/60,0)*60))</f>
        <v>10</v>
      </c>
      <c r="AI302" s="8">
        <f>324000-(R302+Q302*60+P302*60*60)</f>
        <v>12310</v>
      </c>
      <c r="AJ302" s="8">
        <f>ABS(ROUNDDOWN(AI302/3600,0))</f>
        <v>3</v>
      </c>
      <c r="AK302" s="8">
        <f>ABS(ROUNDDOWN((AI302-(3600*ROUNDDOWN(AI302/3600,0)))/60,0))</f>
        <v>25</v>
      </c>
      <c r="AL302" s="8">
        <f>ABS(AI302-(ROUNDDOWN(AI302/3600,0)*3600+ROUNDDOWN((AI302-(3600*ROUNDDOWN(AI302/3600,0)))/60,0)*60))</f>
        <v>10</v>
      </c>
      <c r="AM302" s="8">
        <f>ROUND((AA302+AE302+AI302)/3,0)</f>
        <v>12310</v>
      </c>
      <c r="AN302" s="8">
        <f>ABS(ROUNDDOWN(AM302/3600,0))</f>
        <v>3</v>
      </c>
      <c r="AO302" s="8">
        <f>ABS(ROUNDDOWN((AM302-(3600*ROUNDDOWN(AM302/3600,0)))/60,0))</f>
        <v>25</v>
      </c>
      <c r="AP302" s="8">
        <f>ABS(AM302-(ROUNDDOWN(AM302/3600,0)*3600+ROUNDDOWN((AM302-(3600*ROUNDDOWN(AM302/3600,0)))/60,0)*60))</f>
        <v>10</v>
      </c>
      <c r="AQ302" s="81">
        <f>(F302/60+E302)/60+D302</f>
        <v>86.580555555555549</v>
      </c>
      <c r="AR302" s="81">
        <f>(L302/60+K302)/60+J302</f>
        <v>86.580555555555549</v>
      </c>
      <c r="AS302" s="81">
        <f>(R302/60+Q302)/60+P302</f>
        <v>86.580555555555549</v>
      </c>
      <c r="AT302" s="81"/>
      <c r="AU302" s="81">
        <f>AVERAGE(AQ302:AS302)</f>
        <v>86.580555555555563</v>
      </c>
      <c r="AV302" s="81">
        <f>_xlfn.STDEV.S(AQ302:AS302)</f>
        <v>1.7404671430534633E-14</v>
      </c>
      <c r="AW302" s="8"/>
      <c r="AX302" s="8"/>
      <c r="AY302" s="8"/>
    </row>
    <row r="303" spans="1:58" ht="12" customHeight="1">
      <c r="Y303" s="8"/>
      <c r="Z303" s="8"/>
      <c r="AZ303" s="8"/>
      <c r="BA303" s="8"/>
    </row>
    <row r="304" spans="1:58" s="8" customFormat="1" ht="12" customHeight="1">
      <c r="A304" s="11"/>
      <c r="B304" s="11"/>
      <c r="C304" s="11"/>
      <c r="D304" s="10"/>
      <c r="E304" s="10"/>
      <c r="F304" s="10"/>
      <c r="G304" s="10"/>
      <c r="H304" s="10"/>
      <c r="I304" s="10"/>
      <c r="J304" s="10"/>
      <c r="K304" s="10"/>
      <c r="L304" s="10"/>
      <c r="M304" s="10"/>
      <c r="N304" s="10"/>
      <c r="O304" s="10"/>
      <c r="P304" s="10"/>
      <c r="Q304" s="10"/>
      <c r="R304" s="10"/>
      <c r="S304" s="10"/>
      <c r="T304" s="10"/>
      <c r="U304" s="10"/>
      <c r="V304" s="10"/>
      <c r="W304" s="10"/>
      <c r="X304" s="10"/>
      <c r="Y304" s="5"/>
      <c r="Z304" s="5"/>
      <c r="AM304" s="5"/>
      <c r="AN304" s="5"/>
      <c r="AO304" s="5"/>
      <c r="AP304" s="5"/>
      <c r="AQ304" s="78"/>
      <c r="AR304" s="78"/>
      <c r="AS304" s="78"/>
      <c r="AT304" s="78"/>
      <c r="AU304" s="78"/>
      <c r="AV304" s="78"/>
      <c r="AW304" s="5"/>
      <c r="AX304" s="5"/>
      <c r="AY304" s="5"/>
      <c r="AZ304" s="5"/>
      <c r="BA304" s="5"/>
      <c r="BB304" s="5"/>
      <c r="BC304" s="5"/>
      <c r="BD304" s="5"/>
      <c r="BE304" s="5"/>
      <c r="BF304" s="5"/>
    </row>
    <row r="305" spans="1:58" ht="12" customHeight="1">
      <c r="A305" s="7" t="s">
        <v>0</v>
      </c>
      <c r="B305" s="7" t="s">
        <v>1</v>
      </c>
      <c r="C305" s="7" t="s">
        <v>2</v>
      </c>
      <c r="D305" s="549" t="s">
        <v>3</v>
      </c>
      <c r="E305" s="549"/>
      <c r="F305" s="549"/>
      <c r="G305" s="549" t="s">
        <v>13</v>
      </c>
      <c r="H305" s="549"/>
      <c r="I305" s="549"/>
      <c r="J305" s="549" t="s">
        <v>4</v>
      </c>
      <c r="K305" s="549"/>
      <c r="L305" s="549"/>
      <c r="M305" s="549" t="s">
        <v>6</v>
      </c>
      <c r="N305" s="549"/>
      <c r="O305" s="549"/>
      <c r="P305" s="549" t="s">
        <v>5</v>
      </c>
      <c r="Q305" s="549"/>
      <c r="R305" s="549"/>
      <c r="S305" s="549" t="s">
        <v>7</v>
      </c>
      <c r="T305" s="549"/>
      <c r="U305" s="549"/>
      <c r="V305" s="549" t="s">
        <v>12</v>
      </c>
      <c r="W305" s="549"/>
      <c r="X305" s="549"/>
      <c r="AM305" s="8"/>
      <c r="AN305" s="8"/>
      <c r="AO305" s="8"/>
      <c r="AP305" s="8"/>
      <c r="AQ305" s="81"/>
      <c r="AR305" s="81"/>
      <c r="AS305" s="81"/>
      <c r="AT305" s="81"/>
      <c r="AU305" s="81"/>
      <c r="AV305" s="81"/>
      <c r="AW305" s="8"/>
      <c r="AX305" s="8"/>
      <c r="AY305" s="8"/>
    </row>
    <row r="306" spans="1:58" ht="12" customHeight="1">
      <c r="A306" s="9">
        <v>44865</v>
      </c>
      <c r="B306" s="7" t="s">
        <v>39</v>
      </c>
      <c r="C306" s="7" t="s">
        <v>35</v>
      </c>
      <c r="D306" s="30">
        <v>106</v>
      </c>
      <c r="E306" s="3">
        <v>36</v>
      </c>
      <c r="F306" s="4">
        <v>53</v>
      </c>
      <c r="G306" s="30" t="str">
        <f>IF(AA306&lt;0,"-"&amp;AB306,AB306)</f>
        <v>-16</v>
      </c>
      <c r="H306" s="3">
        <f>AC306</f>
        <v>36</v>
      </c>
      <c r="I306" s="3">
        <f>AD306</f>
        <v>53</v>
      </c>
      <c r="J306" s="30">
        <v>106</v>
      </c>
      <c r="K306" s="3">
        <v>36</v>
      </c>
      <c r="L306" s="4">
        <v>53</v>
      </c>
      <c r="M306" s="30" t="str">
        <f>IF(AE306&lt;0,"-"&amp;AF306,AF306)</f>
        <v>-16</v>
      </c>
      <c r="N306" s="3">
        <f>AG306</f>
        <v>36</v>
      </c>
      <c r="O306" s="3">
        <f>AH306</f>
        <v>53</v>
      </c>
      <c r="P306" s="30">
        <v>106</v>
      </c>
      <c r="Q306" s="3">
        <v>36</v>
      </c>
      <c r="R306" s="4">
        <v>54</v>
      </c>
      <c r="S306" s="30" t="str">
        <f>IF(AI306&lt;0,"-"&amp;AJ306,AJ306)</f>
        <v>-16</v>
      </c>
      <c r="T306" s="3">
        <f>AK306</f>
        <v>36</v>
      </c>
      <c r="U306" s="3">
        <f>AL306</f>
        <v>54</v>
      </c>
      <c r="V306" s="30" t="str">
        <f>IF(AM306&lt;0,"-"&amp;AN306,AN306)</f>
        <v>-16</v>
      </c>
      <c r="W306" s="3">
        <f>AO306</f>
        <v>36</v>
      </c>
      <c r="X306" s="4">
        <f>AP306</f>
        <v>53</v>
      </c>
      <c r="AA306" s="8">
        <f>324000-(F306+E306*60+D306*60*60)</f>
        <v>-59813</v>
      </c>
      <c r="AB306" s="8">
        <f>ABS(ROUNDDOWN(AA306/3600,0))</f>
        <v>16</v>
      </c>
      <c r="AC306" s="8">
        <f>ABS(ROUNDDOWN((AA306-(3600*ROUNDDOWN(AA306/3600,0)))/60,0))</f>
        <v>36</v>
      </c>
      <c r="AD306" s="8">
        <f>ABS(AA306-(ROUNDDOWN(AA306/3600,0)*3600+ROUNDDOWN((AA306-(3600*ROUNDDOWN(AA306/3600,0)))/60,0)*60))</f>
        <v>53</v>
      </c>
      <c r="AE306" s="8">
        <f>324000-(L306+K306*60+J306*60*60)</f>
        <v>-59813</v>
      </c>
      <c r="AF306" s="8">
        <f>ABS(ROUNDDOWN(AE306/3600,0))</f>
        <v>16</v>
      </c>
      <c r="AG306" s="8">
        <f>ABS(ROUNDDOWN((AE306-(3600*ROUNDDOWN(AE306/3600,0)))/60,0))</f>
        <v>36</v>
      </c>
      <c r="AH306" s="8">
        <f>ABS(AE306-(ROUNDDOWN(AE306/3600,0)*3600+ROUNDDOWN((AE306-(3600*ROUNDDOWN(AE306/3600,0)))/60,0)*60))</f>
        <v>53</v>
      </c>
      <c r="AI306" s="8">
        <f>324000-(R306+Q306*60+P306*60*60)</f>
        <v>-59814</v>
      </c>
      <c r="AJ306" s="8">
        <f>ABS(ROUNDDOWN(AI306/3600,0))</f>
        <v>16</v>
      </c>
      <c r="AK306" s="8">
        <f>ABS(ROUNDDOWN((AI306-(3600*ROUNDDOWN(AI306/3600,0)))/60,0))</f>
        <v>36</v>
      </c>
      <c r="AL306" s="8">
        <f>ABS(AI306-(ROUNDDOWN(AI306/3600,0)*3600+ROUNDDOWN((AI306-(3600*ROUNDDOWN(AI306/3600,0)))/60,0)*60))</f>
        <v>54</v>
      </c>
      <c r="AM306" s="8">
        <f>ROUND((AA306+AE306+AI306)/3,0)</f>
        <v>-59813</v>
      </c>
      <c r="AN306" s="8">
        <f>ABS(ROUNDDOWN(AM306/3600,0))</f>
        <v>16</v>
      </c>
      <c r="AO306" s="8">
        <f>ABS(ROUNDDOWN((AM306-(3600*ROUNDDOWN(AM306/3600,0)))/60,0))</f>
        <v>36</v>
      </c>
      <c r="AP306" s="8">
        <f>ABS(AM306-(ROUNDDOWN(AM306/3600,0)*3600+ROUNDDOWN((AM306-(3600*ROUNDDOWN(AM306/3600,0)))/60,0)*60))</f>
        <v>53</v>
      </c>
      <c r="AQ306" s="81">
        <f>(F306/60+E306)/60+D306</f>
        <v>106.61472222222223</v>
      </c>
      <c r="AR306" s="81">
        <f>(L306/60+K306)/60+J306</f>
        <v>106.61472222222223</v>
      </c>
      <c r="AS306" s="81">
        <f>(R306/60+Q306)/60+P306</f>
        <v>106.61499999999999</v>
      </c>
      <c r="AT306" s="81"/>
      <c r="AU306" s="81">
        <f>AVERAGE(AQ306:AS306)</f>
        <v>106.61481481481481</v>
      </c>
      <c r="AV306" s="81">
        <f>_xlfn.STDEV.S(AQ306:AS306)</f>
        <v>1.6037507476928043E-4</v>
      </c>
      <c r="AW306" s="8"/>
      <c r="AX306" s="8"/>
      <c r="AY306" s="8"/>
    </row>
    <row r="307" spans="1:58" ht="12" customHeight="1">
      <c r="A307" s="7"/>
      <c r="B307" s="7"/>
      <c r="C307" s="7" t="s">
        <v>20</v>
      </c>
      <c r="D307" s="31">
        <v>84</v>
      </c>
      <c r="E307" s="3">
        <v>54</v>
      </c>
      <c r="F307" s="4">
        <v>25</v>
      </c>
      <c r="G307" s="30">
        <f>IF(AA307&lt;0,"-"&amp;AB307,AB307)</f>
        <v>5</v>
      </c>
      <c r="H307" s="3">
        <f>AC307</f>
        <v>5</v>
      </c>
      <c r="I307" s="3">
        <f>AD307</f>
        <v>35</v>
      </c>
      <c r="J307" s="31">
        <v>84</v>
      </c>
      <c r="K307" s="3">
        <v>54</v>
      </c>
      <c r="L307" s="4">
        <v>23</v>
      </c>
      <c r="M307" s="30">
        <f>IF(AE307&lt;0,"-"&amp;AF307,AF307)</f>
        <v>5</v>
      </c>
      <c r="N307" s="3">
        <f>AG307</f>
        <v>5</v>
      </c>
      <c r="O307" s="3">
        <f>AH307</f>
        <v>37</v>
      </c>
      <c r="P307" s="31">
        <v>84</v>
      </c>
      <c r="Q307" s="3">
        <v>54</v>
      </c>
      <c r="R307" s="4">
        <v>22</v>
      </c>
      <c r="S307" s="30">
        <f>IF(AI307&lt;0,"-"&amp;AJ307,AJ307)</f>
        <v>5</v>
      </c>
      <c r="T307" s="3">
        <f>AK307</f>
        <v>5</v>
      </c>
      <c r="U307" s="3">
        <f>AL307</f>
        <v>38</v>
      </c>
      <c r="V307" s="30">
        <f>IF(AM307&lt;0,"-"&amp;AN307,AN307)</f>
        <v>5</v>
      </c>
      <c r="W307" s="3">
        <f>AO307</f>
        <v>5</v>
      </c>
      <c r="X307" s="4">
        <f>AP307</f>
        <v>37</v>
      </c>
      <c r="AA307" s="8">
        <f>324000-(F307+E307*60+D307*60*60)</f>
        <v>18335</v>
      </c>
      <c r="AB307" s="8">
        <f>ABS(ROUNDDOWN(AA307/3600,0))</f>
        <v>5</v>
      </c>
      <c r="AC307" s="8">
        <f>ABS(ROUNDDOWN((AA307-(3600*ROUNDDOWN(AA307/3600,0)))/60,0))</f>
        <v>5</v>
      </c>
      <c r="AD307" s="8">
        <f>ABS(AA307-(ROUNDDOWN(AA307/3600,0)*3600+ROUNDDOWN((AA307-(3600*ROUNDDOWN(AA307/3600,0)))/60,0)*60))</f>
        <v>35</v>
      </c>
      <c r="AE307" s="8">
        <f>324000-(L307+K307*60+J307*60*60)</f>
        <v>18337</v>
      </c>
      <c r="AF307" s="8">
        <f>ABS(ROUNDDOWN(AE307/3600,0))</f>
        <v>5</v>
      </c>
      <c r="AG307" s="8">
        <f>ABS(ROUNDDOWN((AE307-(3600*ROUNDDOWN(AE307/3600,0)))/60,0))</f>
        <v>5</v>
      </c>
      <c r="AH307" s="8">
        <f>ABS(AE307-(ROUNDDOWN(AE307/3600,0)*3600+ROUNDDOWN((AE307-(3600*ROUNDDOWN(AE307/3600,0)))/60,0)*60))</f>
        <v>37</v>
      </c>
      <c r="AI307" s="8">
        <f>324000-(R307+Q307*60+P307*60*60)</f>
        <v>18338</v>
      </c>
      <c r="AJ307" s="8">
        <f>ABS(ROUNDDOWN(AI307/3600,0))</f>
        <v>5</v>
      </c>
      <c r="AK307" s="8">
        <f>ABS(ROUNDDOWN((AI307-(3600*ROUNDDOWN(AI307/3600,0)))/60,0))</f>
        <v>5</v>
      </c>
      <c r="AL307" s="8">
        <f>ABS(AI307-(ROUNDDOWN(AI307/3600,0)*3600+ROUNDDOWN((AI307-(3600*ROUNDDOWN(AI307/3600,0)))/60,0)*60))</f>
        <v>38</v>
      </c>
      <c r="AM307" s="8">
        <f>ROUND((AA307+AE307+AI307)/3,0)</f>
        <v>18337</v>
      </c>
      <c r="AN307" s="8">
        <f>ABS(ROUNDDOWN(AM307/3600,0))</f>
        <v>5</v>
      </c>
      <c r="AO307" s="8">
        <f>ABS(ROUNDDOWN((AM307-(3600*ROUNDDOWN(AM307/3600,0)))/60,0))</f>
        <v>5</v>
      </c>
      <c r="AP307" s="8">
        <f>ABS(AM307-(ROUNDDOWN(AM307/3600,0)*3600+ROUNDDOWN((AM307-(3600*ROUNDDOWN(AM307/3600,0)))/60,0)*60))</f>
        <v>37</v>
      </c>
      <c r="AQ307" s="81">
        <f>(F307/60+E307)/60+D307</f>
        <v>84.906944444444449</v>
      </c>
      <c r="AR307" s="81">
        <f>(L307/60+K307)/60+J307</f>
        <v>84.906388888888884</v>
      </c>
      <c r="AS307" s="81">
        <f>(R307/60+Q307)/60+P307</f>
        <v>84.906111111111116</v>
      </c>
      <c r="AT307" s="81"/>
      <c r="AU307" s="81">
        <f>AVERAGE(AQ307:AS307)</f>
        <v>84.906481481481478</v>
      </c>
      <c r="AV307" s="81">
        <f>_xlfn.STDEV.S(AQ307:AS307)</f>
        <v>4.2431256434841076E-4</v>
      </c>
      <c r="AW307" s="8"/>
      <c r="AX307" s="8"/>
      <c r="AY307" s="8"/>
    </row>
    <row r="308" spans="1:58" ht="12" customHeight="1">
      <c r="Y308" s="8"/>
      <c r="Z308" s="8"/>
      <c r="AZ308" s="8"/>
      <c r="BA308" s="8"/>
    </row>
    <row r="309" spans="1:58" s="8" customFormat="1" ht="12" customHeight="1">
      <c r="A309" s="11"/>
      <c r="B309" s="11"/>
      <c r="C309" s="11"/>
      <c r="D309" s="10"/>
      <c r="E309" s="10"/>
      <c r="F309" s="10"/>
      <c r="G309" s="10"/>
      <c r="H309" s="10"/>
      <c r="I309" s="10"/>
      <c r="J309" s="10"/>
      <c r="K309" s="10"/>
      <c r="L309" s="10"/>
      <c r="M309" s="10"/>
      <c r="N309" s="10"/>
      <c r="O309" s="10"/>
      <c r="P309" s="10"/>
      <c r="Q309" s="10"/>
      <c r="R309" s="10"/>
      <c r="S309" s="10"/>
      <c r="T309" s="10"/>
      <c r="U309" s="10"/>
      <c r="V309" s="10"/>
      <c r="W309" s="10"/>
      <c r="X309" s="10"/>
      <c r="Y309" s="5"/>
      <c r="Z309" s="5"/>
      <c r="AM309" s="5"/>
      <c r="AN309" s="5"/>
      <c r="AO309" s="5"/>
      <c r="AP309" s="5"/>
      <c r="AQ309" s="78"/>
      <c r="AR309" s="78"/>
      <c r="AS309" s="78"/>
      <c r="AT309" s="78"/>
      <c r="AU309" s="78"/>
      <c r="AV309" s="78"/>
      <c r="AW309" s="5"/>
      <c r="AX309" s="5"/>
      <c r="AY309" s="5"/>
      <c r="AZ309" s="5"/>
      <c r="BA309" s="5"/>
      <c r="BB309" s="5"/>
      <c r="BC309" s="5"/>
      <c r="BD309" s="5"/>
      <c r="BE309" s="5"/>
      <c r="BF309" s="5"/>
    </row>
    <row r="310" spans="1:58" ht="12" customHeight="1">
      <c r="A310" s="7" t="s">
        <v>0</v>
      </c>
      <c r="B310" s="7" t="s">
        <v>1</v>
      </c>
      <c r="C310" s="7" t="s">
        <v>2</v>
      </c>
      <c r="D310" s="549" t="s">
        <v>3</v>
      </c>
      <c r="E310" s="549"/>
      <c r="F310" s="549"/>
      <c r="G310" s="549" t="s">
        <v>13</v>
      </c>
      <c r="H310" s="549"/>
      <c r="I310" s="549"/>
      <c r="J310" s="549" t="s">
        <v>4</v>
      </c>
      <c r="K310" s="549"/>
      <c r="L310" s="549"/>
      <c r="M310" s="549" t="s">
        <v>6</v>
      </c>
      <c r="N310" s="549"/>
      <c r="O310" s="549"/>
      <c r="P310" s="549" t="s">
        <v>5</v>
      </c>
      <c r="Q310" s="549"/>
      <c r="R310" s="549"/>
      <c r="S310" s="549" t="s">
        <v>7</v>
      </c>
      <c r="T310" s="549"/>
      <c r="U310" s="549"/>
      <c r="V310" s="549" t="s">
        <v>12</v>
      </c>
      <c r="W310" s="549"/>
      <c r="X310" s="549"/>
      <c r="AM310" s="8"/>
      <c r="AN310" s="8"/>
      <c r="AO310" s="8"/>
      <c r="AP310" s="8"/>
      <c r="AQ310" s="81"/>
      <c r="AR310" s="81"/>
      <c r="AS310" s="81"/>
      <c r="AT310" s="81"/>
      <c r="AU310" s="81"/>
      <c r="AV310" s="81"/>
      <c r="AW310" s="8"/>
      <c r="AX310" s="8"/>
      <c r="AY310" s="8"/>
    </row>
    <row r="311" spans="1:58" ht="12" customHeight="1">
      <c r="A311" s="9">
        <v>44865</v>
      </c>
      <c r="B311" s="7" t="s">
        <v>35</v>
      </c>
      <c r="C311" s="7" t="s">
        <v>39</v>
      </c>
      <c r="D311" s="30">
        <v>73</v>
      </c>
      <c r="E311" s="3">
        <v>23</v>
      </c>
      <c r="F311" s="4">
        <v>50</v>
      </c>
      <c r="G311" s="30">
        <f>IF(AA311&lt;0,"-"&amp;AB311,AB311)</f>
        <v>16</v>
      </c>
      <c r="H311" s="3">
        <f>AC311</f>
        <v>36</v>
      </c>
      <c r="I311" s="3">
        <f>AD311</f>
        <v>10</v>
      </c>
      <c r="J311" s="30">
        <v>73</v>
      </c>
      <c r="K311" s="3">
        <v>23</v>
      </c>
      <c r="L311" s="4">
        <v>52</v>
      </c>
      <c r="M311" s="30">
        <f>IF(AE311&lt;0,"-"&amp;AF311,AF311)</f>
        <v>16</v>
      </c>
      <c r="N311" s="3">
        <f>AG311</f>
        <v>36</v>
      </c>
      <c r="O311" s="3">
        <f>AH311</f>
        <v>8</v>
      </c>
      <c r="P311" s="30">
        <v>73</v>
      </c>
      <c r="Q311" s="3">
        <v>23</v>
      </c>
      <c r="R311" s="4">
        <v>52</v>
      </c>
      <c r="S311" s="30">
        <f>IF(AI311&lt;0,"-"&amp;AJ311,AJ311)</f>
        <v>16</v>
      </c>
      <c r="T311" s="3">
        <f>AK311</f>
        <v>36</v>
      </c>
      <c r="U311" s="3">
        <f>AL311</f>
        <v>8</v>
      </c>
      <c r="V311" s="30">
        <f>IF(AM311&lt;0,"-"&amp;AN311,AN311)</f>
        <v>16</v>
      </c>
      <c r="W311" s="3">
        <f>AO311</f>
        <v>36</v>
      </c>
      <c r="X311" s="4">
        <f>AP311</f>
        <v>9</v>
      </c>
      <c r="AA311" s="8">
        <f>324000-(F311+E311*60+D311*60*60)</f>
        <v>59770</v>
      </c>
      <c r="AB311" s="8">
        <f>ABS(ROUNDDOWN(AA311/3600,0))</f>
        <v>16</v>
      </c>
      <c r="AC311" s="8">
        <f>ABS(ROUNDDOWN((AA311-(3600*ROUNDDOWN(AA311/3600,0)))/60,0))</f>
        <v>36</v>
      </c>
      <c r="AD311" s="8">
        <f>ABS(AA311-(ROUNDDOWN(AA311/3600,0)*3600+ROUNDDOWN((AA311-(3600*ROUNDDOWN(AA311/3600,0)))/60,0)*60))</f>
        <v>10</v>
      </c>
      <c r="AE311" s="8">
        <f>324000-(L311+K311*60+J311*60*60)</f>
        <v>59768</v>
      </c>
      <c r="AF311" s="8">
        <f>ABS(ROUNDDOWN(AE311/3600,0))</f>
        <v>16</v>
      </c>
      <c r="AG311" s="8">
        <f>ABS(ROUNDDOWN((AE311-(3600*ROUNDDOWN(AE311/3600,0)))/60,0))</f>
        <v>36</v>
      </c>
      <c r="AH311" s="8">
        <f>ABS(AE311-(ROUNDDOWN(AE311/3600,0)*3600+ROUNDDOWN((AE311-(3600*ROUNDDOWN(AE311/3600,0)))/60,0)*60))</f>
        <v>8</v>
      </c>
      <c r="AI311" s="8">
        <f>324000-(R311+Q311*60+P311*60*60)</f>
        <v>59768</v>
      </c>
      <c r="AJ311" s="8">
        <f>ABS(ROUNDDOWN(AI311/3600,0))</f>
        <v>16</v>
      </c>
      <c r="AK311" s="8">
        <f>ABS(ROUNDDOWN((AI311-(3600*ROUNDDOWN(AI311/3600,0)))/60,0))</f>
        <v>36</v>
      </c>
      <c r="AL311" s="8">
        <f>ABS(AI311-(ROUNDDOWN(AI311/3600,0)*3600+ROUNDDOWN((AI311-(3600*ROUNDDOWN(AI311/3600,0)))/60,0)*60))</f>
        <v>8</v>
      </c>
      <c r="AM311" s="8">
        <f>ROUND((AA311+AE311+AI311)/3,0)</f>
        <v>59769</v>
      </c>
      <c r="AN311" s="8">
        <f>ABS(ROUNDDOWN(AM311/3600,0))</f>
        <v>16</v>
      </c>
      <c r="AO311" s="8">
        <f>ABS(ROUNDDOWN((AM311-(3600*ROUNDDOWN(AM311/3600,0)))/60,0))</f>
        <v>36</v>
      </c>
      <c r="AP311" s="8">
        <f>ABS(AM311-(ROUNDDOWN(AM311/3600,0)*3600+ROUNDDOWN((AM311-(3600*ROUNDDOWN(AM311/3600,0)))/60,0)*60))</f>
        <v>9</v>
      </c>
      <c r="AQ311" s="81">
        <f>(F311/60+E311)/60+D311</f>
        <v>73.397222222222226</v>
      </c>
      <c r="AR311" s="81">
        <f>(L311/60+K311)/60+J311</f>
        <v>73.397777777777776</v>
      </c>
      <c r="AS311" s="81">
        <f>(R311/60+Q311)/60+P311</f>
        <v>73.397777777777776</v>
      </c>
      <c r="AT311" s="81"/>
      <c r="AU311" s="81">
        <f>AVERAGE(AQ311:AS311)</f>
        <v>73.397592592592602</v>
      </c>
      <c r="AV311" s="81">
        <f>_xlfn.STDEV.S(AQ311:AS311)</f>
        <v>3.207501495467655E-4</v>
      </c>
      <c r="AW311" s="8"/>
      <c r="AX311" s="8"/>
      <c r="AY311" s="8"/>
    </row>
    <row r="312" spans="1:58" ht="12" customHeight="1">
      <c r="A312" s="7"/>
      <c r="B312" s="7"/>
      <c r="C312" s="7" t="s">
        <v>21</v>
      </c>
      <c r="D312" s="31">
        <v>72</v>
      </c>
      <c r="E312" s="3">
        <v>11</v>
      </c>
      <c r="F312" s="4">
        <v>53</v>
      </c>
      <c r="G312" s="30">
        <f>IF(AA312&lt;0,"-"&amp;AB312,AB312)</f>
        <v>17</v>
      </c>
      <c r="H312" s="3">
        <f>AC312</f>
        <v>48</v>
      </c>
      <c r="I312" s="3">
        <f>AD312</f>
        <v>7</v>
      </c>
      <c r="J312" s="31">
        <v>72</v>
      </c>
      <c r="K312" s="3">
        <v>11</v>
      </c>
      <c r="L312" s="4">
        <v>50</v>
      </c>
      <c r="M312" s="30">
        <f>IF(AE312&lt;0,"-"&amp;AF312,AF312)</f>
        <v>17</v>
      </c>
      <c r="N312" s="3">
        <f>AG312</f>
        <v>48</v>
      </c>
      <c r="O312" s="3">
        <f>AH312</f>
        <v>10</v>
      </c>
      <c r="P312" s="31">
        <v>72</v>
      </c>
      <c r="Q312" s="3">
        <v>11</v>
      </c>
      <c r="R312" s="4">
        <v>54</v>
      </c>
      <c r="S312" s="30">
        <f>IF(AI312&lt;0,"-"&amp;AJ312,AJ312)</f>
        <v>17</v>
      </c>
      <c r="T312" s="3">
        <f>AK312</f>
        <v>48</v>
      </c>
      <c r="U312" s="3">
        <f>AL312</f>
        <v>6</v>
      </c>
      <c r="V312" s="30">
        <f>IF(AM312&lt;0,"-"&amp;AN312,AN312)</f>
        <v>17</v>
      </c>
      <c r="W312" s="3">
        <f>AO312</f>
        <v>48</v>
      </c>
      <c r="X312" s="4">
        <f>AP312</f>
        <v>8</v>
      </c>
      <c r="AA312" s="8">
        <f>324000-(F312+E312*60+D312*60*60)</f>
        <v>64087</v>
      </c>
      <c r="AB312" s="8">
        <f>ABS(ROUNDDOWN(AA312/3600,0))</f>
        <v>17</v>
      </c>
      <c r="AC312" s="8">
        <f>ABS(ROUNDDOWN((AA312-(3600*ROUNDDOWN(AA312/3600,0)))/60,0))</f>
        <v>48</v>
      </c>
      <c r="AD312" s="8">
        <f>ABS(AA312-(ROUNDDOWN(AA312/3600,0)*3600+ROUNDDOWN((AA312-(3600*ROUNDDOWN(AA312/3600,0)))/60,0)*60))</f>
        <v>7</v>
      </c>
      <c r="AE312" s="8">
        <f>324000-(L312+K312*60+J312*60*60)</f>
        <v>64090</v>
      </c>
      <c r="AF312" s="8">
        <f>ABS(ROUNDDOWN(AE312/3600,0))</f>
        <v>17</v>
      </c>
      <c r="AG312" s="8">
        <f>ABS(ROUNDDOWN((AE312-(3600*ROUNDDOWN(AE312/3600,0)))/60,0))</f>
        <v>48</v>
      </c>
      <c r="AH312" s="8">
        <f>ABS(AE312-(ROUNDDOWN(AE312/3600,0)*3600+ROUNDDOWN((AE312-(3600*ROUNDDOWN(AE312/3600,0)))/60,0)*60))</f>
        <v>10</v>
      </c>
      <c r="AI312" s="8">
        <f>324000-(R312+Q312*60+P312*60*60)</f>
        <v>64086</v>
      </c>
      <c r="AJ312" s="8">
        <f>ABS(ROUNDDOWN(AI312/3600,0))</f>
        <v>17</v>
      </c>
      <c r="AK312" s="8">
        <f>ABS(ROUNDDOWN((AI312-(3600*ROUNDDOWN(AI312/3600,0)))/60,0))</f>
        <v>48</v>
      </c>
      <c r="AL312" s="8">
        <f>ABS(AI312-(ROUNDDOWN(AI312/3600,0)*3600+ROUNDDOWN((AI312-(3600*ROUNDDOWN(AI312/3600,0)))/60,0)*60))</f>
        <v>6</v>
      </c>
      <c r="AM312" s="8">
        <f>ROUND((AA312+AE312+AI312)/3,0)</f>
        <v>64088</v>
      </c>
      <c r="AN312" s="8">
        <f>ABS(ROUNDDOWN(AM312/3600,0))</f>
        <v>17</v>
      </c>
      <c r="AO312" s="8">
        <f>ABS(ROUNDDOWN((AM312-(3600*ROUNDDOWN(AM312/3600,0)))/60,0))</f>
        <v>48</v>
      </c>
      <c r="AP312" s="8">
        <f>ABS(AM312-(ROUNDDOWN(AM312/3600,0)*3600+ROUNDDOWN((AM312-(3600*ROUNDDOWN(AM312/3600,0)))/60,0)*60))</f>
        <v>8</v>
      </c>
      <c r="AQ312" s="81">
        <f>(F312/60+E312)/60+D312</f>
        <v>72.198055555555555</v>
      </c>
      <c r="AR312" s="81">
        <f>(L312/60+K312)/60+J312</f>
        <v>72.197222222222223</v>
      </c>
      <c r="AS312" s="81">
        <f>(R312/60+Q312)/60+P312</f>
        <v>72.198333333333338</v>
      </c>
      <c r="AT312" s="81"/>
      <c r="AU312" s="81">
        <f>AVERAGE(AQ312:AS312)</f>
        <v>72.197870370370367</v>
      </c>
      <c r="AV312" s="81">
        <f>_xlfn.STDEV.S(AQ312:AS312)</f>
        <v>5.7824055540862951E-4</v>
      </c>
      <c r="AW312" s="8"/>
      <c r="AX312" s="8"/>
      <c r="AY312" s="8"/>
    </row>
    <row r="313" spans="1:58" ht="12" customHeight="1">
      <c r="D313" s="12"/>
      <c r="E313" s="12"/>
      <c r="F313" s="12"/>
      <c r="G313" s="33"/>
      <c r="H313" s="12"/>
      <c r="I313" s="12"/>
      <c r="J313" s="12"/>
      <c r="K313" s="12"/>
      <c r="L313" s="12"/>
      <c r="M313" s="33"/>
      <c r="N313" s="12"/>
      <c r="O313" s="12"/>
      <c r="P313" s="12"/>
      <c r="Q313" s="12"/>
      <c r="R313" s="12"/>
      <c r="S313" s="33"/>
      <c r="T313" s="12"/>
      <c r="U313" s="12"/>
      <c r="V313" s="33"/>
      <c r="W313" s="12"/>
      <c r="X313" s="12"/>
      <c r="AM313" s="8"/>
      <c r="AN313" s="8"/>
      <c r="AO313" s="8"/>
      <c r="AP313" s="8"/>
      <c r="AQ313" s="81"/>
      <c r="AR313" s="81"/>
      <c r="AS313" s="81"/>
      <c r="AT313" s="81"/>
      <c r="AU313" s="81"/>
      <c r="AV313" s="81"/>
      <c r="AW313" s="8"/>
      <c r="AX313" s="8"/>
      <c r="AY313" s="8"/>
    </row>
    <row r="314" spans="1:58" ht="12" customHeight="1">
      <c r="D314" s="12"/>
      <c r="E314" s="12"/>
      <c r="F314" s="12"/>
      <c r="G314" s="33"/>
      <c r="H314" s="12"/>
      <c r="I314" s="12"/>
      <c r="J314" s="12"/>
      <c r="K314" s="12"/>
      <c r="L314" s="12"/>
      <c r="M314" s="33"/>
      <c r="N314" s="12"/>
      <c r="O314" s="12"/>
      <c r="P314" s="12"/>
      <c r="Q314" s="12"/>
      <c r="R314" s="12"/>
      <c r="S314" s="33"/>
      <c r="T314" s="12"/>
      <c r="U314" s="12"/>
      <c r="V314" s="33"/>
      <c r="W314" s="12"/>
      <c r="X314" s="12"/>
      <c r="AM314" s="8"/>
      <c r="AN314" s="8"/>
      <c r="AO314" s="8"/>
      <c r="AP314" s="8"/>
      <c r="AQ314" s="81"/>
      <c r="AR314" s="81"/>
      <c r="AS314" s="81"/>
      <c r="AT314" s="81"/>
      <c r="AU314" s="81"/>
      <c r="AV314" s="81"/>
      <c r="AW314" s="8"/>
      <c r="AX314" s="8"/>
      <c r="AY314" s="8"/>
    </row>
    <row r="315" spans="1:58" ht="12" customHeight="1">
      <c r="D315" s="12"/>
      <c r="E315" s="12"/>
      <c r="F315" s="12"/>
      <c r="G315" s="33"/>
      <c r="H315" s="12"/>
      <c r="I315" s="12"/>
      <c r="J315" s="12"/>
      <c r="K315" s="12"/>
      <c r="L315" s="12"/>
      <c r="M315" s="33"/>
      <c r="N315" s="12"/>
      <c r="O315" s="12"/>
      <c r="P315" s="12"/>
      <c r="Q315" s="12"/>
      <c r="R315" s="12"/>
      <c r="S315" s="33"/>
      <c r="T315" s="12"/>
      <c r="U315" s="12"/>
      <c r="V315" s="33"/>
      <c r="W315" s="12"/>
      <c r="X315" s="12"/>
      <c r="AM315" s="8"/>
      <c r="AN315" s="8"/>
      <c r="AO315" s="8"/>
      <c r="AP315" s="8"/>
      <c r="AQ315" s="81"/>
      <c r="AR315" s="81"/>
      <c r="AS315" s="81"/>
      <c r="AT315" s="81"/>
      <c r="AU315" s="81"/>
      <c r="AV315" s="81"/>
      <c r="AW315" s="8"/>
      <c r="AX315" s="8"/>
      <c r="AY315" s="8"/>
    </row>
    <row r="316" spans="1:58" ht="12" customHeight="1">
      <c r="D316" s="12"/>
      <c r="E316" s="12"/>
      <c r="F316" s="12"/>
      <c r="G316" s="33"/>
      <c r="H316" s="12"/>
      <c r="I316" s="12"/>
      <c r="J316" s="12"/>
      <c r="K316" s="12"/>
      <c r="L316" s="12"/>
      <c r="M316" s="33"/>
      <c r="N316" s="12"/>
      <c r="O316" s="12"/>
      <c r="P316" s="12"/>
      <c r="Q316" s="12"/>
      <c r="R316" s="12"/>
      <c r="S316" s="33"/>
      <c r="T316" s="12"/>
      <c r="U316" s="12"/>
      <c r="V316" s="33"/>
      <c r="W316" s="12"/>
      <c r="X316" s="12"/>
      <c r="AM316" s="8"/>
      <c r="AN316" s="8"/>
      <c r="AO316" s="8"/>
      <c r="AP316" s="8"/>
      <c r="AQ316" s="81"/>
      <c r="AR316" s="81"/>
      <c r="AS316" s="81"/>
      <c r="AT316" s="81"/>
      <c r="AU316" s="81"/>
      <c r="AV316" s="81"/>
      <c r="AW316" s="8"/>
      <c r="AX316" s="8"/>
      <c r="AY316" s="8"/>
    </row>
    <row r="317" spans="1:58" ht="12" customHeight="1">
      <c r="Y317" s="8"/>
      <c r="Z317" s="8"/>
      <c r="AZ317" s="8"/>
      <c r="BA317" s="8"/>
    </row>
    <row r="318" spans="1:58" s="8" customFormat="1" ht="12" customHeight="1">
      <c r="A318" s="11"/>
      <c r="B318" s="11"/>
      <c r="C318" s="11"/>
      <c r="D318" s="10"/>
      <c r="E318" s="10"/>
      <c r="F318" s="10"/>
      <c r="G318" s="10"/>
      <c r="H318" s="10"/>
      <c r="I318" s="10"/>
      <c r="J318" s="10"/>
      <c r="K318" s="10"/>
      <c r="L318" s="10"/>
      <c r="M318" s="10"/>
      <c r="N318" s="10"/>
      <c r="O318" s="10"/>
      <c r="P318" s="10"/>
      <c r="Q318" s="10"/>
      <c r="R318" s="10"/>
      <c r="S318" s="10"/>
      <c r="T318" s="10"/>
      <c r="U318" s="10"/>
      <c r="V318" s="10"/>
      <c r="W318" s="10"/>
      <c r="X318" s="10"/>
      <c r="Y318" s="5"/>
      <c r="Z318" s="5"/>
      <c r="AM318" s="5"/>
      <c r="AN318" s="5"/>
      <c r="AO318" s="5"/>
      <c r="AP318" s="5"/>
      <c r="AQ318" s="78"/>
      <c r="AR318" s="78"/>
      <c r="AS318" s="78"/>
      <c r="AT318" s="78"/>
      <c r="AU318" s="78"/>
      <c r="AV318" s="78"/>
      <c r="AW318" s="5"/>
      <c r="AX318" s="5"/>
      <c r="AY318" s="5"/>
      <c r="AZ318" s="5"/>
      <c r="BA318" s="5"/>
      <c r="BB318" s="5"/>
      <c r="BC318" s="5"/>
      <c r="BD318" s="5"/>
      <c r="BE318" s="5"/>
      <c r="BF318" s="5"/>
    </row>
    <row r="319" spans="1:58" ht="12" customHeight="1">
      <c r="A319" s="7" t="s">
        <v>0</v>
      </c>
      <c r="B319" s="7" t="s">
        <v>1</v>
      </c>
      <c r="C319" s="7" t="s">
        <v>2</v>
      </c>
      <c r="D319" s="549" t="s">
        <v>3</v>
      </c>
      <c r="E319" s="549"/>
      <c r="F319" s="549"/>
      <c r="G319" s="549" t="s">
        <v>13</v>
      </c>
      <c r="H319" s="549"/>
      <c r="I319" s="549"/>
      <c r="J319" s="549" t="s">
        <v>4</v>
      </c>
      <c r="K319" s="549"/>
      <c r="L319" s="549"/>
      <c r="M319" s="549" t="s">
        <v>6</v>
      </c>
      <c r="N319" s="549"/>
      <c r="O319" s="549"/>
      <c r="P319" s="549" t="s">
        <v>5</v>
      </c>
      <c r="Q319" s="549"/>
      <c r="R319" s="549"/>
      <c r="S319" s="549" t="s">
        <v>7</v>
      </c>
      <c r="T319" s="549"/>
      <c r="U319" s="549"/>
      <c r="V319" s="549" t="s">
        <v>12</v>
      </c>
      <c r="W319" s="549"/>
      <c r="X319" s="549"/>
      <c r="AM319" s="8"/>
      <c r="AN319" s="8"/>
      <c r="AO319" s="8"/>
      <c r="AP319" s="8"/>
      <c r="AQ319" s="81"/>
      <c r="AR319" s="81"/>
      <c r="AS319" s="81"/>
      <c r="AT319" s="81"/>
      <c r="AU319" s="81"/>
      <c r="AV319" s="81"/>
      <c r="AW319" s="8"/>
      <c r="AX319" s="8"/>
      <c r="AY319" s="8"/>
    </row>
    <row r="320" spans="1:58" ht="12" customHeight="1">
      <c r="A320" s="9">
        <v>44866</v>
      </c>
      <c r="B320" s="7" t="s">
        <v>63</v>
      </c>
      <c r="C320" s="7" t="s">
        <v>16</v>
      </c>
      <c r="D320" s="30">
        <v>83</v>
      </c>
      <c r="E320" s="3">
        <v>47</v>
      </c>
      <c r="F320" s="4">
        <v>25</v>
      </c>
      <c r="G320" s="30">
        <f>IF(AA320&lt;0,"-"&amp;AB320,AB320)</f>
        <v>6</v>
      </c>
      <c r="H320" s="3">
        <f>AC320</f>
        <v>12</v>
      </c>
      <c r="I320" s="3">
        <f>AD320</f>
        <v>35</v>
      </c>
      <c r="J320" s="30">
        <v>83</v>
      </c>
      <c r="K320" s="3">
        <v>47</v>
      </c>
      <c r="L320" s="4">
        <v>26</v>
      </c>
      <c r="M320" s="30">
        <f>IF(AE320&lt;0,"-"&amp;AF320,AF320)</f>
        <v>6</v>
      </c>
      <c r="N320" s="3">
        <f>AG320</f>
        <v>12</v>
      </c>
      <c r="O320" s="3">
        <f>AH320</f>
        <v>34</v>
      </c>
      <c r="P320" s="30">
        <v>83</v>
      </c>
      <c r="Q320" s="3">
        <v>47</v>
      </c>
      <c r="R320" s="4">
        <v>22</v>
      </c>
      <c r="S320" s="30">
        <f>IF(AI320&lt;0,"-"&amp;AJ320,AJ320)</f>
        <v>6</v>
      </c>
      <c r="T320" s="3">
        <f>AK320</f>
        <v>12</v>
      </c>
      <c r="U320" s="3">
        <f>AL320</f>
        <v>38</v>
      </c>
      <c r="V320" s="30">
        <f>IF(AM320&lt;0,"-"&amp;AN320,AN320)</f>
        <v>6</v>
      </c>
      <c r="W320" s="3">
        <f>AO320</f>
        <v>12</v>
      </c>
      <c r="X320" s="4">
        <f>AP320</f>
        <v>36</v>
      </c>
      <c r="AA320" s="8">
        <f>324000-(F320+E320*60+D320*60*60)</f>
        <v>22355</v>
      </c>
      <c r="AB320" s="8">
        <f>ABS(ROUNDDOWN(AA320/3600,0))</f>
        <v>6</v>
      </c>
      <c r="AC320" s="8">
        <f>ABS(ROUNDDOWN((AA320-(3600*ROUNDDOWN(AA320/3600,0)))/60,0))</f>
        <v>12</v>
      </c>
      <c r="AD320" s="8">
        <f>ABS(AA320-(ROUNDDOWN(AA320/3600,0)*3600+ROUNDDOWN((AA320-(3600*ROUNDDOWN(AA320/3600,0)))/60,0)*60))</f>
        <v>35</v>
      </c>
      <c r="AE320" s="8">
        <f>324000-(L320+K320*60+J320*60*60)</f>
        <v>22354</v>
      </c>
      <c r="AF320" s="8">
        <f>ABS(ROUNDDOWN(AE320/3600,0))</f>
        <v>6</v>
      </c>
      <c r="AG320" s="8">
        <f>ABS(ROUNDDOWN((AE320-(3600*ROUNDDOWN(AE320/3600,0)))/60,0))</f>
        <v>12</v>
      </c>
      <c r="AH320" s="8">
        <f>ABS(AE320-(ROUNDDOWN(AE320/3600,0)*3600+ROUNDDOWN((AE320-(3600*ROUNDDOWN(AE320/3600,0)))/60,0)*60))</f>
        <v>34</v>
      </c>
      <c r="AI320" s="8">
        <f>324000-(R320+Q320*60+P320*60*60)</f>
        <v>22358</v>
      </c>
      <c r="AJ320" s="8">
        <f>ABS(ROUNDDOWN(AI320/3600,0))</f>
        <v>6</v>
      </c>
      <c r="AK320" s="8">
        <f>ABS(ROUNDDOWN((AI320-(3600*ROUNDDOWN(AI320/3600,0)))/60,0))</f>
        <v>12</v>
      </c>
      <c r="AL320" s="8">
        <f>ABS(AI320-(ROUNDDOWN(AI320/3600,0)*3600+ROUNDDOWN((AI320-(3600*ROUNDDOWN(AI320/3600,0)))/60,0)*60))</f>
        <v>38</v>
      </c>
      <c r="AM320" s="8">
        <f>ROUND((AA320+AE320+AI320)/3,0)</f>
        <v>22356</v>
      </c>
      <c r="AN320" s="8">
        <f>ABS(ROUNDDOWN(AM320/3600,0))</f>
        <v>6</v>
      </c>
      <c r="AO320" s="8">
        <f>ABS(ROUNDDOWN((AM320-(3600*ROUNDDOWN(AM320/3600,0)))/60,0))</f>
        <v>12</v>
      </c>
      <c r="AP320" s="8">
        <f>ABS(AM320-(ROUNDDOWN(AM320/3600,0)*3600+ROUNDDOWN((AM320-(3600*ROUNDDOWN(AM320/3600,0)))/60,0)*60))</f>
        <v>36</v>
      </c>
      <c r="AQ320" s="81">
        <f>(F320/60+E320)/60+D320</f>
        <v>83.790277777777774</v>
      </c>
      <c r="AR320" s="81">
        <f>(L320/60+K320)/60+J320</f>
        <v>83.790555555555557</v>
      </c>
      <c r="AS320" s="81">
        <f>(R320/60+Q320)/60+P320</f>
        <v>83.789444444444442</v>
      </c>
      <c r="AT320" s="81"/>
      <c r="AU320" s="81">
        <f>AVERAGE(AQ320:AS320)</f>
        <v>83.790092592592586</v>
      </c>
      <c r="AV320" s="81">
        <f>_xlfn.STDEV.S(AQ320:AS320)</f>
        <v>5.7824055540862951E-4</v>
      </c>
      <c r="AW320" s="8"/>
      <c r="AX320" s="8"/>
      <c r="AY320" s="8"/>
    </row>
    <row r="321" spans="1:58" ht="12" customHeight="1">
      <c r="A321" s="7"/>
      <c r="B321" s="7"/>
      <c r="C321" s="7" t="s">
        <v>65</v>
      </c>
      <c r="D321" s="31">
        <v>98</v>
      </c>
      <c r="E321" s="3">
        <v>59</v>
      </c>
      <c r="F321" s="4">
        <v>10</v>
      </c>
      <c r="G321" s="30" t="str">
        <f>IF(AA321&lt;0,"-"&amp;AB321,AB321)</f>
        <v>-8</v>
      </c>
      <c r="H321" s="3">
        <f>AC321</f>
        <v>59</v>
      </c>
      <c r="I321" s="3">
        <f>AD321</f>
        <v>10</v>
      </c>
      <c r="J321" s="31">
        <v>98</v>
      </c>
      <c r="K321" s="3">
        <v>59</v>
      </c>
      <c r="L321" s="4">
        <v>9</v>
      </c>
      <c r="M321" s="30" t="str">
        <f>IF(AE321&lt;0,"-"&amp;AF321,AF321)</f>
        <v>-8</v>
      </c>
      <c r="N321" s="3">
        <f>AG321</f>
        <v>59</v>
      </c>
      <c r="O321" s="3">
        <f>AH321</f>
        <v>9</v>
      </c>
      <c r="P321" s="31">
        <v>98</v>
      </c>
      <c r="Q321" s="3">
        <v>59</v>
      </c>
      <c r="R321" s="4">
        <v>8</v>
      </c>
      <c r="S321" s="30" t="str">
        <f>IF(AI321&lt;0,"-"&amp;AJ321,AJ321)</f>
        <v>-8</v>
      </c>
      <c r="T321" s="3">
        <f>AK321</f>
        <v>59</v>
      </c>
      <c r="U321" s="3">
        <f>AL321</f>
        <v>8</v>
      </c>
      <c r="V321" s="30" t="str">
        <f>IF(AM321&lt;0,"-"&amp;AN321,AN321)</f>
        <v>-8</v>
      </c>
      <c r="W321" s="3">
        <f>AO321</f>
        <v>59</v>
      </c>
      <c r="X321" s="4">
        <f>AP321</f>
        <v>9</v>
      </c>
      <c r="AA321" s="8">
        <f>324000-(F321+E321*60+D321*60*60)</f>
        <v>-32350</v>
      </c>
      <c r="AB321" s="8">
        <f>ABS(ROUNDDOWN(AA321/3600,0))</f>
        <v>8</v>
      </c>
      <c r="AC321" s="8">
        <f>ABS(ROUNDDOWN((AA321-(3600*ROUNDDOWN(AA321/3600,0)))/60,0))</f>
        <v>59</v>
      </c>
      <c r="AD321" s="8">
        <f>ABS(AA321-(ROUNDDOWN(AA321/3600,0)*3600+ROUNDDOWN((AA321-(3600*ROUNDDOWN(AA321/3600,0)))/60,0)*60))</f>
        <v>10</v>
      </c>
      <c r="AE321" s="8">
        <f>324000-(L321+K321*60+J321*60*60)</f>
        <v>-32349</v>
      </c>
      <c r="AF321" s="8">
        <f>ABS(ROUNDDOWN(AE321/3600,0))</f>
        <v>8</v>
      </c>
      <c r="AG321" s="8">
        <f>ABS(ROUNDDOWN((AE321-(3600*ROUNDDOWN(AE321/3600,0)))/60,0))</f>
        <v>59</v>
      </c>
      <c r="AH321" s="8">
        <f>ABS(AE321-(ROUNDDOWN(AE321/3600,0)*3600+ROUNDDOWN((AE321-(3600*ROUNDDOWN(AE321/3600,0)))/60,0)*60))</f>
        <v>9</v>
      </c>
      <c r="AI321" s="8">
        <f>324000-(R321+Q321*60+P321*60*60)</f>
        <v>-32348</v>
      </c>
      <c r="AJ321" s="8">
        <f>ABS(ROUNDDOWN(AI321/3600,0))</f>
        <v>8</v>
      </c>
      <c r="AK321" s="8">
        <f>ABS(ROUNDDOWN((AI321-(3600*ROUNDDOWN(AI321/3600,0)))/60,0))</f>
        <v>59</v>
      </c>
      <c r="AL321" s="8">
        <f>ABS(AI321-(ROUNDDOWN(AI321/3600,0)*3600+ROUNDDOWN((AI321-(3600*ROUNDDOWN(AI321/3600,0)))/60,0)*60))</f>
        <v>8</v>
      </c>
      <c r="AM321" s="8">
        <f>ROUND((AA321+AE321+AI321)/3,0)</f>
        <v>-32349</v>
      </c>
      <c r="AN321" s="8">
        <f>ABS(ROUNDDOWN(AM321/3600,0))</f>
        <v>8</v>
      </c>
      <c r="AO321" s="8">
        <f>ABS(ROUNDDOWN((AM321-(3600*ROUNDDOWN(AM321/3600,0)))/60,0))</f>
        <v>59</v>
      </c>
      <c r="AP321" s="8">
        <f>ABS(AM321-(ROUNDDOWN(AM321/3600,0)*3600+ROUNDDOWN((AM321-(3600*ROUNDDOWN(AM321/3600,0)))/60,0)*60))</f>
        <v>9</v>
      </c>
      <c r="AQ321" s="81">
        <f>(F321/60+E321)/60+D321</f>
        <v>98.986111111111114</v>
      </c>
      <c r="AR321" s="81">
        <f>(L321/60+K321)/60+J321</f>
        <v>98.985833333333332</v>
      </c>
      <c r="AS321" s="81">
        <f>(R321/60+Q321)/60+P321</f>
        <v>98.98555555555555</v>
      </c>
      <c r="AT321" s="81"/>
      <c r="AU321" s="81">
        <f>AVERAGE(AQ321:AS321)</f>
        <v>98.985833333333332</v>
      </c>
      <c r="AV321" s="81">
        <f>_xlfn.STDEV.S(AQ321:AS321)</f>
        <v>2.7777777778226209E-4</v>
      </c>
      <c r="AW321" s="8"/>
      <c r="AX321" s="8"/>
      <c r="AY321" s="8"/>
    </row>
    <row r="322" spans="1:58" ht="12" customHeight="1">
      <c r="Y322" s="8"/>
      <c r="Z322" s="8"/>
      <c r="AM322" s="8"/>
      <c r="AN322" s="8"/>
      <c r="AO322" s="8"/>
      <c r="AP322" s="8"/>
      <c r="AQ322" s="81"/>
      <c r="AR322" s="81"/>
      <c r="AS322" s="81"/>
      <c r="AT322" s="81"/>
      <c r="AU322" s="81"/>
      <c r="AV322" s="81"/>
      <c r="AW322" s="8"/>
      <c r="AX322" s="8"/>
      <c r="AY322" s="8"/>
      <c r="AZ322" s="8"/>
      <c r="BA322" s="8"/>
    </row>
    <row r="323" spans="1:58" s="8" customFormat="1" ht="12" customHeight="1">
      <c r="A323" s="11"/>
      <c r="B323" s="11"/>
      <c r="C323" s="11"/>
      <c r="D323" s="10"/>
      <c r="E323" s="10"/>
      <c r="F323" s="10"/>
      <c r="G323" s="10"/>
      <c r="H323" s="10"/>
      <c r="I323" s="10"/>
      <c r="J323" s="10"/>
      <c r="K323" s="10"/>
      <c r="L323" s="10"/>
      <c r="M323" s="10"/>
      <c r="N323" s="10"/>
      <c r="O323" s="10"/>
      <c r="P323" s="10"/>
      <c r="Q323" s="10"/>
      <c r="R323" s="10"/>
      <c r="S323" s="10"/>
      <c r="T323" s="10"/>
      <c r="U323" s="10"/>
      <c r="V323" s="10"/>
      <c r="W323" s="10"/>
      <c r="X323" s="10"/>
      <c r="Y323" s="5"/>
      <c r="Z323" s="5"/>
      <c r="AM323" s="5"/>
      <c r="AN323" s="5"/>
      <c r="AO323" s="5"/>
      <c r="AP323" s="5"/>
      <c r="AQ323" s="78"/>
      <c r="AR323" s="78"/>
      <c r="AS323" s="78"/>
      <c r="AT323" s="78"/>
      <c r="AU323" s="78"/>
      <c r="AV323" s="78"/>
      <c r="AW323" s="5"/>
      <c r="AX323" s="5"/>
      <c r="AY323" s="5"/>
      <c r="AZ323" s="5"/>
      <c r="BA323" s="5"/>
      <c r="BB323" s="5"/>
      <c r="BC323" s="5"/>
      <c r="BD323" s="5"/>
      <c r="BE323" s="5"/>
      <c r="BF323" s="5"/>
    </row>
    <row r="324" spans="1:58" ht="12" customHeight="1">
      <c r="A324" s="7" t="s">
        <v>0</v>
      </c>
      <c r="B324" s="7" t="s">
        <v>1</v>
      </c>
      <c r="C324" s="7" t="s">
        <v>2</v>
      </c>
      <c r="D324" s="549" t="s">
        <v>3</v>
      </c>
      <c r="E324" s="549"/>
      <c r="F324" s="549"/>
      <c r="G324" s="549" t="s">
        <v>13</v>
      </c>
      <c r="H324" s="549"/>
      <c r="I324" s="549"/>
      <c r="J324" s="549" t="s">
        <v>4</v>
      </c>
      <c r="K324" s="549"/>
      <c r="L324" s="549"/>
      <c r="M324" s="549" t="s">
        <v>6</v>
      </c>
      <c r="N324" s="549"/>
      <c r="O324" s="549"/>
      <c r="P324" s="549" t="s">
        <v>5</v>
      </c>
      <c r="Q324" s="549"/>
      <c r="R324" s="549"/>
      <c r="S324" s="549" t="s">
        <v>7</v>
      </c>
      <c r="T324" s="549"/>
      <c r="U324" s="549"/>
      <c r="V324" s="549" t="s">
        <v>12</v>
      </c>
      <c r="W324" s="549"/>
      <c r="X324" s="549"/>
    </row>
    <row r="325" spans="1:58" ht="12" customHeight="1">
      <c r="A325" s="9">
        <v>44866</v>
      </c>
      <c r="B325" s="7" t="s">
        <v>16</v>
      </c>
      <c r="C325" s="7" t="s">
        <v>63</v>
      </c>
      <c r="D325" s="30">
        <v>96</v>
      </c>
      <c r="E325" s="3">
        <v>13</v>
      </c>
      <c r="F325" s="4">
        <v>32</v>
      </c>
      <c r="G325" s="30" t="str">
        <f>IF(AA325&lt;0,"-"&amp;AB325,AB325)</f>
        <v>-6</v>
      </c>
      <c r="H325" s="3">
        <f>AC325</f>
        <v>13</v>
      </c>
      <c r="I325" s="3">
        <f>AD325</f>
        <v>32</v>
      </c>
      <c r="J325" s="30">
        <v>96</v>
      </c>
      <c r="K325" s="3">
        <v>13</v>
      </c>
      <c r="L325" s="4">
        <v>30</v>
      </c>
      <c r="M325" s="30" t="str">
        <f>IF(AE325&lt;0,"-"&amp;AF325,AF325)</f>
        <v>-6</v>
      </c>
      <c r="N325" s="3">
        <f>AG325</f>
        <v>13</v>
      </c>
      <c r="O325" s="3">
        <f>AH325</f>
        <v>30</v>
      </c>
      <c r="P325" s="30">
        <v>96</v>
      </c>
      <c r="Q325" s="3">
        <v>13</v>
      </c>
      <c r="R325" s="4">
        <v>31</v>
      </c>
      <c r="S325" s="30" t="str">
        <f>IF(AI325&lt;0,"-"&amp;AJ325,AJ325)</f>
        <v>-6</v>
      </c>
      <c r="T325" s="3">
        <f>AK325</f>
        <v>13</v>
      </c>
      <c r="U325" s="3">
        <f>AL325</f>
        <v>31</v>
      </c>
      <c r="V325" s="30" t="str">
        <f>IF(AM325&lt;0,"-"&amp;AN325,AN325)</f>
        <v>-6</v>
      </c>
      <c r="W325" s="3">
        <f>AO325</f>
        <v>13</v>
      </c>
      <c r="X325" s="4">
        <f>AP325</f>
        <v>31</v>
      </c>
      <c r="AA325" s="8">
        <f>324000-(F325+E325*60+D325*60*60)</f>
        <v>-22412</v>
      </c>
      <c r="AB325" s="8">
        <f>ABS(ROUNDDOWN(AA325/3600,0))</f>
        <v>6</v>
      </c>
      <c r="AC325" s="8">
        <f>ABS(ROUNDDOWN((AA325-(3600*ROUNDDOWN(AA325/3600,0)))/60,0))</f>
        <v>13</v>
      </c>
      <c r="AD325" s="8">
        <f>ABS(AA325-(ROUNDDOWN(AA325/3600,0)*3600+ROUNDDOWN((AA325-(3600*ROUNDDOWN(AA325/3600,0)))/60,0)*60))</f>
        <v>32</v>
      </c>
      <c r="AE325" s="8">
        <f>324000-(L325+K325*60+J325*60*60)</f>
        <v>-22410</v>
      </c>
      <c r="AF325" s="8">
        <f>ABS(ROUNDDOWN(AE325/3600,0))</f>
        <v>6</v>
      </c>
      <c r="AG325" s="8">
        <f>ABS(ROUNDDOWN((AE325-(3600*ROUNDDOWN(AE325/3600,0)))/60,0))</f>
        <v>13</v>
      </c>
      <c r="AH325" s="8">
        <f>ABS(AE325-(ROUNDDOWN(AE325/3600,0)*3600+ROUNDDOWN((AE325-(3600*ROUNDDOWN(AE325/3600,0)))/60,0)*60))</f>
        <v>30</v>
      </c>
      <c r="AI325" s="8">
        <f>324000-(R325+Q325*60+P325*60*60)</f>
        <v>-22411</v>
      </c>
      <c r="AJ325" s="8">
        <f>ABS(ROUNDDOWN(AI325/3600,0))</f>
        <v>6</v>
      </c>
      <c r="AK325" s="8">
        <f>ABS(ROUNDDOWN((AI325-(3600*ROUNDDOWN(AI325/3600,0)))/60,0))</f>
        <v>13</v>
      </c>
      <c r="AL325" s="8">
        <f>ABS(AI325-(ROUNDDOWN(AI325/3600,0)*3600+ROUNDDOWN((AI325-(3600*ROUNDDOWN(AI325/3600,0)))/60,0)*60))</f>
        <v>31</v>
      </c>
      <c r="AM325" s="8">
        <f>ROUND((AA325+AE325+AI325)/3,0)</f>
        <v>-22411</v>
      </c>
      <c r="AN325" s="8">
        <f>ABS(ROUNDDOWN(AM325/3600,0))</f>
        <v>6</v>
      </c>
      <c r="AO325" s="8">
        <f>ABS(ROUNDDOWN((AM325-(3600*ROUNDDOWN(AM325/3600,0)))/60,0))</f>
        <v>13</v>
      </c>
      <c r="AP325" s="8">
        <f>ABS(AM325-(ROUNDDOWN(AM325/3600,0)*3600+ROUNDDOWN((AM325-(3600*ROUNDDOWN(AM325/3600,0)))/60,0)*60))</f>
        <v>31</v>
      </c>
      <c r="AQ325" s="81">
        <f>(F325/60+E325)/60+D325</f>
        <v>96.225555555555559</v>
      </c>
      <c r="AR325" s="81">
        <f>(L325/60+K325)/60+J325</f>
        <v>96.224999999999994</v>
      </c>
      <c r="AS325" s="81">
        <f>(R325/60+Q325)/60+P325</f>
        <v>96.225277777777777</v>
      </c>
      <c r="AT325" s="81"/>
      <c r="AU325" s="81">
        <f>AVERAGE(AQ325:AS325)</f>
        <v>96.225277777777777</v>
      </c>
      <c r="AV325" s="81">
        <f>_xlfn.STDEV.S(AQ325:AS325)</f>
        <v>2.7777777778226209E-4</v>
      </c>
      <c r="AW325" s="8"/>
      <c r="AX325" s="8"/>
      <c r="AY325" s="8"/>
    </row>
    <row r="326" spans="1:58" ht="12" customHeight="1">
      <c r="A326" s="7"/>
      <c r="B326" s="7"/>
      <c r="C326" s="7" t="s">
        <v>66</v>
      </c>
      <c r="D326" s="31">
        <v>108</v>
      </c>
      <c r="E326" s="3">
        <v>41</v>
      </c>
      <c r="F326" s="4">
        <v>0</v>
      </c>
      <c r="G326" s="30" t="str">
        <f>IF(AA326&lt;0,"-"&amp;AB326,AB326)</f>
        <v>-18</v>
      </c>
      <c r="H326" s="3">
        <f>AC326</f>
        <v>41</v>
      </c>
      <c r="I326" s="3">
        <f>AD326</f>
        <v>0</v>
      </c>
      <c r="J326" s="31">
        <v>108</v>
      </c>
      <c r="K326" s="3">
        <v>40</v>
      </c>
      <c r="L326" s="4">
        <v>59</v>
      </c>
      <c r="M326" s="30" t="str">
        <f>IF(AE326&lt;0,"-"&amp;AF326,AF326)</f>
        <v>-18</v>
      </c>
      <c r="N326" s="3">
        <f>AG326</f>
        <v>40</v>
      </c>
      <c r="O326" s="3">
        <f>AH326</f>
        <v>59</v>
      </c>
      <c r="P326" s="31">
        <v>108</v>
      </c>
      <c r="Q326" s="3">
        <v>41</v>
      </c>
      <c r="R326" s="4">
        <v>0</v>
      </c>
      <c r="S326" s="30" t="str">
        <f>IF(AI326&lt;0,"-"&amp;AJ326,AJ326)</f>
        <v>-18</v>
      </c>
      <c r="T326" s="3">
        <f>AK326</f>
        <v>41</v>
      </c>
      <c r="U326" s="3">
        <f>AL326</f>
        <v>0</v>
      </c>
      <c r="V326" s="30" t="str">
        <f>IF(AM326&lt;0,"-"&amp;AN326,AN326)</f>
        <v>-18</v>
      </c>
      <c r="W326" s="3">
        <f>AO326</f>
        <v>41</v>
      </c>
      <c r="X326" s="4">
        <f>AP326</f>
        <v>0</v>
      </c>
      <c r="AA326" s="8">
        <f>324000-(F326+E326*60+D326*60*60)</f>
        <v>-67260</v>
      </c>
      <c r="AB326" s="8">
        <f>ABS(ROUNDDOWN(AA326/3600,0))</f>
        <v>18</v>
      </c>
      <c r="AC326" s="8">
        <f>ABS(ROUNDDOWN((AA326-(3600*ROUNDDOWN(AA326/3600,0)))/60,0))</f>
        <v>41</v>
      </c>
      <c r="AD326" s="8">
        <f>ABS(AA326-(ROUNDDOWN(AA326/3600,0)*3600+ROUNDDOWN((AA326-(3600*ROUNDDOWN(AA326/3600,0)))/60,0)*60))</f>
        <v>0</v>
      </c>
      <c r="AE326" s="8">
        <f>324000-(L326+K326*60+J326*60*60)</f>
        <v>-67259</v>
      </c>
      <c r="AF326" s="8">
        <f>ABS(ROUNDDOWN(AE326/3600,0))</f>
        <v>18</v>
      </c>
      <c r="AG326" s="8">
        <f>ABS(ROUNDDOWN((AE326-(3600*ROUNDDOWN(AE326/3600,0)))/60,0))</f>
        <v>40</v>
      </c>
      <c r="AH326" s="8">
        <f>ABS(AE326-(ROUNDDOWN(AE326/3600,0)*3600+ROUNDDOWN((AE326-(3600*ROUNDDOWN(AE326/3600,0)))/60,0)*60))</f>
        <v>59</v>
      </c>
      <c r="AI326" s="8">
        <f>324000-(R326+Q326*60+P326*60*60)</f>
        <v>-67260</v>
      </c>
      <c r="AJ326" s="8">
        <f>ABS(ROUNDDOWN(AI326/3600,0))</f>
        <v>18</v>
      </c>
      <c r="AK326" s="8">
        <f>ABS(ROUNDDOWN((AI326-(3600*ROUNDDOWN(AI326/3600,0)))/60,0))</f>
        <v>41</v>
      </c>
      <c r="AL326" s="8">
        <f>ABS(AI326-(ROUNDDOWN(AI326/3600,0)*3600+ROUNDDOWN((AI326-(3600*ROUNDDOWN(AI326/3600,0)))/60,0)*60))</f>
        <v>0</v>
      </c>
      <c r="AM326" s="8">
        <f>ROUND((AA326+AE326+AI326)/3,0)</f>
        <v>-67260</v>
      </c>
      <c r="AN326" s="8">
        <f>ABS(ROUNDDOWN(AM326/3600,0))</f>
        <v>18</v>
      </c>
      <c r="AO326" s="8">
        <f>ABS(ROUNDDOWN((AM326-(3600*ROUNDDOWN(AM326/3600,0)))/60,0))</f>
        <v>41</v>
      </c>
      <c r="AP326" s="8">
        <f>ABS(AM326-(ROUNDDOWN(AM326/3600,0)*3600+ROUNDDOWN((AM326-(3600*ROUNDDOWN(AM326/3600,0)))/60,0)*60))</f>
        <v>0</v>
      </c>
      <c r="AQ326" s="81">
        <f>(F326/60+E326)/60+D326</f>
        <v>108.68333333333334</v>
      </c>
      <c r="AR326" s="81">
        <f>(L326/60+K326)/60+J326</f>
        <v>108.68305555555555</v>
      </c>
      <c r="AS326" s="81">
        <f>(R326/60+Q326)/60+P326</f>
        <v>108.68333333333334</v>
      </c>
      <c r="AT326" s="81"/>
      <c r="AU326" s="81">
        <f>AVERAGE(AQ326:AS326)</f>
        <v>108.68324074074074</v>
      </c>
      <c r="AV326" s="81">
        <f>_xlfn.STDEV.S(AQ326:AS326)</f>
        <v>1.6037507477748508E-4</v>
      </c>
      <c r="AW326" s="8"/>
      <c r="AX326" s="8"/>
      <c r="AY326" s="8"/>
    </row>
    <row r="327" spans="1:58" ht="12" customHeight="1">
      <c r="AM327" s="8"/>
      <c r="AN327" s="8"/>
      <c r="AO327" s="8"/>
      <c r="AP327" s="8"/>
      <c r="AQ327" s="81"/>
      <c r="AR327" s="81"/>
      <c r="AS327" s="81"/>
      <c r="AT327" s="81"/>
      <c r="AU327" s="81"/>
      <c r="AV327" s="81"/>
      <c r="AW327" s="8"/>
      <c r="AX327" s="8"/>
      <c r="AY327" s="8"/>
    </row>
    <row r="328" spans="1:58" ht="12" customHeight="1">
      <c r="Y328" s="8"/>
      <c r="Z328" s="8"/>
      <c r="AZ328" s="8"/>
      <c r="BA328" s="8"/>
    </row>
    <row r="329" spans="1:58" s="8" customFormat="1" ht="12" customHeight="1">
      <c r="A329" s="7" t="s">
        <v>0</v>
      </c>
      <c r="B329" s="7" t="s">
        <v>1</v>
      </c>
      <c r="C329" s="7" t="s">
        <v>2</v>
      </c>
      <c r="D329" s="549" t="s">
        <v>3</v>
      </c>
      <c r="E329" s="549"/>
      <c r="F329" s="549"/>
      <c r="G329" s="549" t="s">
        <v>13</v>
      </c>
      <c r="H329" s="549"/>
      <c r="I329" s="549"/>
      <c r="J329" s="549" t="s">
        <v>4</v>
      </c>
      <c r="K329" s="549"/>
      <c r="L329" s="549"/>
      <c r="M329" s="549" t="s">
        <v>6</v>
      </c>
      <c r="N329" s="549"/>
      <c r="O329" s="549"/>
      <c r="P329" s="549" t="s">
        <v>5</v>
      </c>
      <c r="Q329" s="549"/>
      <c r="R329" s="549"/>
      <c r="S329" s="549" t="s">
        <v>7</v>
      </c>
      <c r="T329" s="549"/>
      <c r="U329" s="549"/>
      <c r="V329" s="549" t="s">
        <v>12</v>
      </c>
      <c r="W329" s="549"/>
      <c r="X329" s="549"/>
      <c r="Y329" s="5"/>
      <c r="Z329" s="5"/>
      <c r="AM329" s="5"/>
      <c r="AN329" s="5"/>
      <c r="AO329" s="5"/>
      <c r="AP329" s="5"/>
      <c r="AQ329" s="78"/>
      <c r="AR329" s="78"/>
      <c r="AS329" s="78"/>
      <c r="AT329" s="78"/>
      <c r="AU329" s="78"/>
      <c r="AV329" s="78"/>
      <c r="AW329" s="5"/>
      <c r="AX329" s="5"/>
      <c r="AY329" s="5"/>
      <c r="AZ329" s="5"/>
      <c r="BA329" s="5"/>
      <c r="BB329" s="5"/>
      <c r="BC329" s="5"/>
      <c r="BD329" s="5"/>
      <c r="BE329" s="5"/>
      <c r="BF329" s="5"/>
    </row>
    <row r="330" spans="1:58" ht="12" customHeight="1">
      <c r="A330" s="9">
        <v>44866</v>
      </c>
      <c r="B330" s="520" t="s">
        <v>67</v>
      </c>
      <c r="C330" s="520" t="s">
        <v>63</v>
      </c>
      <c r="D330" s="30">
        <v>84</v>
      </c>
      <c r="E330" s="3">
        <v>36</v>
      </c>
      <c r="F330" s="4">
        <v>22</v>
      </c>
      <c r="G330" s="30">
        <f>IF(AA330&lt;0,"-"&amp;AB330,AB330)</f>
        <v>5</v>
      </c>
      <c r="H330" s="3">
        <f>AC330</f>
        <v>23</v>
      </c>
      <c r="I330" s="3">
        <f>AD330</f>
        <v>38</v>
      </c>
      <c r="J330" s="30">
        <v>84</v>
      </c>
      <c r="K330" s="3">
        <v>36</v>
      </c>
      <c r="L330" s="4">
        <v>23</v>
      </c>
      <c r="M330" s="30">
        <f>IF(AE330&lt;0,"-"&amp;AF330,AF330)</f>
        <v>5</v>
      </c>
      <c r="N330" s="3">
        <f>AG330</f>
        <v>23</v>
      </c>
      <c r="O330" s="3">
        <f>AH330</f>
        <v>37</v>
      </c>
      <c r="P330" s="30">
        <v>84</v>
      </c>
      <c r="Q330" s="3">
        <v>36</v>
      </c>
      <c r="R330" s="4">
        <v>24</v>
      </c>
      <c r="S330" s="30">
        <f>IF(AI330&lt;0,"-"&amp;AJ330,AJ330)</f>
        <v>5</v>
      </c>
      <c r="T330" s="3">
        <f>AK330</f>
        <v>23</v>
      </c>
      <c r="U330" s="3">
        <f>AL330</f>
        <v>36</v>
      </c>
      <c r="V330" s="30">
        <f>IF(AM330&lt;0,"-"&amp;AN330,AN330)</f>
        <v>5</v>
      </c>
      <c r="W330" s="3">
        <f>AO330</f>
        <v>23</v>
      </c>
      <c r="X330" s="4">
        <f>AP330</f>
        <v>37</v>
      </c>
      <c r="AA330" s="8">
        <f>324000-(F330+E330*60+D330*60*60)</f>
        <v>19418</v>
      </c>
      <c r="AB330" s="8">
        <f>ABS(ROUNDDOWN(AA330/3600,0))</f>
        <v>5</v>
      </c>
      <c r="AC330" s="8">
        <f>ABS(ROUNDDOWN((AA330-(3600*ROUNDDOWN(AA330/3600,0)))/60,0))</f>
        <v>23</v>
      </c>
      <c r="AD330" s="8">
        <f>ABS(AA330-(ROUNDDOWN(AA330/3600,0)*3600+ROUNDDOWN((AA330-(3600*ROUNDDOWN(AA330/3600,0)))/60,0)*60))</f>
        <v>38</v>
      </c>
      <c r="AE330" s="8">
        <f>324000-(L330+K330*60+J330*60*60)</f>
        <v>19417</v>
      </c>
      <c r="AF330" s="8">
        <f>ABS(ROUNDDOWN(AE330/3600,0))</f>
        <v>5</v>
      </c>
      <c r="AG330" s="8">
        <f>ABS(ROUNDDOWN((AE330-(3600*ROUNDDOWN(AE330/3600,0)))/60,0))</f>
        <v>23</v>
      </c>
      <c r="AH330" s="8">
        <f>ABS(AE330-(ROUNDDOWN(AE330/3600,0)*3600+ROUNDDOWN((AE330-(3600*ROUNDDOWN(AE330/3600,0)))/60,0)*60))</f>
        <v>37</v>
      </c>
      <c r="AI330" s="8">
        <f>324000-(R330+Q330*60+P330*60*60)</f>
        <v>19416</v>
      </c>
      <c r="AJ330" s="8">
        <f>ABS(ROUNDDOWN(AI330/3600,0))</f>
        <v>5</v>
      </c>
      <c r="AK330" s="8">
        <f>ABS(ROUNDDOWN((AI330-(3600*ROUNDDOWN(AI330/3600,0)))/60,0))</f>
        <v>23</v>
      </c>
      <c r="AL330" s="8">
        <f>ABS(AI330-(ROUNDDOWN(AI330/3600,0)*3600+ROUNDDOWN((AI330-(3600*ROUNDDOWN(AI330/3600,0)))/60,0)*60))</f>
        <v>36</v>
      </c>
      <c r="AM330" s="8">
        <f>ROUND((AA330+AE330+AI330)/3,0)</f>
        <v>19417</v>
      </c>
      <c r="AN330" s="8">
        <f>ABS(ROUNDDOWN(AM330/3600,0))</f>
        <v>5</v>
      </c>
      <c r="AO330" s="8">
        <f>ABS(ROUNDDOWN((AM330-(3600*ROUNDDOWN(AM330/3600,0)))/60,0))</f>
        <v>23</v>
      </c>
      <c r="AP330" s="8">
        <f>ABS(AM330-(ROUNDDOWN(AM330/3600,0)*3600+ROUNDDOWN((AM330-(3600*ROUNDDOWN(AM330/3600,0)))/60,0)*60))</f>
        <v>37</v>
      </c>
      <c r="AQ330" s="81">
        <f>(F330/60+E330)/60+D330</f>
        <v>84.606111111111105</v>
      </c>
      <c r="AR330" s="81">
        <f>(L330/60+K330)/60+J330</f>
        <v>84.606388888888887</v>
      </c>
      <c r="AS330" s="81">
        <f>(R330/60+Q330)/60+P330</f>
        <v>84.606666666666669</v>
      </c>
      <c r="AT330" s="81"/>
      <c r="AU330" s="519">
        <f>AVERAGE(AQ330:AS330)</f>
        <v>84.606388888888887</v>
      </c>
      <c r="AV330" s="81">
        <f>_xlfn.STDEV.S(AQ330:AS330)</f>
        <v>2.7777777778226209E-4</v>
      </c>
      <c r="AW330" s="8"/>
      <c r="AX330" s="8"/>
      <c r="AY330" s="8"/>
    </row>
    <row r="331" spans="1:58" ht="12" customHeight="1">
      <c r="A331" s="7"/>
      <c r="B331" s="7"/>
      <c r="C331" s="7" t="s">
        <v>68</v>
      </c>
      <c r="D331" s="31">
        <v>95</v>
      </c>
      <c r="E331" s="3">
        <v>32</v>
      </c>
      <c r="F331" s="4">
        <v>10</v>
      </c>
      <c r="G331" s="30" t="str">
        <f>IF(AA331&lt;0,"-"&amp;AB331,AB331)</f>
        <v>-5</v>
      </c>
      <c r="H331" s="3">
        <f>AC331</f>
        <v>32</v>
      </c>
      <c r="I331" s="3">
        <f>AD331</f>
        <v>10</v>
      </c>
      <c r="J331" s="31">
        <v>95</v>
      </c>
      <c r="K331" s="3">
        <v>32</v>
      </c>
      <c r="L331" s="4">
        <v>10</v>
      </c>
      <c r="M331" s="30" t="str">
        <f>IF(AE331&lt;0,"-"&amp;AF331,AF331)</f>
        <v>-5</v>
      </c>
      <c r="N331" s="3">
        <f>AG331</f>
        <v>32</v>
      </c>
      <c r="O331" s="3">
        <f>AH331</f>
        <v>10</v>
      </c>
      <c r="P331" s="31">
        <v>95</v>
      </c>
      <c r="Q331" s="3">
        <v>32</v>
      </c>
      <c r="R331" s="4">
        <v>10</v>
      </c>
      <c r="S331" s="30" t="str">
        <f>IF(AI331&lt;0,"-"&amp;AJ331,AJ331)</f>
        <v>-5</v>
      </c>
      <c r="T331" s="3">
        <f>AK331</f>
        <v>32</v>
      </c>
      <c r="U331" s="3">
        <f>AL331</f>
        <v>10</v>
      </c>
      <c r="V331" s="30" t="str">
        <f>IF(AM331&lt;0,"-"&amp;AN331,AN331)</f>
        <v>-5</v>
      </c>
      <c r="W331" s="3">
        <f>AO331</f>
        <v>32</v>
      </c>
      <c r="X331" s="4">
        <f>AP331</f>
        <v>10</v>
      </c>
      <c r="AA331" s="8">
        <f>324000-(F331+E331*60+D331*60*60)</f>
        <v>-19930</v>
      </c>
      <c r="AB331" s="8">
        <f>ABS(ROUNDDOWN(AA331/3600,0))</f>
        <v>5</v>
      </c>
      <c r="AC331" s="8">
        <f>ABS(ROUNDDOWN((AA331-(3600*ROUNDDOWN(AA331/3600,0)))/60,0))</f>
        <v>32</v>
      </c>
      <c r="AD331" s="8">
        <f>ABS(AA331-(ROUNDDOWN(AA331/3600,0)*3600+ROUNDDOWN((AA331-(3600*ROUNDDOWN(AA331/3600,0)))/60,0)*60))</f>
        <v>10</v>
      </c>
      <c r="AE331" s="8">
        <f>324000-(L331+K331*60+J331*60*60)</f>
        <v>-19930</v>
      </c>
      <c r="AF331" s="8">
        <f>ABS(ROUNDDOWN(AE331/3600,0))</f>
        <v>5</v>
      </c>
      <c r="AG331" s="8">
        <f>ABS(ROUNDDOWN((AE331-(3600*ROUNDDOWN(AE331/3600,0)))/60,0))</f>
        <v>32</v>
      </c>
      <c r="AH331" s="8">
        <f>ABS(AE331-(ROUNDDOWN(AE331/3600,0)*3600+ROUNDDOWN((AE331-(3600*ROUNDDOWN(AE331/3600,0)))/60,0)*60))</f>
        <v>10</v>
      </c>
      <c r="AI331" s="8">
        <f>324000-(R331+Q331*60+P331*60*60)</f>
        <v>-19930</v>
      </c>
      <c r="AJ331" s="8">
        <f>ABS(ROUNDDOWN(AI331/3600,0))</f>
        <v>5</v>
      </c>
      <c r="AK331" s="8">
        <f>ABS(ROUNDDOWN((AI331-(3600*ROUNDDOWN(AI331/3600,0)))/60,0))</f>
        <v>32</v>
      </c>
      <c r="AL331" s="8">
        <f>ABS(AI331-(ROUNDDOWN(AI331/3600,0)*3600+ROUNDDOWN((AI331-(3600*ROUNDDOWN(AI331/3600,0)))/60,0)*60))</f>
        <v>10</v>
      </c>
      <c r="AM331" s="8">
        <f>ROUND((AA331+AE331+AI331)/3,0)</f>
        <v>-19930</v>
      </c>
      <c r="AN331" s="8">
        <f>ABS(ROUNDDOWN(AM331/3600,0))</f>
        <v>5</v>
      </c>
      <c r="AO331" s="8">
        <f>ABS(ROUNDDOWN((AM331-(3600*ROUNDDOWN(AM331/3600,0)))/60,0))</f>
        <v>32</v>
      </c>
      <c r="AP331" s="8">
        <f>ABS(AM331-(ROUNDDOWN(AM331/3600,0)*3600+ROUNDDOWN((AM331-(3600*ROUNDDOWN(AM331/3600,0)))/60,0)*60))</f>
        <v>10</v>
      </c>
      <c r="AQ331" s="81">
        <f>(F331/60+E331)/60+D331</f>
        <v>95.536111111111111</v>
      </c>
      <c r="AR331" s="81">
        <f>(L331/60+K331)/60+J331</f>
        <v>95.536111111111111</v>
      </c>
      <c r="AS331" s="81">
        <f>(R331/60+Q331)/60+P331</f>
        <v>95.536111111111111</v>
      </c>
      <c r="AT331" s="81"/>
      <c r="AU331" s="81">
        <f>AVERAGE(AQ331:AS331)</f>
        <v>95.536111111111111</v>
      </c>
      <c r="AV331" s="81">
        <f>_xlfn.STDEV.S(AQ331:AS331)</f>
        <v>0</v>
      </c>
      <c r="AW331" s="8"/>
      <c r="AX331" s="8"/>
      <c r="AY331" s="8"/>
    </row>
    <row r="332" spans="1:58" ht="12" customHeight="1">
      <c r="AM332" s="8"/>
      <c r="AN332" s="8"/>
      <c r="AO332" s="8"/>
      <c r="AP332" s="8"/>
      <c r="AQ332" s="81"/>
      <c r="AR332" s="81"/>
      <c r="AS332" s="519" t="s">
        <v>563</v>
      </c>
      <c r="AT332" s="519"/>
      <c r="AU332" s="519">
        <f>AU330+AU177-180</f>
        <v>-0.37083333333333712</v>
      </c>
      <c r="AV332" s="81"/>
      <c r="AW332" s="8"/>
      <c r="AX332" s="8"/>
      <c r="AY332" s="8"/>
    </row>
    <row r="333" spans="1:58" ht="12" customHeight="1">
      <c r="Y333" s="8"/>
      <c r="Z333" s="8"/>
      <c r="AZ333" s="8"/>
      <c r="BA333" s="8"/>
    </row>
    <row r="334" spans="1:58" s="8" customFormat="1" ht="12" customHeight="1">
      <c r="A334" s="7" t="s">
        <v>0</v>
      </c>
      <c r="B334" s="7" t="s">
        <v>1</v>
      </c>
      <c r="C334" s="7" t="s">
        <v>2</v>
      </c>
      <c r="D334" s="549" t="s">
        <v>3</v>
      </c>
      <c r="E334" s="549"/>
      <c r="F334" s="549"/>
      <c r="G334" s="549" t="s">
        <v>13</v>
      </c>
      <c r="H334" s="549"/>
      <c r="I334" s="549"/>
      <c r="J334" s="549" t="s">
        <v>4</v>
      </c>
      <c r="K334" s="549"/>
      <c r="L334" s="549"/>
      <c r="M334" s="549" t="s">
        <v>6</v>
      </c>
      <c r="N334" s="549"/>
      <c r="O334" s="549"/>
      <c r="P334" s="549" t="s">
        <v>5</v>
      </c>
      <c r="Q334" s="549"/>
      <c r="R334" s="549"/>
      <c r="S334" s="549" t="s">
        <v>7</v>
      </c>
      <c r="T334" s="549"/>
      <c r="U334" s="549"/>
      <c r="V334" s="549" t="s">
        <v>12</v>
      </c>
      <c r="W334" s="549"/>
      <c r="X334" s="549"/>
      <c r="Y334" s="5"/>
      <c r="Z334" s="5"/>
      <c r="AM334" s="5"/>
      <c r="AN334" s="5"/>
      <c r="AO334" s="5"/>
      <c r="AP334" s="5"/>
      <c r="AQ334" s="78"/>
      <c r="AR334" s="78"/>
      <c r="AS334" s="78"/>
      <c r="AT334" s="78"/>
      <c r="AU334" s="78"/>
      <c r="AV334" s="78"/>
      <c r="AW334" s="5"/>
      <c r="AX334" s="5"/>
      <c r="AY334" s="5"/>
      <c r="AZ334" s="5"/>
      <c r="BA334" s="5"/>
      <c r="BB334" s="5"/>
      <c r="BC334" s="5"/>
      <c r="BD334" s="5"/>
      <c r="BE334" s="5"/>
      <c r="BF334" s="5"/>
    </row>
    <row r="335" spans="1:58" ht="12" customHeight="1">
      <c r="A335" s="9">
        <v>44866</v>
      </c>
      <c r="B335" s="7" t="s">
        <v>63</v>
      </c>
      <c r="C335" s="7" t="s">
        <v>64</v>
      </c>
      <c r="D335" s="30">
        <v>83</v>
      </c>
      <c r="E335" s="3">
        <v>47</v>
      </c>
      <c r="F335" s="4">
        <v>30</v>
      </c>
      <c r="G335" s="30">
        <f>IF(AA335&lt;0,"-"&amp;AB335,AB335)</f>
        <v>6</v>
      </c>
      <c r="H335" s="3">
        <f>AC335</f>
        <v>12</v>
      </c>
      <c r="I335" s="3">
        <f>AD335</f>
        <v>30</v>
      </c>
      <c r="J335" s="30">
        <v>83</v>
      </c>
      <c r="K335" s="3">
        <v>47</v>
      </c>
      <c r="L335" s="4">
        <v>28</v>
      </c>
      <c r="M335" s="30">
        <f>IF(AE335&lt;0,"-"&amp;AF335,AF335)</f>
        <v>6</v>
      </c>
      <c r="N335" s="3">
        <f>AG335</f>
        <v>12</v>
      </c>
      <c r="O335" s="3">
        <f>AH335</f>
        <v>32</v>
      </c>
      <c r="P335" s="30">
        <v>83</v>
      </c>
      <c r="Q335" s="3">
        <v>47</v>
      </c>
      <c r="R335" s="4">
        <v>27</v>
      </c>
      <c r="S335" s="30">
        <f>IF(AI335&lt;0,"-"&amp;AJ335,AJ335)</f>
        <v>6</v>
      </c>
      <c r="T335" s="3">
        <f>AK335</f>
        <v>12</v>
      </c>
      <c r="U335" s="3">
        <f>AL335</f>
        <v>33</v>
      </c>
      <c r="V335" s="30">
        <f>IF(AM335&lt;0,"-"&amp;AN335,AN335)</f>
        <v>6</v>
      </c>
      <c r="W335" s="3">
        <f>AO335</f>
        <v>12</v>
      </c>
      <c r="X335" s="4">
        <f>AP335</f>
        <v>32</v>
      </c>
      <c r="AA335" s="8">
        <f>324000-(F335+E335*60+D335*60*60)</f>
        <v>22350</v>
      </c>
      <c r="AB335" s="8">
        <f>ABS(ROUNDDOWN(AA335/3600,0))</f>
        <v>6</v>
      </c>
      <c r="AC335" s="8">
        <f>ABS(ROUNDDOWN((AA335-(3600*ROUNDDOWN(AA335/3600,0)))/60,0))</f>
        <v>12</v>
      </c>
      <c r="AD335" s="8">
        <f>ABS(AA335-(ROUNDDOWN(AA335/3600,0)*3600+ROUNDDOWN((AA335-(3600*ROUNDDOWN(AA335/3600,0)))/60,0)*60))</f>
        <v>30</v>
      </c>
      <c r="AE335" s="8">
        <f>324000-(L335+K335*60+J335*60*60)</f>
        <v>22352</v>
      </c>
      <c r="AF335" s="8">
        <f>ABS(ROUNDDOWN(AE335/3600,0))</f>
        <v>6</v>
      </c>
      <c r="AG335" s="8">
        <f>ABS(ROUNDDOWN((AE335-(3600*ROUNDDOWN(AE335/3600,0)))/60,0))</f>
        <v>12</v>
      </c>
      <c r="AH335" s="8">
        <f>ABS(AE335-(ROUNDDOWN(AE335/3600,0)*3600+ROUNDDOWN((AE335-(3600*ROUNDDOWN(AE335/3600,0)))/60,0)*60))</f>
        <v>32</v>
      </c>
      <c r="AI335" s="8">
        <f>324000-(R335+Q335*60+P335*60*60)</f>
        <v>22353</v>
      </c>
      <c r="AJ335" s="8">
        <f>ABS(ROUNDDOWN(AI335/3600,0))</f>
        <v>6</v>
      </c>
      <c r="AK335" s="8">
        <f>ABS(ROUNDDOWN((AI335-(3600*ROUNDDOWN(AI335/3600,0)))/60,0))</f>
        <v>12</v>
      </c>
      <c r="AL335" s="8">
        <f>ABS(AI335-(ROUNDDOWN(AI335/3600,0)*3600+ROUNDDOWN((AI335-(3600*ROUNDDOWN(AI335/3600,0)))/60,0)*60))</f>
        <v>33</v>
      </c>
      <c r="AM335" s="8">
        <f>ROUND((AA335+AE335+AI335)/3,0)</f>
        <v>22352</v>
      </c>
      <c r="AN335" s="8">
        <f>ABS(ROUNDDOWN(AM335/3600,0))</f>
        <v>6</v>
      </c>
      <c r="AO335" s="8">
        <f>ABS(ROUNDDOWN((AM335-(3600*ROUNDDOWN(AM335/3600,0)))/60,0))</f>
        <v>12</v>
      </c>
      <c r="AP335" s="8">
        <f>ABS(AM335-(ROUNDDOWN(AM335/3600,0)*3600+ROUNDDOWN((AM335-(3600*ROUNDDOWN(AM335/3600,0)))/60,0)*60))</f>
        <v>32</v>
      </c>
      <c r="AQ335" s="81">
        <f>(F335/60+E335)/60+D335</f>
        <v>83.791666666666671</v>
      </c>
      <c r="AR335" s="81">
        <f>(L335/60+K335)/60+J335</f>
        <v>83.791111111111107</v>
      </c>
      <c r="AS335" s="81">
        <f>(R335/60+Q335)/60+P335</f>
        <v>83.790833333333339</v>
      </c>
      <c r="AT335" s="81"/>
      <c r="AU335" s="81">
        <f>AVERAGE(AQ335:AS335)</f>
        <v>83.791203703703715</v>
      </c>
      <c r="AV335" s="81">
        <f>_xlfn.STDEV.S(AQ335:AS335)</f>
        <v>4.2431256434841076E-4</v>
      </c>
      <c r="AW335" s="8"/>
      <c r="AX335" s="8"/>
      <c r="AY335" s="8"/>
    </row>
    <row r="336" spans="1:58" ht="12" customHeight="1">
      <c r="A336" s="7"/>
      <c r="B336" s="7"/>
      <c r="C336" s="7" t="s">
        <v>69</v>
      </c>
      <c r="D336" s="31">
        <v>103</v>
      </c>
      <c r="E336" s="3">
        <v>52</v>
      </c>
      <c r="F336" s="4">
        <v>50</v>
      </c>
      <c r="G336" s="30" t="str">
        <f>IF(AA336&lt;0,"-"&amp;AB336,AB336)</f>
        <v>-13</v>
      </c>
      <c r="H336" s="3">
        <f>AC336</f>
        <v>52</v>
      </c>
      <c r="I336" s="3">
        <f>AD336</f>
        <v>50</v>
      </c>
      <c r="J336" s="31">
        <v>103</v>
      </c>
      <c r="K336" s="3">
        <v>52</v>
      </c>
      <c r="L336" s="4">
        <v>50</v>
      </c>
      <c r="M336" s="30" t="str">
        <f>IF(AE336&lt;0,"-"&amp;AF336,AF336)</f>
        <v>-13</v>
      </c>
      <c r="N336" s="3">
        <f>AG336</f>
        <v>52</v>
      </c>
      <c r="O336" s="3">
        <f>AH336</f>
        <v>50</v>
      </c>
      <c r="P336" s="31">
        <v>103</v>
      </c>
      <c r="Q336" s="3">
        <v>52</v>
      </c>
      <c r="R336" s="4">
        <v>50</v>
      </c>
      <c r="S336" s="30" t="str">
        <f>IF(AI336&lt;0,"-"&amp;AJ336,AJ336)</f>
        <v>-13</v>
      </c>
      <c r="T336" s="3">
        <f>AK336</f>
        <v>52</v>
      </c>
      <c r="U336" s="3">
        <f>AL336</f>
        <v>50</v>
      </c>
      <c r="V336" s="30" t="str">
        <f>IF(AM336&lt;0,"-"&amp;AN336,AN336)</f>
        <v>-13</v>
      </c>
      <c r="W336" s="3">
        <f>AO336</f>
        <v>52</v>
      </c>
      <c r="X336" s="4">
        <f>AP336</f>
        <v>50</v>
      </c>
      <c r="AA336" s="8">
        <f>324000-(F336+E336*60+D336*60*60)</f>
        <v>-49970</v>
      </c>
      <c r="AB336" s="8">
        <f>ABS(ROUNDDOWN(AA336/3600,0))</f>
        <v>13</v>
      </c>
      <c r="AC336" s="8">
        <f>ABS(ROUNDDOWN((AA336-(3600*ROUNDDOWN(AA336/3600,0)))/60,0))</f>
        <v>52</v>
      </c>
      <c r="AD336" s="8">
        <f>ABS(AA336-(ROUNDDOWN(AA336/3600,0)*3600+ROUNDDOWN((AA336-(3600*ROUNDDOWN(AA336/3600,0)))/60,0)*60))</f>
        <v>50</v>
      </c>
      <c r="AE336" s="8">
        <f>324000-(L336+K336*60+J336*60*60)</f>
        <v>-49970</v>
      </c>
      <c r="AF336" s="8">
        <f>ABS(ROUNDDOWN(AE336/3600,0))</f>
        <v>13</v>
      </c>
      <c r="AG336" s="8">
        <f>ABS(ROUNDDOWN((AE336-(3600*ROUNDDOWN(AE336/3600,0)))/60,0))</f>
        <v>52</v>
      </c>
      <c r="AH336" s="8">
        <f>ABS(AE336-(ROUNDDOWN(AE336/3600,0)*3600+ROUNDDOWN((AE336-(3600*ROUNDDOWN(AE336/3600,0)))/60,0)*60))</f>
        <v>50</v>
      </c>
      <c r="AI336" s="8">
        <f>324000-(R336+Q336*60+P336*60*60)</f>
        <v>-49970</v>
      </c>
      <c r="AJ336" s="8">
        <f>ABS(ROUNDDOWN(AI336/3600,0))</f>
        <v>13</v>
      </c>
      <c r="AK336" s="8">
        <f>ABS(ROUNDDOWN((AI336-(3600*ROUNDDOWN(AI336/3600,0)))/60,0))</f>
        <v>52</v>
      </c>
      <c r="AL336" s="8">
        <f>ABS(AI336-(ROUNDDOWN(AI336/3600,0)*3600+ROUNDDOWN((AI336-(3600*ROUNDDOWN(AI336/3600,0)))/60,0)*60))</f>
        <v>50</v>
      </c>
      <c r="AM336" s="8">
        <f>ROUND((AA336+AE336+AI336)/3,0)</f>
        <v>-49970</v>
      </c>
      <c r="AN336" s="8">
        <f>ABS(ROUNDDOWN(AM336/3600,0))</f>
        <v>13</v>
      </c>
      <c r="AO336" s="8">
        <f>ABS(ROUNDDOWN((AM336-(3600*ROUNDDOWN(AM336/3600,0)))/60,0))</f>
        <v>52</v>
      </c>
      <c r="AP336" s="8">
        <f>ABS(AM336-(ROUNDDOWN(AM336/3600,0)*3600+ROUNDDOWN((AM336-(3600*ROUNDDOWN(AM336/3600,0)))/60,0)*60))</f>
        <v>50</v>
      </c>
      <c r="AQ336" s="81">
        <f>(F336/60+E336)/60+D336</f>
        <v>103.88055555555556</v>
      </c>
      <c r="AR336" s="81">
        <f>(L336/60+K336)/60+J336</f>
        <v>103.88055555555556</v>
      </c>
      <c r="AS336" s="81">
        <f>(R336/60+Q336)/60+P336</f>
        <v>103.88055555555556</v>
      </c>
      <c r="AT336" s="81"/>
      <c r="AU336" s="81">
        <f>AVERAGE(AQ336:AS336)</f>
        <v>103.88055555555555</v>
      </c>
      <c r="AV336" s="81">
        <f>_xlfn.STDEV.S(AQ336:AS336)</f>
        <v>1.7404671430534633E-14</v>
      </c>
      <c r="AW336" s="8"/>
      <c r="AX336" s="8"/>
      <c r="AY336" s="8"/>
    </row>
    <row r="337" spans="1:51" ht="12" customHeight="1"/>
    <row r="338" spans="1:51" ht="12" customHeight="1"/>
    <row r="339" spans="1:51" ht="12" customHeight="1">
      <c r="A339" s="7" t="s">
        <v>0</v>
      </c>
      <c r="B339" s="7" t="s">
        <v>1</v>
      </c>
      <c r="C339" s="7" t="s">
        <v>2</v>
      </c>
      <c r="D339" s="549" t="s">
        <v>3</v>
      </c>
      <c r="E339" s="549"/>
      <c r="F339" s="549"/>
      <c r="G339" s="549" t="s">
        <v>13</v>
      </c>
      <c r="H339" s="549"/>
      <c r="I339" s="549"/>
      <c r="J339" s="549" t="s">
        <v>4</v>
      </c>
      <c r="K339" s="549"/>
      <c r="L339" s="549"/>
      <c r="M339" s="549" t="s">
        <v>6</v>
      </c>
      <c r="N339" s="549"/>
      <c r="O339" s="549"/>
      <c r="P339" s="549" t="s">
        <v>5</v>
      </c>
      <c r="Q339" s="549"/>
      <c r="R339" s="549"/>
      <c r="S339" s="549" t="s">
        <v>7</v>
      </c>
      <c r="T339" s="549"/>
      <c r="U339" s="549"/>
      <c r="V339" s="549" t="s">
        <v>12</v>
      </c>
      <c r="W339" s="549"/>
      <c r="X339" s="549"/>
    </row>
    <row r="340" spans="1:51" ht="12" customHeight="1">
      <c r="A340" s="9">
        <v>44867</v>
      </c>
      <c r="B340" s="7" t="s">
        <v>71</v>
      </c>
      <c r="C340" s="7" t="s">
        <v>72</v>
      </c>
      <c r="D340" s="30">
        <v>98</v>
      </c>
      <c r="E340" s="3">
        <v>47</v>
      </c>
      <c r="F340" s="4">
        <v>33</v>
      </c>
      <c r="G340" s="30" t="str">
        <f>IF(AA340&lt;0,"-"&amp;AB340,AB340)</f>
        <v>-8</v>
      </c>
      <c r="H340" s="3">
        <f>AC340</f>
        <v>47</v>
      </c>
      <c r="I340" s="3">
        <f>AD340</f>
        <v>33</v>
      </c>
      <c r="J340" s="30">
        <v>98</v>
      </c>
      <c r="K340" s="3">
        <v>47</v>
      </c>
      <c r="L340" s="4">
        <v>36</v>
      </c>
      <c r="M340" s="30" t="str">
        <f>IF(AE340&lt;0,"-"&amp;AF340,AF340)</f>
        <v>-8</v>
      </c>
      <c r="N340" s="3">
        <f>AG340</f>
        <v>47</v>
      </c>
      <c r="O340" s="3">
        <f>AH340</f>
        <v>36</v>
      </c>
      <c r="P340" s="30">
        <v>98</v>
      </c>
      <c r="Q340" s="3">
        <v>47</v>
      </c>
      <c r="R340" s="4">
        <v>32</v>
      </c>
      <c r="S340" s="30" t="str">
        <f>IF(AI340&lt;0,"-"&amp;AJ340,AJ340)</f>
        <v>-8</v>
      </c>
      <c r="T340" s="3">
        <f>AK340</f>
        <v>47</v>
      </c>
      <c r="U340" s="3">
        <f>AL340</f>
        <v>32</v>
      </c>
      <c r="V340" s="30" t="str">
        <f>IF(AM340&lt;0,"-"&amp;AN340,AN340)</f>
        <v>-8</v>
      </c>
      <c r="W340" s="3">
        <f>AO340</f>
        <v>47</v>
      </c>
      <c r="X340" s="4">
        <f>AP340</f>
        <v>34</v>
      </c>
      <c r="AA340" s="8">
        <f>324000-(F340+E340*60+D340*60*60)</f>
        <v>-31653</v>
      </c>
      <c r="AB340" s="8">
        <f>ABS(ROUNDDOWN(AA340/3600,0))</f>
        <v>8</v>
      </c>
      <c r="AC340" s="8">
        <f>ABS(ROUNDDOWN((AA340-(3600*ROUNDDOWN(AA340/3600,0)))/60,0))</f>
        <v>47</v>
      </c>
      <c r="AD340" s="8">
        <f>ABS(AA340-(ROUNDDOWN(AA340/3600,0)*3600+ROUNDDOWN((AA340-(3600*ROUNDDOWN(AA340/3600,0)))/60,0)*60))</f>
        <v>33</v>
      </c>
      <c r="AE340" s="8">
        <f>324000-(L340+K340*60+J340*60*60)</f>
        <v>-31656</v>
      </c>
      <c r="AF340" s="8">
        <f>ABS(ROUNDDOWN(AE340/3600,0))</f>
        <v>8</v>
      </c>
      <c r="AG340" s="8">
        <f>ABS(ROUNDDOWN((AE340-(3600*ROUNDDOWN(AE340/3600,0)))/60,0))</f>
        <v>47</v>
      </c>
      <c r="AH340" s="8">
        <f>ABS(AE340-(ROUNDDOWN(AE340/3600,0)*3600+ROUNDDOWN((AE340-(3600*ROUNDDOWN(AE340/3600,0)))/60,0)*60))</f>
        <v>36</v>
      </c>
      <c r="AI340" s="8">
        <f>324000-(R340+Q340*60+P340*60*60)</f>
        <v>-31652</v>
      </c>
      <c r="AJ340" s="8">
        <f>ABS(ROUNDDOWN(AI340/3600,0))</f>
        <v>8</v>
      </c>
      <c r="AK340" s="8">
        <f>ABS(ROUNDDOWN((AI340-(3600*ROUNDDOWN(AI340/3600,0)))/60,0))</f>
        <v>47</v>
      </c>
      <c r="AL340" s="8">
        <f>ABS(AI340-(ROUNDDOWN(AI340/3600,0)*3600+ROUNDDOWN((AI340-(3600*ROUNDDOWN(AI340/3600,0)))/60,0)*60))</f>
        <v>32</v>
      </c>
      <c r="AM340" s="8">
        <f>ROUND((AA340+AE340+AI340)/3,0)</f>
        <v>-31654</v>
      </c>
      <c r="AN340" s="8">
        <f>ABS(ROUNDDOWN(AM340/3600,0))</f>
        <v>8</v>
      </c>
      <c r="AO340" s="8">
        <f>ABS(ROUNDDOWN((AM340-(3600*ROUNDDOWN(AM340/3600,0)))/60,0))</f>
        <v>47</v>
      </c>
      <c r="AP340" s="8">
        <f>ABS(AM340-(ROUNDDOWN(AM340/3600,0)*3600+ROUNDDOWN((AM340-(3600*ROUNDDOWN(AM340/3600,0)))/60,0)*60))</f>
        <v>34</v>
      </c>
      <c r="AQ340" s="81">
        <f>(F340/60+E340)/60+D340</f>
        <v>98.792500000000004</v>
      </c>
      <c r="AR340" s="81">
        <f>(L340/60+K340)/60+J340</f>
        <v>98.793333333333337</v>
      </c>
      <c r="AS340" s="81">
        <f>(R340/60+Q340)/60+P340</f>
        <v>98.792222222222222</v>
      </c>
      <c r="AT340" s="81"/>
      <c r="AU340" s="81">
        <f>AVERAGE(AQ340:AS340)</f>
        <v>98.792685185185178</v>
      </c>
      <c r="AV340" s="81">
        <f>_xlfn.STDEV.S(AQ340:AS340)</f>
        <v>5.7824055540862951E-4</v>
      </c>
      <c r="AW340" s="8"/>
      <c r="AX340" s="8"/>
      <c r="AY340" s="8"/>
    </row>
    <row r="341" spans="1:51" ht="12" customHeight="1">
      <c r="A341" s="7"/>
      <c r="B341" s="7"/>
      <c r="C341" s="7" t="s">
        <v>70</v>
      </c>
      <c r="D341" s="31">
        <v>95</v>
      </c>
      <c r="E341" s="3">
        <v>16</v>
      </c>
      <c r="F341" s="4">
        <v>31</v>
      </c>
      <c r="G341" s="30" t="str">
        <f>IF(AA341&lt;0,"-"&amp;AB341,AB341)</f>
        <v>-5</v>
      </c>
      <c r="H341" s="3">
        <f>AC341</f>
        <v>16</v>
      </c>
      <c r="I341" s="3">
        <f>AD341</f>
        <v>31</v>
      </c>
      <c r="J341" s="31">
        <v>95</v>
      </c>
      <c r="K341" s="3">
        <v>16</v>
      </c>
      <c r="L341" s="4">
        <v>35</v>
      </c>
      <c r="M341" s="30" t="str">
        <f>IF(AE341&lt;0,"-"&amp;AF341,AF341)</f>
        <v>-5</v>
      </c>
      <c r="N341" s="3">
        <f>AG341</f>
        <v>16</v>
      </c>
      <c r="O341" s="3">
        <f>AH341</f>
        <v>35</v>
      </c>
      <c r="P341" s="31">
        <v>95</v>
      </c>
      <c r="Q341" s="3">
        <v>16</v>
      </c>
      <c r="R341" s="4">
        <v>32</v>
      </c>
      <c r="S341" s="30" t="str">
        <f>IF(AI341&lt;0,"-"&amp;AJ341,AJ341)</f>
        <v>-5</v>
      </c>
      <c r="T341" s="3">
        <f>AK341</f>
        <v>16</v>
      </c>
      <c r="U341" s="3">
        <f>AL341</f>
        <v>32</v>
      </c>
      <c r="V341" s="30" t="str">
        <f>IF(AM341&lt;0,"-"&amp;AN341,AN341)</f>
        <v>-5</v>
      </c>
      <c r="W341" s="3">
        <f>AO341</f>
        <v>16</v>
      </c>
      <c r="X341" s="4">
        <f>AP341</f>
        <v>33</v>
      </c>
      <c r="AA341" s="8">
        <f>324000-(F341+E341*60+D341*60*60)</f>
        <v>-18991</v>
      </c>
      <c r="AB341" s="8">
        <f>ABS(ROUNDDOWN(AA341/3600,0))</f>
        <v>5</v>
      </c>
      <c r="AC341" s="8">
        <f>ABS(ROUNDDOWN((AA341-(3600*ROUNDDOWN(AA341/3600,0)))/60,0))</f>
        <v>16</v>
      </c>
      <c r="AD341" s="8">
        <f>ABS(AA341-(ROUNDDOWN(AA341/3600,0)*3600+ROUNDDOWN((AA341-(3600*ROUNDDOWN(AA341/3600,0)))/60,0)*60))</f>
        <v>31</v>
      </c>
      <c r="AE341" s="8">
        <f>324000-(L341+K341*60+J341*60*60)</f>
        <v>-18995</v>
      </c>
      <c r="AF341" s="8">
        <f>ABS(ROUNDDOWN(AE341/3600,0))</f>
        <v>5</v>
      </c>
      <c r="AG341" s="8">
        <f>ABS(ROUNDDOWN((AE341-(3600*ROUNDDOWN(AE341/3600,0)))/60,0))</f>
        <v>16</v>
      </c>
      <c r="AH341" s="8">
        <f>ABS(AE341-(ROUNDDOWN(AE341/3600,0)*3600+ROUNDDOWN((AE341-(3600*ROUNDDOWN(AE341/3600,0)))/60,0)*60))</f>
        <v>35</v>
      </c>
      <c r="AI341" s="8">
        <f>324000-(R341+Q341*60+P341*60*60)</f>
        <v>-18992</v>
      </c>
      <c r="AJ341" s="8">
        <f>ABS(ROUNDDOWN(AI341/3600,0))</f>
        <v>5</v>
      </c>
      <c r="AK341" s="8">
        <f>ABS(ROUNDDOWN((AI341-(3600*ROUNDDOWN(AI341/3600,0)))/60,0))</f>
        <v>16</v>
      </c>
      <c r="AL341" s="8">
        <f>ABS(AI341-(ROUNDDOWN(AI341/3600,0)*3600+ROUNDDOWN((AI341-(3600*ROUNDDOWN(AI341/3600,0)))/60,0)*60))</f>
        <v>32</v>
      </c>
      <c r="AM341" s="8">
        <f>ROUND((AA341+AE341+AI341)/3,0)</f>
        <v>-18993</v>
      </c>
      <c r="AN341" s="8">
        <f>ABS(ROUNDDOWN(AM341/3600,0))</f>
        <v>5</v>
      </c>
      <c r="AO341" s="8">
        <f>ABS(ROUNDDOWN((AM341-(3600*ROUNDDOWN(AM341/3600,0)))/60,0))</f>
        <v>16</v>
      </c>
      <c r="AP341" s="8">
        <f>ABS(AM341-(ROUNDDOWN(AM341/3600,0)*3600+ROUNDDOWN((AM341-(3600*ROUNDDOWN(AM341/3600,0)))/60,0)*60))</f>
        <v>33</v>
      </c>
      <c r="AQ341" s="81">
        <f>(F341/60+E341)/60+D341</f>
        <v>95.275277777777774</v>
      </c>
      <c r="AR341" s="81">
        <f>(L341/60+K341)/60+J341</f>
        <v>95.276388888888889</v>
      </c>
      <c r="AS341" s="81">
        <f>(R341/60+Q341)/60+P341</f>
        <v>95.275555555555556</v>
      </c>
      <c r="AT341" s="81"/>
      <c r="AU341" s="81">
        <f>AVERAGE(AQ341:AS341)</f>
        <v>95.275740740740744</v>
      </c>
      <c r="AV341" s="81">
        <f>_xlfn.STDEV.S(AQ341:AS341)</f>
        <v>5.7824055540862951E-4</v>
      </c>
      <c r="AW341" s="8"/>
      <c r="AX341" s="8"/>
      <c r="AY341" s="8"/>
    </row>
    <row r="342" spans="1:51" ht="12" customHeight="1">
      <c r="D342" s="12"/>
      <c r="E342" s="12"/>
      <c r="F342" s="12"/>
      <c r="G342" s="33"/>
      <c r="H342" s="12"/>
      <c r="I342" s="12"/>
      <c r="J342" s="12"/>
      <c r="K342" s="12"/>
      <c r="L342" s="12"/>
      <c r="M342" s="33"/>
      <c r="N342" s="12"/>
      <c r="O342" s="12"/>
      <c r="P342" s="12"/>
      <c r="Q342" s="12"/>
      <c r="R342" s="12"/>
      <c r="S342" s="33"/>
      <c r="T342" s="12"/>
      <c r="U342" s="12"/>
      <c r="V342" s="33"/>
      <c r="W342" s="12"/>
      <c r="X342" s="12"/>
    </row>
    <row r="343" spans="1:51" ht="12" customHeight="1"/>
    <row r="344" spans="1:51" ht="12" customHeight="1">
      <c r="A344" s="7" t="s">
        <v>0</v>
      </c>
      <c r="B344" s="7" t="s">
        <v>1</v>
      </c>
      <c r="C344" s="7" t="s">
        <v>2</v>
      </c>
      <c r="D344" s="549" t="s">
        <v>3</v>
      </c>
      <c r="E344" s="549"/>
      <c r="F344" s="549"/>
      <c r="G344" s="549" t="s">
        <v>13</v>
      </c>
      <c r="H344" s="549"/>
      <c r="I344" s="549"/>
      <c r="J344" s="549" t="s">
        <v>4</v>
      </c>
      <c r="K344" s="549"/>
      <c r="L344" s="549"/>
      <c r="M344" s="549" t="s">
        <v>6</v>
      </c>
      <c r="N344" s="549"/>
      <c r="O344" s="549"/>
      <c r="P344" s="549" t="s">
        <v>5</v>
      </c>
      <c r="Q344" s="549"/>
      <c r="R344" s="549"/>
      <c r="S344" s="549" t="s">
        <v>7</v>
      </c>
      <c r="T344" s="549"/>
      <c r="U344" s="549"/>
      <c r="V344" s="549" t="s">
        <v>12</v>
      </c>
      <c r="W344" s="549"/>
      <c r="X344" s="549"/>
    </row>
    <row r="345" spans="1:51" ht="12" customHeight="1">
      <c r="A345" s="9">
        <v>44867</v>
      </c>
      <c r="B345" s="7" t="s">
        <v>73</v>
      </c>
      <c r="C345" s="7" t="s">
        <v>72</v>
      </c>
      <c r="D345" s="30">
        <v>99</v>
      </c>
      <c r="E345" s="3">
        <v>22</v>
      </c>
      <c r="F345" s="4">
        <v>43</v>
      </c>
      <c r="G345" s="30" t="str">
        <f>IF(AA345&lt;0,"-"&amp;AB345,AB345)</f>
        <v>-9</v>
      </c>
      <c r="H345" s="3">
        <f>AC345</f>
        <v>22</v>
      </c>
      <c r="I345" s="3">
        <f>AD345</f>
        <v>43</v>
      </c>
      <c r="J345" s="30">
        <v>99</v>
      </c>
      <c r="K345" s="3">
        <v>22</v>
      </c>
      <c r="L345" s="4">
        <v>40</v>
      </c>
      <c r="M345" s="30" t="str">
        <f>IF(AE345&lt;0,"-"&amp;AF345,AF345)</f>
        <v>-9</v>
      </c>
      <c r="N345" s="3">
        <f>AG345</f>
        <v>22</v>
      </c>
      <c r="O345" s="3">
        <f>AH345</f>
        <v>40</v>
      </c>
      <c r="P345" s="30">
        <v>99</v>
      </c>
      <c r="Q345" s="3">
        <v>22</v>
      </c>
      <c r="R345" s="4">
        <v>47</v>
      </c>
      <c r="S345" s="30" t="str">
        <f>IF(AI345&lt;0,"-"&amp;AJ345,AJ345)</f>
        <v>-9</v>
      </c>
      <c r="T345" s="3">
        <f>AK345</f>
        <v>22</v>
      </c>
      <c r="U345" s="3">
        <f>AL345</f>
        <v>47</v>
      </c>
      <c r="V345" s="30" t="str">
        <f>IF(AM345&lt;0,"-"&amp;AN345,AN345)</f>
        <v>-9</v>
      </c>
      <c r="W345" s="3">
        <f>AO345</f>
        <v>22</v>
      </c>
      <c r="X345" s="4">
        <f>AP345</f>
        <v>43</v>
      </c>
      <c r="AA345" s="8">
        <f>324000-(F345+E345*60+D345*60*60)</f>
        <v>-33763</v>
      </c>
      <c r="AB345" s="8">
        <f>ABS(ROUNDDOWN(AA345/3600,0))</f>
        <v>9</v>
      </c>
      <c r="AC345" s="8">
        <f>ABS(ROUNDDOWN((AA345-(3600*ROUNDDOWN(AA345/3600,0)))/60,0))</f>
        <v>22</v>
      </c>
      <c r="AD345" s="8">
        <f>ABS(AA345-(ROUNDDOWN(AA345/3600,0)*3600+ROUNDDOWN((AA345-(3600*ROUNDDOWN(AA345/3600,0)))/60,0)*60))</f>
        <v>43</v>
      </c>
      <c r="AE345" s="8">
        <f>324000-(L345+K345*60+J345*60*60)</f>
        <v>-33760</v>
      </c>
      <c r="AF345" s="8">
        <f>ABS(ROUNDDOWN(AE345/3600,0))</f>
        <v>9</v>
      </c>
      <c r="AG345" s="8">
        <f>ABS(ROUNDDOWN((AE345-(3600*ROUNDDOWN(AE345/3600,0)))/60,0))</f>
        <v>22</v>
      </c>
      <c r="AH345" s="8">
        <f>ABS(AE345-(ROUNDDOWN(AE345/3600,0)*3600+ROUNDDOWN((AE345-(3600*ROUNDDOWN(AE345/3600,0)))/60,0)*60))</f>
        <v>40</v>
      </c>
      <c r="AI345" s="8">
        <f>324000-(R345+Q345*60+P345*60*60)</f>
        <v>-33767</v>
      </c>
      <c r="AJ345" s="8">
        <f>ABS(ROUNDDOWN(AI345/3600,0))</f>
        <v>9</v>
      </c>
      <c r="AK345" s="8">
        <f>ABS(ROUNDDOWN((AI345-(3600*ROUNDDOWN(AI345/3600,0)))/60,0))</f>
        <v>22</v>
      </c>
      <c r="AL345" s="8">
        <f>ABS(AI345-(ROUNDDOWN(AI345/3600,0)*3600+ROUNDDOWN((AI345-(3600*ROUNDDOWN(AI345/3600,0)))/60,0)*60))</f>
        <v>47</v>
      </c>
      <c r="AM345" s="8">
        <f>ROUND((AA345+AE345+AI345)/3,0)</f>
        <v>-33763</v>
      </c>
      <c r="AN345" s="8">
        <f>ABS(ROUNDDOWN(AM345/3600,0))</f>
        <v>9</v>
      </c>
      <c r="AO345" s="8">
        <f>ABS(ROUNDDOWN((AM345-(3600*ROUNDDOWN(AM345/3600,0)))/60,0))</f>
        <v>22</v>
      </c>
      <c r="AP345" s="8">
        <f>ABS(AM345-(ROUNDDOWN(AM345/3600,0)*3600+ROUNDDOWN((AM345-(3600*ROUNDDOWN(AM345/3600,0)))/60,0)*60))</f>
        <v>43</v>
      </c>
      <c r="AQ345" s="81">
        <f>(F345/60+E345)/60+D345</f>
        <v>99.378611111111113</v>
      </c>
      <c r="AR345" s="81">
        <f>(L345/60+K345)/60+J345</f>
        <v>99.37777777777778</v>
      </c>
      <c r="AS345" s="81">
        <f>(R345/60+Q345)/60+P345</f>
        <v>99.379722222222227</v>
      </c>
      <c r="AT345" s="81"/>
      <c r="AU345" s="81">
        <f>AVERAGE(AQ345:AS345)</f>
        <v>99.378703703703707</v>
      </c>
      <c r="AV345" s="81">
        <f>_xlfn.STDEV.S(AQ345:AS345)</f>
        <v>9.7552349563609852E-4</v>
      </c>
      <c r="AW345" s="8"/>
      <c r="AX345" s="8"/>
      <c r="AY345" s="8"/>
    </row>
    <row r="346" spans="1:51" ht="12" customHeight="1">
      <c r="A346" s="7"/>
      <c r="B346" s="7"/>
      <c r="C346" s="7" t="s">
        <v>118</v>
      </c>
      <c r="D346" s="31">
        <v>91</v>
      </c>
      <c r="E346" s="3">
        <v>54</v>
      </c>
      <c r="F346" s="4">
        <v>36</v>
      </c>
      <c r="G346" s="30" t="str">
        <f>IF(AA346&lt;0,"-"&amp;AB346,AB346)</f>
        <v>-1</v>
      </c>
      <c r="H346" s="3">
        <f>AC346</f>
        <v>54</v>
      </c>
      <c r="I346" s="3">
        <f>AD346</f>
        <v>36</v>
      </c>
      <c r="J346" s="31">
        <v>91</v>
      </c>
      <c r="K346" s="3">
        <v>54</v>
      </c>
      <c r="L346" s="4">
        <v>30</v>
      </c>
      <c r="M346" s="30" t="str">
        <f>IF(AE346&lt;0,"-"&amp;AF346,AF346)</f>
        <v>-1</v>
      </c>
      <c r="N346" s="3">
        <f>AG346</f>
        <v>54</v>
      </c>
      <c r="O346" s="3">
        <f>AH346</f>
        <v>30</v>
      </c>
      <c r="P346" s="31">
        <v>91</v>
      </c>
      <c r="Q346" s="3">
        <v>54</v>
      </c>
      <c r="R346" s="4">
        <v>33</v>
      </c>
      <c r="S346" s="30" t="str">
        <f>IF(AI346&lt;0,"-"&amp;AJ346,AJ346)</f>
        <v>-1</v>
      </c>
      <c r="T346" s="3">
        <f>AK346</f>
        <v>54</v>
      </c>
      <c r="U346" s="3">
        <f>AL346</f>
        <v>33</v>
      </c>
      <c r="V346" s="30" t="str">
        <f>IF(AM346&lt;0,"-"&amp;AN346,AN346)</f>
        <v>-1</v>
      </c>
      <c r="W346" s="3">
        <f>AO346</f>
        <v>54</v>
      </c>
      <c r="X346" s="4">
        <f>AP346</f>
        <v>33</v>
      </c>
      <c r="AA346" s="8">
        <f>324000-(F346+E346*60+D346*60*60)</f>
        <v>-6876</v>
      </c>
      <c r="AB346" s="8">
        <f>ABS(ROUNDDOWN(AA346/3600,0))</f>
        <v>1</v>
      </c>
      <c r="AC346" s="8">
        <f>ABS(ROUNDDOWN((AA346-(3600*ROUNDDOWN(AA346/3600,0)))/60,0))</f>
        <v>54</v>
      </c>
      <c r="AD346" s="8">
        <f>ABS(AA346-(ROUNDDOWN(AA346/3600,0)*3600+ROUNDDOWN((AA346-(3600*ROUNDDOWN(AA346/3600,0)))/60,0)*60))</f>
        <v>36</v>
      </c>
      <c r="AE346" s="8">
        <f>324000-(L346+K346*60+J346*60*60)</f>
        <v>-6870</v>
      </c>
      <c r="AF346" s="8">
        <f>ABS(ROUNDDOWN(AE346/3600,0))</f>
        <v>1</v>
      </c>
      <c r="AG346" s="8">
        <f>ABS(ROUNDDOWN((AE346-(3600*ROUNDDOWN(AE346/3600,0)))/60,0))</f>
        <v>54</v>
      </c>
      <c r="AH346" s="8">
        <f>ABS(AE346-(ROUNDDOWN(AE346/3600,0)*3600+ROUNDDOWN((AE346-(3600*ROUNDDOWN(AE346/3600,0)))/60,0)*60))</f>
        <v>30</v>
      </c>
      <c r="AI346" s="8">
        <f>324000-(R346+Q346*60+P346*60*60)</f>
        <v>-6873</v>
      </c>
      <c r="AJ346" s="8">
        <f>ABS(ROUNDDOWN(AI346/3600,0))</f>
        <v>1</v>
      </c>
      <c r="AK346" s="8">
        <f>ABS(ROUNDDOWN((AI346-(3600*ROUNDDOWN(AI346/3600,0)))/60,0))</f>
        <v>54</v>
      </c>
      <c r="AL346" s="8">
        <f>ABS(AI346-(ROUNDDOWN(AI346/3600,0)*3600+ROUNDDOWN((AI346-(3600*ROUNDDOWN(AI346/3600,0)))/60,0)*60))</f>
        <v>33</v>
      </c>
      <c r="AM346" s="8">
        <f>ROUND((AA346+AE346+AI346)/3,0)</f>
        <v>-6873</v>
      </c>
      <c r="AN346" s="8">
        <f>ABS(ROUNDDOWN(AM346/3600,0))</f>
        <v>1</v>
      </c>
      <c r="AO346" s="8">
        <f>ABS(ROUNDDOWN((AM346-(3600*ROUNDDOWN(AM346/3600,0)))/60,0))</f>
        <v>54</v>
      </c>
      <c r="AP346" s="8">
        <f>ABS(AM346-(ROUNDDOWN(AM346/3600,0)*3600+ROUNDDOWN((AM346-(3600*ROUNDDOWN(AM346/3600,0)))/60,0)*60))</f>
        <v>33</v>
      </c>
      <c r="AQ346" s="81">
        <f>(F346/60+E346)/60+D346</f>
        <v>91.91</v>
      </c>
      <c r="AR346" s="81">
        <f>(L346/60+K346)/60+J346</f>
        <v>91.908333333333331</v>
      </c>
      <c r="AS346" s="81">
        <f>(R346/60+Q346)/60+P346</f>
        <v>91.909166666666664</v>
      </c>
      <c r="AT346" s="81"/>
      <c r="AU346" s="81">
        <f>AVERAGE(AQ346:AS346)</f>
        <v>91.90916666666665</v>
      </c>
      <c r="AV346" s="81">
        <f>_xlfn.STDEV.S(AQ346:AS346)</f>
        <v>8.3333333333257542E-4</v>
      </c>
      <c r="AW346" s="8"/>
      <c r="AX346" s="8"/>
      <c r="AY346" s="8"/>
    </row>
    <row r="347" spans="1:51" ht="12" customHeight="1"/>
    <row r="348" spans="1:51" ht="12" customHeight="1"/>
    <row r="349" spans="1:51" ht="12" customHeight="1">
      <c r="A349" s="7" t="s">
        <v>0</v>
      </c>
      <c r="B349" s="7" t="s">
        <v>1</v>
      </c>
      <c r="C349" s="7" t="s">
        <v>2</v>
      </c>
      <c r="D349" s="549" t="s">
        <v>3</v>
      </c>
      <c r="E349" s="549"/>
      <c r="F349" s="549"/>
      <c r="G349" s="549" t="s">
        <v>13</v>
      </c>
      <c r="H349" s="549"/>
      <c r="I349" s="549"/>
      <c r="J349" s="549" t="s">
        <v>4</v>
      </c>
      <c r="K349" s="549"/>
      <c r="L349" s="549"/>
      <c r="M349" s="549" t="s">
        <v>6</v>
      </c>
      <c r="N349" s="549"/>
      <c r="O349" s="549"/>
      <c r="P349" s="549" t="s">
        <v>5</v>
      </c>
      <c r="Q349" s="549"/>
      <c r="R349" s="549"/>
      <c r="S349" s="549" t="s">
        <v>7</v>
      </c>
      <c r="T349" s="549"/>
      <c r="U349" s="549"/>
      <c r="V349" s="549" t="s">
        <v>12</v>
      </c>
      <c r="W349" s="549"/>
      <c r="X349" s="549"/>
    </row>
    <row r="350" spans="1:51" ht="12" customHeight="1">
      <c r="A350" s="9">
        <v>44872</v>
      </c>
      <c r="B350" s="7" t="s">
        <v>51</v>
      </c>
      <c r="C350" s="7" t="s">
        <v>52</v>
      </c>
      <c r="D350" s="30">
        <v>88</v>
      </c>
      <c r="E350" s="3">
        <v>41</v>
      </c>
      <c r="F350" s="4">
        <v>27</v>
      </c>
      <c r="G350" s="30">
        <f>IF(AA350&lt;0,"-"&amp;AB350,AB350)</f>
        <v>1</v>
      </c>
      <c r="H350" s="3">
        <f>AC350</f>
        <v>18</v>
      </c>
      <c r="I350" s="3">
        <f>AD350</f>
        <v>33</v>
      </c>
      <c r="J350" s="30">
        <v>88</v>
      </c>
      <c r="K350" s="3">
        <v>41</v>
      </c>
      <c r="L350" s="4">
        <v>26</v>
      </c>
      <c r="M350" s="30">
        <f>IF(AE350&lt;0,"-"&amp;AF350,AF350)</f>
        <v>1</v>
      </c>
      <c r="N350" s="3">
        <f>AG350</f>
        <v>18</v>
      </c>
      <c r="O350" s="3">
        <f>AH350</f>
        <v>34</v>
      </c>
      <c r="P350" s="30">
        <v>88</v>
      </c>
      <c r="Q350" s="3">
        <v>41</v>
      </c>
      <c r="R350" s="4">
        <v>26</v>
      </c>
      <c r="S350" s="30">
        <f>IF(AI350&lt;0,"-"&amp;AJ350,AJ350)</f>
        <v>1</v>
      </c>
      <c r="T350" s="3">
        <f>AK350</f>
        <v>18</v>
      </c>
      <c r="U350" s="3">
        <f>AL350</f>
        <v>34</v>
      </c>
      <c r="V350" s="30">
        <f>IF(AM350&lt;0,"-"&amp;AN350,AN350)</f>
        <v>1</v>
      </c>
      <c r="W350" s="3">
        <f>AO350</f>
        <v>18</v>
      </c>
      <c r="X350" s="4">
        <f>AP350</f>
        <v>34</v>
      </c>
      <c r="AA350" s="8">
        <f>324000-(F350+E350*60+D350*60*60)</f>
        <v>4713</v>
      </c>
      <c r="AB350" s="8">
        <f>ABS(ROUNDDOWN(AA350/3600,0))</f>
        <v>1</v>
      </c>
      <c r="AC350" s="8">
        <f>ABS(ROUNDDOWN((AA350-(3600*ROUNDDOWN(AA350/3600,0)))/60,0))</f>
        <v>18</v>
      </c>
      <c r="AD350" s="8">
        <f>ABS(AA350-(ROUNDDOWN(AA350/3600,0)*3600+ROUNDDOWN((AA350-(3600*ROUNDDOWN(AA350/3600,0)))/60,0)*60))</f>
        <v>33</v>
      </c>
      <c r="AE350" s="8">
        <f>324000-(L350+K350*60+J350*60*60)</f>
        <v>4714</v>
      </c>
      <c r="AF350" s="8">
        <f>ABS(ROUNDDOWN(AE350/3600,0))</f>
        <v>1</v>
      </c>
      <c r="AG350" s="8">
        <f>ABS(ROUNDDOWN((AE350-(3600*ROUNDDOWN(AE350/3600,0)))/60,0))</f>
        <v>18</v>
      </c>
      <c r="AH350" s="8">
        <f>ABS(AE350-(ROUNDDOWN(AE350/3600,0)*3600+ROUNDDOWN((AE350-(3600*ROUNDDOWN(AE350/3600,0)))/60,0)*60))</f>
        <v>34</v>
      </c>
      <c r="AI350" s="8">
        <f>324000-(R350+Q350*60+P350*60*60)</f>
        <v>4714</v>
      </c>
      <c r="AJ350" s="8">
        <f>ABS(ROUNDDOWN(AI350/3600,0))</f>
        <v>1</v>
      </c>
      <c r="AK350" s="8">
        <f>ABS(ROUNDDOWN((AI350-(3600*ROUNDDOWN(AI350/3600,0)))/60,0))</f>
        <v>18</v>
      </c>
      <c r="AL350" s="8">
        <f>ABS(AI350-(ROUNDDOWN(AI350/3600,0)*3600+ROUNDDOWN((AI350-(3600*ROUNDDOWN(AI350/3600,0)))/60,0)*60))</f>
        <v>34</v>
      </c>
      <c r="AM350" s="8">
        <f>ROUND((AA350+AE350+AI350)/3,0)</f>
        <v>4714</v>
      </c>
      <c r="AN350" s="8">
        <f>ABS(ROUNDDOWN(AM350/3600,0))</f>
        <v>1</v>
      </c>
      <c r="AO350" s="8">
        <f>ABS(ROUNDDOWN((AM350-(3600*ROUNDDOWN(AM350/3600,0)))/60,0))</f>
        <v>18</v>
      </c>
      <c r="AP350" s="8">
        <f>ABS(AM350-(ROUNDDOWN(AM350/3600,0)*3600+ROUNDDOWN((AM350-(3600*ROUNDDOWN(AM350/3600,0)))/60,0)*60))</f>
        <v>34</v>
      </c>
      <c r="AQ350" s="81">
        <f>(F350/60+E350)/60+D350</f>
        <v>88.69083333333333</v>
      </c>
      <c r="AR350" s="81">
        <f>(L350/60+K350)/60+J350</f>
        <v>88.690555555555562</v>
      </c>
      <c r="AS350" s="81">
        <f>(R350/60+Q350)/60+P350</f>
        <v>88.690555555555562</v>
      </c>
      <c r="AT350" s="81"/>
      <c r="AU350" s="81">
        <f>AVERAGE(AQ350:AS350)</f>
        <v>88.690648148148156</v>
      </c>
      <c r="AV350" s="81">
        <f>_xlfn.STDEV.S(AQ350:AS350)</f>
        <v>1.6037507476928043E-4</v>
      </c>
      <c r="AW350" s="8"/>
      <c r="AX350" s="8"/>
      <c r="AY350" s="8"/>
    </row>
    <row r="351" spans="1:51" ht="12" customHeight="1">
      <c r="A351" s="7"/>
      <c r="B351" s="7"/>
      <c r="C351" s="7" t="s">
        <v>74</v>
      </c>
      <c r="D351" s="31">
        <v>84</v>
      </c>
      <c r="E351" s="3">
        <v>46</v>
      </c>
      <c r="F351" s="4">
        <v>44</v>
      </c>
      <c r="G351" s="30">
        <f>IF(AA351&lt;0,"-"&amp;AB351,AB351)</f>
        <v>5</v>
      </c>
      <c r="H351" s="3">
        <f>AC351</f>
        <v>13</v>
      </c>
      <c r="I351" s="3">
        <f>AD351</f>
        <v>16</v>
      </c>
      <c r="J351" s="31">
        <v>84</v>
      </c>
      <c r="K351" s="3">
        <v>46</v>
      </c>
      <c r="L351" s="4">
        <v>43</v>
      </c>
      <c r="M351" s="30">
        <f>IF(AE351&lt;0,"-"&amp;AF351,AF351)</f>
        <v>5</v>
      </c>
      <c r="N351" s="3">
        <f>AG351</f>
        <v>13</v>
      </c>
      <c r="O351" s="3">
        <f>AH351</f>
        <v>17</v>
      </c>
      <c r="P351" s="31">
        <v>84</v>
      </c>
      <c r="Q351" s="3">
        <v>46</v>
      </c>
      <c r="R351" s="4">
        <v>45</v>
      </c>
      <c r="S351" s="30">
        <f>IF(AI351&lt;0,"-"&amp;AJ351,AJ351)</f>
        <v>5</v>
      </c>
      <c r="T351" s="3">
        <f>AK351</f>
        <v>13</v>
      </c>
      <c r="U351" s="3">
        <f>AL351</f>
        <v>15</v>
      </c>
      <c r="V351" s="30">
        <f>IF(AM351&lt;0,"-"&amp;AN351,AN351)</f>
        <v>5</v>
      </c>
      <c r="W351" s="3">
        <f>AO351</f>
        <v>13</v>
      </c>
      <c r="X351" s="4">
        <f>AP351</f>
        <v>16</v>
      </c>
      <c r="AA351" s="8">
        <f>324000-(F351+E351*60+D351*60*60)</f>
        <v>18796</v>
      </c>
      <c r="AB351" s="8">
        <f>ABS(ROUNDDOWN(AA351/3600,0))</f>
        <v>5</v>
      </c>
      <c r="AC351" s="8">
        <f>ABS(ROUNDDOWN((AA351-(3600*ROUNDDOWN(AA351/3600,0)))/60,0))</f>
        <v>13</v>
      </c>
      <c r="AD351" s="8">
        <f>ABS(AA351-(ROUNDDOWN(AA351/3600,0)*3600+ROUNDDOWN((AA351-(3600*ROUNDDOWN(AA351/3600,0)))/60,0)*60))</f>
        <v>16</v>
      </c>
      <c r="AE351" s="8">
        <f>324000-(L351+K351*60+J351*60*60)</f>
        <v>18797</v>
      </c>
      <c r="AF351" s="8">
        <f>ABS(ROUNDDOWN(AE351/3600,0))</f>
        <v>5</v>
      </c>
      <c r="AG351" s="8">
        <f>ABS(ROUNDDOWN((AE351-(3600*ROUNDDOWN(AE351/3600,0)))/60,0))</f>
        <v>13</v>
      </c>
      <c r="AH351" s="8">
        <f>ABS(AE351-(ROUNDDOWN(AE351/3600,0)*3600+ROUNDDOWN((AE351-(3600*ROUNDDOWN(AE351/3600,0)))/60,0)*60))</f>
        <v>17</v>
      </c>
      <c r="AI351" s="8">
        <f>324000-(R351+Q351*60+P351*60*60)</f>
        <v>18795</v>
      </c>
      <c r="AJ351" s="8">
        <f>ABS(ROUNDDOWN(AI351/3600,0))</f>
        <v>5</v>
      </c>
      <c r="AK351" s="8">
        <f>ABS(ROUNDDOWN((AI351-(3600*ROUNDDOWN(AI351/3600,0)))/60,0))</f>
        <v>13</v>
      </c>
      <c r="AL351" s="8">
        <f>ABS(AI351-(ROUNDDOWN(AI351/3600,0)*3600+ROUNDDOWN((AI351-(3600*ROUNDDOWN(AI351/3600,0)))/60,0)*60))</f>
        <v>15</v>
      </c>
      <c r="AM351" s="8">
        <f>ROUND((AA351+AE351+AI351)/3,0)</f>
        <v>18796</v>
      </c>
      <c r="AN351" s="8">
        <f>ABS(ROUNDDOWN(AM351/3600,0))</f>
        <v>5</v>
      </c>
      <c r="AO351" s="8">
        <f>ABS(ROUNDDOWN((AM351-(3600*ROUNDDOWN(AM351/3600,0)))/60,0))</f>
        <v>13</v>
      </c>
      <c r="AP351" s="8">
        <f>ABS(AM351-(ROUNDDOWN(AM351/3600,0)*3600+ROUNDDOWN((AM351-(3600*ROUNDDOWN(AM351/3600,0)))/60,0)*60))</f>
        <v>16</v>
      </c>
      <c r="AQ351" s="81">
        <f>(F351/60+E351)/60+D351</f>
        <v>84.778888888888886</v>
      </c>
      <c r="AR351" s="81">
        <f>(L351/60+K351)/60+J351</f>
        <v>84.778611111111104</v>
      </c>
      <c r="AS351" s="81">
        <f>(R351/60+Q351)/60+P351</f>
        <v>84.779166666666669</v>
      </c>
      <c r="AT351" s="81"/>
      <c r="AU351" s="81">
        <f>AVERAGE(AQ351:AS351)</f>
        <v>84.778888888888886</v>
      </c>
      <c r="AV351" s="81">
        <f>_xlfn.STDEV.S(AQ351:AS351)</f>
        <v>2.7777777778226209E-4</v>
      </c>
      <c r="AW351" s="8"/>
      <c r="AX351" s="8"/>
      <c r="AY351" s="8"/>
    </row>
    <row r="352" spans="1:51" ht="12" customHeight="1"/>
    <row r="353" spans="1:51" ht="12" customHeight="1"/>
    <row r="354" spans="1:51" ht="12" customHeight="1">
      <c r="A354" s="7" t="s">
        <v>0</v>
      </c>
      <c r="B354" s="7" t="s">
        <v>1</v>
      </c>
      <c r="C354" s="7" t="s">
        <v>2</v>
      </c>
      <c r="D354" s="549" t="s">
        <v>3</v>
      </c>
      <c r="E354" s="549"/>
      <c r="F354" s="549"/>
      <c r="G354" s="549" t="s">
        <v>13</v>
      </c>
      <c r="H354" s="549"/>
      <c r="I354" s="549"/>
      <c r="J354" s="549" t="s">
        <v>4</v>
      </c>
      <c r="K354" s="549"/>
      <c r="L354" s="549"/>
      <c r="M354" s="549" t="s">
        <v>6</v>
      </c>
      <c r="N354" s="549"/>
      <c r="O354" s="549"/>
      <c r="P354" s="549" t="s">
        <v>5</v>
      </c>
      <c r="Q354" s="549"/>
      <c r="R354" s="549"/>
      <c r="S354" s="549" t="s">
        <v>7</v>
      </c>
      <c r="T354" s="549"/>
      <c r="U354" s="549"/>
      <c r="V354" s="549" t="s">
        <v>12</v>
      </c>
      <c r="W354" s="549"/>
      <c r="X354" s="549"/>
    </row>
    <row r="355" spans="1:51" ht="12" customHeight="1">
      <c r="A355" s="9">
        <v>44872</v>
      </c>
      <c r="B355" s="7" t="s">
        <v>52</v>
      </c>
      <c r="C355" s="7" t="s">
        <v>51</v>
      </c>
      <c r="D355" s="30">
        <v>91</v>
      </c>
      <c r="E355" s="3">
        <v>19</v>
      </c>
      <c r="F355" s="4">
        <v>33</v>
      </c>
      <c r="G355" s="30" t="str">
        <f>IF(AA355&lt;0,"-"&amp;AB355,AB355)</f>
        <v>-1</v>
      </c>
      <c r="H355" s="3">
        <f>AC355</f>
        <v>19</v>
      </c>
      <c r="I355" s="3">
        <f>AD355</f>
        <v>33</v>
      </c>
      <c r="J355" s="30">
        <v>91</v>
      </c>
      <c r="K355" s="3">
        <v>19</v>
      </c>
      <c r="L355" s="4">
        <v>33</v>
      </c>
      <c r="M355" s="30" t="str">
        <f>IF(AE355&lt;0,"-"&amp;AF355,AF355)</f>
        <v>-1</v>
      </c>
      <c r="N355" s="3">
        <f>AG355</f>
        <v>19</v>
      </c>
      <c r="O355" s="3">
        <f>AH355</f>
        <v>33</v>
      </c>
      <c r="P355" s="30">
        <v>91</v>
      </c>
      <c r="Q355" s="3">
        <v>19</v>
      </c>
      <c r="R355" s="4">
        <v>31</v>
      </c>
      <c r="S355" s="30" t="str">
        <f>IF(AI355&lt;0,"-"&amp;AJ355,AJ355)</f>
        <v>-1</v>
      </c>
      <c r="T355" s="3">
        <f>AK355</f>
        <v>19</v>
      </c>
      <c r="U355" s="3">
        <f>AL355</f>
        <v>31</v>
      </c>
      <c r="V355" s="30" t="str">
        <f>IF(AM355&lt;0,"-"&amp;AN355,AN355)</f>
        <v>-1</v>
      </c>
      <c r="W355" s="3">
        <f>AO355</f>
        <v>19</v>
      </c>
      <c r="X355" s="4">
        <f>AP355</f>
        <v>32</v>
      </c>
      <c r="AA355" s="8">
        <f>324000-(F355+E355*60+D355*60*60)</f>
        <v>-4773</v>
      </c>
      <c r="AB355" s="8">
        <f>ABS(ROUNDDOWN(AA355/3600,0))</f>
        <v>1</v>
      </c>
      <c r="AC355" s="8">
        <f>ABS(ROUNDDOWN((AA355-(3600*ROUNDDOWN(AA355/3600,0)))/60,0))</f>
        <v>19</v>
      </c>
      <c r="AD355" s="8">
        <f>ABS(AA355-(ROUNDDOWN(AA355/3600,0)*3600+ROUNDDOWN((AA355-(3600*ROUNDDOWN(AA355/3600,0)))/60,0)*60))</f>
        <v>33</v>
      </c>
      <c r="AE355" s="8">
        <f>324000-(L355+K355*60+J355*60*60)</f>
        <v>-4773</v>
      </c>
      <c r="AF355" s="8">
        <f>ABS(ROUNDDOWN(AE355/3600,0))</f>
        <v>1</v>
      </c>
      <c r="AG355" s="8">
        <f>ABS(ROUNDDOWN((AE355-(3600*ROUNDDOWN(AE355/3600,0)))/60,0))</f>
        <v>19</v>
      </c>
      <c r="AH355" s="8">
        <f>ABS(AE355-(ROUNDDOWN(AE355/3600,0)*3600+ROUNDDOWN((AE355-(3600*ROUNDDOWN(AE355/3600,0)))/60,0)*60))</f>
        <v>33</v>
      </c>
      <c r="AI355" s="8">
        <f>324000-(R355+Q355*60+P355*60*60)</f>
        <v>-4771</v>
      </c>
      <c r="AJ355" s="8">
        <f>ABS(ROUNDDOWN(AI355/3600,0))</f>
        <v>1</v>
      </c>
      <c r="AK355" s="8">
        <f>ABS(ROUNDDOWN((AI355-(3600*ROUNDDOWN(AI355/3600,0)))/60,0))</f>
        <v>19</v>
      </c>
      <c r="AL355" s="8">
        <f>ABS(AI355-(ROUNDDOWN(AI355/3600,0)*3600+ROUNDDOWN((AI355-(3600*ROUNDDOWN(AI355/3600,0)))/60,0)*60))</f>
        <v>31</v>
      </c>
      <c r="AM355" s="8">
        <f>ROUND((AA355+AE355+AI355)/3,0)</f>
        <v>-4772</v>
      </c>
      <c r="AN355" s="8">
        <f>ABS(ROUNDDOWN(AM355/3600,0))</f>
        <v>1</v>
      </c>
      <c r="AO355" s="8">
        <f>ABS(ROUNDDOWN((AM355-(3600*ROUNDDOWN(AM355/3600,0)))/60,0))</f>
        <v>19</v>
      </c>
      <c r="AP355" s="8">
        <f>ABS(AM355-(ROUNDDOWN(AM355/3600,0)*3600+ROUNDDOWN((AM355-(3600*ROUNDDOWN(AM355/3600,0)))/60,0)*60))</f>
        <v>32</v>
      </c>
      <c r="AQ355" s="81">
        <f>(F355/60+E355)/60+D355</f>
        <v>91.325833333333335</v>
      </c>
      <c r="AR355" s="81">
        <f>(L355/60+K355)/60+J355</f>
        <v>91.325833333333335</v>
      </c>
      <c r="AS355" s="81">
        <f>(R355/60+Q355)/60+P355</f>
        <v>91.325277777777771</v>
      </c>
      <c r="AT355" s="81"/>
      <c r="AU355" s="81">
        <f>AVERAGE(AQ355:AS355)</f>
        <v>91.325648148148147</v>
      </c>
      <c r="AV355" s="81">
        <f>_xlfn.STDEV.S(AQ355:AS355)</f>
        <v>3.2075014955497015E-4</v>
      </c>
      <c r="AW355" s="8"/>
      <c r="AX355" s="8"/>
      <c r="AY355" s="8"/>
    </row>
    <row r="356" spans="1:51" ht="12" customHeight="1">
      <c r="A356" s="7"/>
      <c r="B356" s="7"/>
      <c r="C356" s="7" t="s">
        <v>75</v>
      </c>
      <c r="D356" s="31">
        <v>89</v>
      </c>
      <c r="E356" s="3">
        <v>59</v>
      </c>
      <c r="F356" s="4">
        <v>34</v>
      </c>
      <c r="G356" s="30">
        <f>IF(AA356&lt;0,"-"&amp;AB356,AB356)</f>
        <v>0</v>
      </c>
      <c r="H356" s="3">
        <f>AC356</f>
        <v>0</v>
      </c>
      <c r="I356" s="3">
        <f>AD356</f>
        <v>26</v>
      </c>
      <c r="J356" s="31">
        <v>89</v>
      </c>
      <c r="K356" s="3">
        <v>59</v>
      </c>
      <c r="L356" s="4">
        <v>35</v>
      </c>
      <c r="M356" s="30">
        <f>IF(AE356&lt;0,"-"&amp;AF356,AF356)</f>
        <v>0</v>
      </c>
      <c r="N356" s="3">
        <f>AG356</f>
        <v>0</v>
      </c>
      <c r="O356" s="3">
        <f>AH356</f>
        <v>25</v>
      </c>
      <c r="P356" s="31">
        <v>89</v>
      </c>
      <c r="Q356" s="3">
        <v>59</v>
      </c>
      <c r="R356" s="4">
        <v>33</v>
      </c>
      <c r="S356" s="30">
        <f>IF(AI356&lt;0,"-"&amp;AJ356,AJ356)</f>
        <v>0</v>
      </c>
      <c r="T356" s="3">
        <f>AK356</f>
        <v>0</v>
      </c>
      <c r="U356" s="3">
        <f>AL356</f>
        <v>27</v>
      </c>
      <c r="V356" s="30">
        <f>IF(AM356&lt;0,"-"&amp;AN356,AN356)</f>
        <v>0</v>
      </c>
      <c r="W356" s="3">
        <f>AO356</f>
        <v>0</v>
      </c>
      <c r="X356" s="4">
        <f>AP356</f>
        <v>26</v>
      </c>
      <c r="AA356" s="8">
        <f>324000-(F356+E356*60+D356*60*60)</f>
        <v>26</v>
      </c>
      <c r="AB356" s="8">
        <f>ABS(ROUNDDOWN(AA356/3600,0))</f>
        <v>0</v>
      </c>
      <c r="AC356" s="8">
        <f>ABS(ROUNDDOWN((AA356-(3600*ROUNDDOWN(AA356/3600,0)))/60,0))</f>
        <v>0</v>
      </c>
      <c r="AD356" s="8">
        <f>ABS(AA356-(ROUNDDOWN(AA356/3600,0)*3600+ROUNDDOWN((AA356-(3600*ROUNDDOWN(AA356/3600,0)))/60,0)*60))</f>
        <v>26</v>
      </c>
      <c r="AE356" s="8">
        <f>324000-(L356+K356*60+J356*60*60)</f>
        <v>25</v>
      </c>
      <c r="AF356" s="8">
        <f>ABS(ROUNDDOWN(AE356/3600,0))</f>
        <v>0</v>
      </c>
      <c r="AG356" s="8">
        <f>ABS(ROUNDDOWN((AE356-(3600*ROUNDDOWN(AE356/3600,0)))/60,0))</f>
        <v>0</v>
      </c>
      <c r="AH356" s="8">
        <f>ABS(AE356-(ROUNDDOWN(AE356/3600,0)*3600+ROUNDDOWN((AE356-(3600*ROUNDDOWN(AE356/3600,0)))/60,0)*60))</f>
        <v>25</v>
      </c>
      <c r="AI356" s="8">
        <f>324000-(R356+Q356*60+P356*60*60)</f>
        <v>27</v>
      </c>
      <c r="AJ356" s="8">
        <f>ABS(ROUNDDOWN(AI356/3600,0))</f>
        <v>0</v>
      </c>
      <c r="AK356" s="8">
        <f>ABS(ROUNDDOWN((AI356-(3600*ROUNDDOWN(AI356/3600,0)))/60,0))</f>
        <v>0</v>
      </c>
      <c r="AL356" s="8">
        <f>ABS(AI356-(ROUNDDOWN(AI356/3600,0)*3600+ROUNDDOWN((AI356-(3600*ROUNDDOWN(AI356/3600,0)))/60,0)*60))</f>
        <v>27</v>
      </c>
      <c r="AM356" s="8">
        <f>ROUND((AA356+AE356+AI356)/3,0)</f>
        <v>26</v>
      </c>
      <c r="AN356" s="8">
        <f>ABS(ROUNDDOWN(AM356/3600,0))</f>
        <v>0</v>
      </c>
      <c r="AO356" s="8">
        <f>ABS(ROUNDDOWN((AM356-(3600*ROUNDDOWN(AM356/3600,0)))/60,0))</f>
        <v>0</v>
      </c>
      <c r="AP356" s="8">
        <f>ABS(AM356-(ROUNDDOWN(AM356/3600,0)*3600+ROUNDDOWN((AM356-(3600*ROUNDDOWN(AM356/3600,0)))/60,0)*60))</f>
        <v>26</v>
      </c>
      <c r="AQ356" s="81">
        <f>(F356/60+E356)/60+D356</f>
        <v>89.992777777777775</v>
      </c>
      <c r="AR356" s="81">
        <f>(L356/60+K356)/60+J356</f>
        <v>89.993055555555557</v>
      </c>
      <c r="AS356" s="81">
        <f>(R356/60+Q356)/60+P356</f>
        <v>89.992500000000007</v>
      </c>
      <c r="AT356" s="81"/>
      <c r="AU356" s="81">
        <f>AVERAGE(AQ356:AS356)</f>
        <v>89.992777777777789</v>
      </c>
      <c r="AV356" s="81">
        <f>_xlfn.STDEV.S(AQ356:AS356)</f>
        <v>2.7777777777515666E-4</v>
      </c>
      <c r="AW356" s="8"/>
      <c r="AX356" s="8"/>
      <c r="AY356" s="8"/>
    </row>
    <row r="357" spans="1:51" ht="12" customHeight="1"/>
    <row r="358" spans="1:51" ht="12" customHeight="1"/>
    <row r="359" spans="1:51" ht="12" customHeight="1">
      <c r="A359" s="7" t="s">
        <v>0</v>
      </c>
      <c r="B359" s="7" t="s">
        <v>1</v>
      </c>
      <c r="C359" s="7" t="s">
        <v>2</v>
      </c>
      <c r="D359" s="549" t="s">
        <v>3</v>
      </c>
      <c r="E359" s="549"/>
      <c r="F359" s="549"/>
      <c r="G359" s="549" t="s">
        <v>13</v>
      </c>
      <c r="H359" s="549"/>
      <c r="I359" s="549"/>
      <c r="J359" s="549" t="s">
        <v>4</v>
      </c>
      <c r="K359" s="549"/>
      <c r="L359" s="549"/>
      <c r="M359" s="549" t="s">
        <v>6</v>
      </c>
      <c r="N359" s="549"/>
      <c r="O359" s="549"/>
      <c r="P359" s="549" t="s">
        <v>5</v>
      </c>
      <c r="Q359" s="549"/>
      <c r="R359" s="549"/>
      <c r="S359" s="549" t="s">
        <v>7</v>
      </c>
      <c r="T359" s="549"/>
      <c r="U359" s="549"/>
      <c r="V359" s="549" t="s">
        <v>12</v>
      </c>
      <c r="W359" s="549"/>
      <c r="X359" s="549"/>
    </row>
    <row r="360" spans="1:51" ht="12" customHeight="1">
      <c r="A360" s="9">
        <v>44872</v>
      </c>
      <c r="B360" s="7" t="s">
        <v>76</v>
      </c>
      <c r="C360" s="7" t="s">
        <v>35</v>
      </c>
      <c r="D360" s="30">
        <v>90</v>
      </c>
      <c r="E360" s="3">
        <v>0</v>
      </c>
      <c r="F360" s="4">
        <v>8</v>
      </c>
      <c r="G360" s="30" t="str">
        <f>IF(AA360&lt;0,"-"&amp;AB360,AB360)</f>
        <v>-0</v>
      </c>
      <c r="H360" s="3">
        <f>AC360</f>
        <v>0</v>
      </c>
      <c r="I360" s="3">
        <f>AD360</f>
        <v>8</v>
      </c>
      <c r="J360" s="30">
        <v>90</v>
      </c>
      <c r="K360" s="3">
        <v>0</v>
      </c>
      <c r="L360" s="4">
        <v>8</v>
      </c>
      <c r="M360" s="30" t="str">
        <f>IF(AE360&lt;0,"-"&amp;AF360,AF360)</f>
        <v>-0</v>
      </c>
      <c r="N360" s="3">
        <f>AG360</f>
        <v>0</v>
      </c>
      <c r="O360" s="3">
        <f>AH360</f>
        <v>8</v>
      </c>
      <c r="P360" s="30">
        <v>90</v>
      </c>
      <c r="Q360" s="3">
        <v>0</v>
      </c>
      <c r="R360" s="4">
        <v>11</v>
      </c>
      <c r="S360" s="30" t="str">
        <f>IF(AI360&lt;0,"-"&amp;AJ360,AJ360)</f>
        <v>-0</v>
      </c>
      <c r="T360" s="3">
        <f>AK360</f>
        <v>0</v>
      </c>
      <c r="U360" s="3">
        <f>AL360</f>
        <v>11</v>
      </c>
      <c r="V360" s="30" t="str">
        <f>IF(AM360&lt;0,"-"&amp;AN360,AN360)</f>
        <v>-0</v>
      </c>
      <c r="W360" s="3">
        <f>AO360</f>
        <v>0</v>
      </c>
      <c r="X360" s="4">
        <f>AP360</f>
        <v>9</v>
      </c>
      <c r="AA360" s="8">
        <f>324000-(F360+E360*60+D360*60*60)</f>
        <v>-8</v>
      </c>
      <c r="AB360" s="8">
        <f>ABS(ROUNDDOWN(AA360/3600,0))</f>
        <v>0</v>
      </c>
      <c r="AC360" s="8">
        <f>ABS(ROUNDDOWN((AA360-(3600*ROUNDDOWN(AA360/3600,0)))/60,0))</f>
        <v>0</v>
      </c>
      <c r="AD360" s="8">
        <f>ABS(AA360-(ROUNDDOWN(AA360/3600,0)*3600+ROUNDDOWN((AA360-(3600*ROUNDDOWN(AA360/3600,0)))/60,0)*60))</f>
        <v>8</v>
      </c>
      <c r="AE360" s="8">
        <f>324000-(L360+K360*60+J360*60*60)</f>
        <v>-8</v>
      </c>
      <c r="AF360" s="8">
        <f>ABS(ROUNDDOWN(AE360/3600,0))</f>
        <v>0</v>
      </c>
      <c r="AG360" s="8">
        <f>ABS(ROUNDDOWN((AE360-(3600*ROUNDDOWN(AE360/3600,0)))/60,0))</f>
        <v>0</v>
      </c>
      <c r="AH360" s="8">
        <f>ABS(AE360-(ROUNDDOWN(AE360/3600,0)*3600+ROUNDDOWN((AE360-(3600*ROUNDDOWN(AE360/3600,0)))/60,0)*60))</f>
        <v>8</v>
      </c>
      <c r="AI360" s="8">
        <f>324000-(R360+Q360*60+P360*60*60)</f>
        <v>-11</v>
      </c>
      <c r="AJ360" s="8">
        <f>ABS(ROUNDDOWN(AI360/3600,0))</f>
        <v>0</v>
      </c>
      <c r="AK360" s="8">
        <f>ABS(ROUNDDOWN((AI360-(3600*ROUNDDOWN(AI360/3600,0)))/60,0))</f>
        <v>0</v>
      </c>
      <c r="AL360" s="8">
        <f>ABS(AI360-(ROUNDDOWN(AI360/3600,0)*3600+ROUNDDOWN((AI360-(3600*ROUNDDOWN(AI360/3600,0)))/60,0)*60))</f>
        <v>11</v>
      </c>
      <c r="AM360" s="8">
        <f>ROUND((AA360+AE360+AI360)/3,0)</f>
        <v>-9</v>
      </c>
      <c r="AN360" s="8">
        <f>ABS(ROUNDDOWN(AM360/3600,0))</f>
        <v>0</v>
      </c>
      <c r="AO360" s="8">
        <f>ABS(ROUNDDOWN((AM360-(3600*ROUNDDOWN(AM360/3600,0)))/60,0))</f>
        <v>0</v>
      </c>
      <c r="AP360" s="8">
        <f>ABS(AM360-(ROUNDDOWN(AM360/3600,0)*3600+ROUNDDOWN((AM360-(3600*ROUNDDOWN(AM360/3600,0)))/60,0)*60))</f>
        <v>9</v>
      </c>
      <c r="AQ360" s="81">
        <f>(F360/60+E360)/60+D360</f>
        <v>90.002222222222215</v>
      </c>
      <c r="AR360" s="81">
        <f>(L360/60+K360)/60+J360</f>
        <v>90.002222222222215</v>
      </c>
      <c r="AS360" s="81">
        <f>(R360/60+Q360)/60+P360</f>
        <v>90.003055555555562</v>
      </c>
      <c r="AT360" s="81"/>
      <c r="AU360" s="81">
        <f>AVERAGE(AQ360:AS360)</f>
        <v>90.002499999999998</v>
      </c>
      <c r="AV360" s="81">
        <f>_xlfn.STDEV.S(AQ360:AS360)</f>
        <v>4.8112522433245517E-4</v>
      </c>
      <c r="AW360" s="8"/>
      <c r="AX360" s="8"/>
      <c r="AY360" s="8"/>
    </row>
    <row r="361" spans="1:51" ht="12" customHeight="1">
      <c r="A361" s="7"/>
      <c r="B361" s="7"/>
      <c r="C361" s="7" t="s">
        <v>77</v>
      </c>
      <c r="D361" s="31">
        <v>89</v>
      </c>
      <c r="E361" s="3">
        <v>18</v>
      </c>
      <c r="F361" s="4">
        <v>33</v>
      </c>
      <c r="G361" s="30">
        <f>IF(AA361&lt;0,"-"&amp;AB361,AB361)</f>
        <v>0</v>
      </c>
      <c r="H361" s="3">
        <f>AC361</f>
        <v>41</v>
      </c>
      <c r="I361" s="3">
        <f>AD361</f>
        <v>27</v>
      </c>
      <c r="J361" s="31">
        <v>89</v>
      </c>
      <c r="K361" s="3">
        <v>18</v>
      </c>
      <c r="L361" s="4">
        <v>31</v>
      </c>
      <c r="M361" s="30">
        <f>IF(AE361&lt;0,"-"&amp;AF361,AF361)</f>
        <v>0</v>
      </c>
      <c r="N361" s="3">
        <f>AG361</f>
        <v>41</v>
      </c>
      <c r="O361" s="3">
        <f>AH361</f>
        <v>29</v>
      </c>
      <c r="P361" s="31">
        <v>89</v>
      </c>
      <c r="Q361" s="3">
        <v>18</v>
      </c>
      <c r="R361" s="4">
        <v>34</v>
      </c>
      <c r="S361" s="30">
        <f>IF(AI361&lt;0,"-"&amp;AJ361,AJ361)</f>
        <v>0</v>
      </c>
      <c r="T361" s="3">
        <f>AK361</f>
        <v>41</v>
      </c>
      <c r="U361" s="3">
        <f>AL361</f>
        <v>26</v>
      </c>
      <c r="V361" s="30">
        <f>IF(AM361&lt;0,"-"&amp;AN361,AN361)</f>
        <v>0</v>
      </c>
      <c r="W361" s="3">
        <f>AO361</f>
        <v>41</v>
      </c>
      <c r="X361" s="4">
        <f>AP361</f>
        <v>27</v>
      </c>
      <c r="AA361" s="8">
        <f>324000-(F361+E361*60+D361*60*60)</f>
        <v>2487</v>
      </c>
      <c r="AB361" s="8">
        <f>ABS(ROUNDDOWN(AA361/3600,0))</f>
        <v>0</v>
      </c>
      <c r="AC361" s="8">
        <f>ABS(ROUNDDOWN((AA361-(3600*ROUNDDOWN(AA361/3600,0)))/60,0))</f>
        <v>41</v>
      </c>
      <c r="AD361" s="8">
        <f>ABS(AA361-(ROUNDDOWN(AA361/3600,0)*3600+ROUNDDOWN((AA361-(3600*ROUNDDOWN(AA361/3600,0)))/60,0)*60))</f>
        <v>27</v>
      </c>
      <c r="AE361" s="8">
        <f>324000-(L361+K361*60+J361*60*60)</f>
        <v>2489</v>
      </c>
      <c r="AF361" s="8">
        <f>ABS(ROUNDDOWN(AE361/3600,0))</f>
        <v>0</v>
      </c>
      <c r="AG361" s="8">
        <f>ABS(ROUNDDOWN((AE361-(3600*ROUNDDOWN(AE361/3600,0)))/60,0))</f>
        <v>41</v>
      </c>
      <c r="AH361" s="8">
        <f>ABS(AE361-(ROUNDDOWN(AE361/3600,0)*3600+ROUNDDOWN((AE361-(3600*ROUNDDOWN(AE361/3600,0)))/60,0)*60))</f>
        <v>29</v>
      </c>
      <c r="AI361" s="8">
        <f>324000-(R361+Q361*60+P361*60*60)</f>
        <v>2486</v>
      </c>
      <c r="AJ361" s="8">
        <f>ABS(ROUNDDOWN(AI361/3600,0))</f>
        <v>0</v>
      </c>
      <c r="AK361" s="8">
        <f>ABS(ROUNDDOWN((AI361-(3600*ROUNDDOWN(AI361/3600,0)))/60,0))</f>
        <v>41</v>
      </c>
      <c r="AL361" s="8">
        <f>ABS(AI361-(ROUNDDOWN(AI361/3600,0)*3600+ROUNDDOWN((AI361-(3600*ROUNDDOWN(AI361/3600,0)))/60,0)*60))</f>
        <v>26</v>
      </c>
      <c r="AM361" s="8">
        <f>ROUND((AA361+AE361+AI361)/3,0)</f>
        <v>2487</v>
      </c>
      <c r="AN361" s="8">
        <f>ABS(ROUNDDOWN(AM361/3600,0))</f>
        <v>0</v>
      </c>
      <c r="AO361" s="8">
        <f>ABS(ROUNDDOWN((AM361-(3600*ROUNDDOWN(AM361/3600,0)))/60,0))</f>
        <v>41</v>
      </c>
      <c r="AP361" s="8">
        <f>ABS(AM361-(ROUNDDOWN(AM361/3600,0)*3600+ROUNDDOWN((AM361-(3600*ROUNDDOWN(AM361/3600,0)))/60,0)*60))</f>
        <v>27</v>
      </c>
      <c r="AQ361" s="81">
        <f>(F361/60+E361)/60+D361</f>
        <v>89.30916666666667</v>
      </c>
      <c r="AR361" s="81">
        <f>(L361/60+K361)/60+J361</f>
        <v>89.308611111111105</v>
      </c>
      <c r="AS361" s="81">
        <f>(R361/60+Q361)/60+P361</f>
        <v>89.309444444444438</v>
      </c>
      <c r="AT361" s="81"/>
      <c r="AU361" s="81">
        <f>AVERAGE(AQ361:AS361)</f>
        <v>89.309074074074076</v>
      </c>
      <c r="AV361" s="81">
        <f>_xlfn.STDEV.S(AQ361:AS361)</f>
        <v>4.2431256434841076E-4</v>
      </c>
      <c r="AW361" s="8"/>
      <c r="AX361" s="8"/>
      <c r="AY361" s="8"/>
    </row>
    <row r="362" spans="1:51" ht="12" customHeight="1"/>
    <row r="363" spans="1:51" ht="12" customHeight="1"/>
    <row r="364" spans="1:51" ht="12" customHeight="1">
      <c r="A364" s="7" t="s">
        <v>0</v>
      </c>
      <c r="B364" s="7" t="s">
        <v>1</v>
      </c>
      <c r="C364" s="7" t="s">
        <v>2</v>
      </c>
      <c r="D364" s="549" t="s">
        <v>3</v>
      </c>
      <c r="E364" s="549"/>
      <c r="F364" s="549"/>
      <c r="G364" s="549" t="s">
        <v>13</v>
      </c>
      <c r="H364" s="549"/>
      <c r="I364" s="549"/>
      <c r="J364" s="549" t="s">
        <v>4</v>
      </c>
      <c r="K364" s="549"/>
      <c r="L364" s="549"/>
      <c r="M364" s="549" t="s">
        <v>6</v>
      </c>
      <c r="N364" s="549"/>
      <c r="O364" s="549"/>
      <c r="P364" s="549" t="s">
        <v>5</v>
      </c>
      <c r="Q364" s="549"/>
      <c r="R364" s="549"/>
      <c r="S364" s="549" t="s">
        <v>7</v>
      </c>
      <c r="T364" s="549"/>
      <c r="U364" s="549"/>
      <c r="V364" s="549" t="s">
        <v>12</v>
      </c>
      <c r="W364" s="549"/>
      <c r="X364" s="549"/>
    </row>
    <row r="365" spans="1:51" ht="12" customHeight="1">
      <c r="A365" s="9">
        <v>44872</v>
      </c>
      <c r="B365" s="114" t="s">
        <v>39</v>
      </c>
      <c r="C365" s="114" t="s">
        <v>37</v>
      </c>
      <c r="D365" s="30">
        <v>86</v>
      </c>
      <c r="E365" s="3">
        <v>17</v>
      </c>
      <c r="F365" s="4">
        <v>11</v>
      </c>
      <c r="G365" s="30">
        <f>IF(AA365&lt;0,"-"&amp;AB365,AB365)</f>
        <v>3</v>
      </c>
      <c r="H365" s="3">
        <f t="shared" ref="H365:I367" si="119">AC365</f>
        <v>42</v>
      </c>
      <c r="I365" s="3">
        <f t="shared" si="119"/>
        <v>49</v>
      </c>
      <c r="J365" s="30">
        <v>86</v>
      </c>
      <c r="K365" s="3">
        <v>17</v>
      </c>
      <c r="L365" s="4">
        <v>10</v>
      </c>
      <c r="M365" s="30">
        <f>IF(AE365&lt;0,"-"&amp;AF365,AF365)</f>
        <v>3</v>
      </c>
      <c r="N365" s="3">
        <f t="shared" ref="N365:O367" si="120">AG365</f>
        <v>42</v>
      </c>
      <c r="O365" s="3">
        <f t="shared" si="120"/>
        <v>50</v>
      </c>
      <c r="P365" s="30">
        <v>86</v>
      </c>
      <c r="Q365" s="3">
        <v>17</v>
      </c>
      <c r="R365" s="4">
        <v>7</v>
      </c>
      <c r="S365" s="30">
        <f>IF(AI365&lt;0,"-"&amp;AJ365,AJ365)</f>
        <v>3</v>
      </c>
      <c r="T365" s="3">
        <f t="shared" ref="T365:U367" si="121">AK365</f>
        <v>42</v>
      </c>
      <c r="U365" s="3">
        <f t="shared" si="121"/>
        <v>53</v>
      </c>
      <c r="V365" s="30">
        <f>IF(AM365&lt;0,"-"&amp;AN365,AN365)</f>
        <v>3</v>
      </c>
      <c r="W365" s="3">
        <f t="shared" ref="W365:X367" si="122">AO365</f>
        <v>42</v>
      </c>
      <c r="X365" s="4">
        <f t="shared" si="122"/>
        <v>51</v>
      </c>
      <c r="AA365" s="8">
        <f>324000-(F365+E365*60+D365*60*60)</f>
        <v>13369</v>
      </c>
      <c r="AB365" s="8">
        <f>ABS(ROUNDDOWN(AA365/3600,0))</f>
        <v>3</v>
      </c>
      <c r="AC365" s="8">
        <f>ABS(ROUNDDOWN((AA365-(3600*ROUNDDOWN(AA365/3600,0)))/60,0))</f>
        <v>42</v>
      </c>
      <c r="AD365" s="8">
        <f>ABS(AA365-(ROUNDDOWN(AA365/3600,0)*3600+ROUNDDOWN((AA365-(3600*ROUNDDOWN(AA365/3600,0)))/60,0)*60))</f>
        <v>49</v>
      </c>
      <c r="AE365" s="8">
        <f>324000-(L365+K365*60+J365*60*60)</f>
        <v>13370</v>
      </c>
      <c r="AF365" s="8">
        <f>ABS(ROUNDDOWN(AE365/3600,0))</f>
        <v>3</v>
      </c>
      <c r="AG365" s="8">
        <f>ABS(ROUNDDOWN((AE365-(3600*ROUNDDOWN(AE365/3600,0)))/60,0))</f>
        <v>42</v>
      </c>
      <c r="AH365" s="8">
        <f>ABS(AE365-(ROUNDDOWN(AE365/3600,0)*3600+ROUNDDOWN((AE365-(3600*ROUNDDOWN(AE365/3600,0)))/60,0)*60))</f>
        <v>50</v>
      </c>
      <c r="AI365" s="8">
        <f>324000-(R365+Q365*60+P365*60*60)</f>
        <v>13373</v>
      </c>
      <c r="AJ365" s="8">
        <f>ABS(ROUNDDOWN(AI365/3600,0))</f>
        <v>3</v>
      </c>
      <c r="AK365" s="8">
        <f>ABS(ROUNDDOWN((AI365-(3600*ROUNDDOWN(AI365/3600,0)))/60,0))</f>
        <v>42</v>
      </c>
      <c r="AL365" s="8">
        <f>ABS(AI365-(ROUNDDOWN(AI365/3600,0)*3600+ROUNDDOWN((AI365-(3600*ROUNDDOWN(AI365/3600,0)))/60,0)*60))</f>
        <v>53</v>
      </c>
      <c r="AM365" s="8">
        <f>ROUND((AA365+AE365+AI365)/3,0)</f>
        <v>13371</v>
      </c>
      <c r="AN365" s="8">
        <f>ABS(ROUNDDOWN(AM365/3600,0))</f>
        <v>3</v>
      </c>
      <c r="AO365" s="8">
        <f>ABS(ROUNDDOWN((AM365-(3600*ROUNDDOWN(AM365/3600,0)))/60,0))</f>
        <v>42</v>
      </c>
      <c r="AP365" s="8">
        <f>ABS(AM365-(ROUNDDOWN(AM365/3600,0)*3600+ROUNDDOWN((AM365-(3600*ROUNDDOWN(AM365/3600,0)))/60,0)*60))</f>
        <v>51</v>
      </c>
      <c r="AQ365" s="81">
        <f>(F365/60+E365)/60+D365</f>
        <v>86.286388888888894</v>
      </c>
      <c r="AR365" s="81">
        <f>(L365/60+K365)/60+J365</f>
        <v>86.286111111111111</v>
      </c>
      <c r="AS365" s="81">
        <f>(R365/60+Q365)/60+P365</f>
        <v>86.285277777777779</v>
      </c>
      <c r="AT365" s="81"/>
      <c r="AU365" s="523">
        <f>AVERAGE(AQ365:AS365)</f>
        <v>86.285925925925923</v>
      </c>
      <c r="AV365" s="81">
        <f>_xlfn.STDEV.S(AQ365:AS365)</f>
        <v>5.7824055540862951E-4</v>
      </c>
      <c r="AW365" s="8"/>
      <c r="AX365" s="8"/>
      <c r="AY365" s="8"/>
    </row>
    <row r="366" spans="1:51" ht="12" customHeight="1">
      <c r="A366" s="7"/>
      <c r="B366" s="7"/>
      <c r="C366" s="7" t="s">
        <v>126</v>
      </c>
      <c r="D366" s="31">
        <v>100</v>
      </c>
      <c r="E366" s="3">
        <v>34</v>
      </c>
      <c r="F366" s="4">
        <v>9</v>
      </c>
      <c r="G366" s="30" t="str">
        <f>IF(AA366&lt;0,"-"&amp;AB366,AB366)</f>
        <v>-10</v>
      </c>
      <c r="H366" s="3">
        <f t="shared" si="119"/>
        <v>34</v>
      </c>
      <c r="I366" s="3">
        <f t="shared" si="119"/>
        <v>9</v>
      </c>
      <c r="J366" s="31">
        <v>100</v>
      </c>
      <c r="K366" s="3">
        <v>34</v>
      </c>
      <c r="L366" s="4">
        <v>5</v>
      </c>
      <c r="M366" s="30" t="str">
        <f>IF(AE366&lt;0,"-"&amp;AF366,AF366)</f>
        <v>-10</v>
      </c>
      <c r="N366" s="3">
        <f t="shared" si="120"/>
        <v>34</v>
      </c>
      <c r="O366" s="3">
        <f t="shared" si="120"/>
        <v>5</v>
      </c>
      <c r="P366" s="31">
        <v>100</v>
      </c>
      <c r="Q366" s="3">
        <v>33</v>
      </c>
      <c r="R366" s="4">
        <v>49</v>
      </c>
      <c r="S366" s="30" t="str">
        <f>IF(AI366&lt;0,"-"&amp;AJ366,AJ366)</f>
        <v>-10</v>
      </c>
      <c r="T366" s="3">
        <f t="shared" si="121"/>
        <v>33</v>
      </c>
      <c r="U366" s="3">
        <f t="shared" si="121"/>
        <v>49</v>
      </c>
      <c r="V366" s="30" t="str">
        <f>IF(AM366&lt;0,"-"&amp;AN366,AN366)</f>
        <v>-10</v>
      </c>
      <c r="W366" s="3">
        <f t="shared" si="122"/>
        <v>34</v>
      </c>
      <c r="X366" s="4">
        <f t="shared" si="122"/>
        <v>1</v>
      </c>
      <c r="AA366" s="8">
        <f>324000-(F366+E366*60+D366*60*60)</f>
        <v>-38049</v>
      </c>
      <c r="AB366" s="8">
        <f>ABS(ROUNDDOWN(AA366/3600,0))</f>
        <v>10</v>
      </c>
      <c r="AC366" s="8">
        <f>ABS(ROUNDDOWN((AA366-(3600*ROUNDDOWN(AA366/3600,0)))/60,0))</f>
        <v>34</v>
      </c>
      <c r="AD366" s="8">
        <f>ABS(AA366-(ROUNDDOWN(AA366/3600,0)*3600+ROUNDDOWN((AA366-(3600*ROUNDDOWN(AA366/3600,0)))/60,0)*60))</f>
        <v>9</v>
      </c>
      <c r="AE366" s="8">
        <f>324000-(L366+K366*60+J366*60*60)</f>
        <v>-38045</v>
      </c>
      <c r="AF366" s="8">
        <f>ABS(ROUNDDOWN(AE366/3600,0))</f>
        <v>10</v>
      </c>
      <c r="AG366" s="8">
        <f>ABS(ROUNDDOWN((AE366-(3600*ROUNDDOWN(AE366/3600,0)))/60,0))</f>
        <v>34</v>
      </c>
      <c r="AH366" s="8">
        <f>ABS(AE366-(ROUNDDOWN(AE366/3600,0)*3600+ROUNDDOWN((AE366-(3600*ROUNDDOWN(AE366/3600,0)))/60,0)*60))</f>
        <v>5</v>
      </c>
      <c r="AI366" s="8">
        <f>324000-(R366+Q366*60+P366*60*60)</f>
        <v>-38029</v>
      </c>
      <c r="AJ366" s="8">
        <f>ABS(ROUNDDOWN(AI366/3600,0))</f>
        <v>10</v>
      </c>
      <c r="AK366" s="8">
        <f>ABS(ROUNDDOWN((AI366-(3600*ROUNDDOWN(AI366/3600,0)))/60,0))</f>
        <v>33</v>
      </c>
      <c r="AL366" s="8">
        <f>ABS(AI366-(ROUNDDOWN(AI366/3600,0)*3600+ROUNDDOWN((AI366-(3600*ROUNDDOWN(AI366/3600,0)))/60,0)*60))</f>
        <v>49</v>
      </c>
      <c r="AM366" s="8">
        <f>ROUND((AA366+AE366+AI366)/3,0)</f>
        <v>-38041</v>
      </c>
      <c r="AN366" s="8">
        <f>ABS(ROUNDDOWN(AM366/3600,0))</f>
        <v>10</v>
      </c>
      <c r="AO366" s="8">
        <f>ABS(ROUNDDOWN((AM366-(3600*ROUNDDOWN(AM366/3600,0)))/60,0))</f>
        <v>34</v>
      </c>
      <c r="AP366" s="8">
        <f>ABS(AM366-(ROUNDDOWN(AM366/3600,0)*3600+ROUNDDOWN((AM366-(3600*ROUNDDOWN(AM366/3600,0)))/60,0)*60))</f>
        <v>1</v>
      </c>
      <c r="AQ366" s="81">
        <f>(F366/60+E366)/60+D366</f>
        <v>100.56916666666666</v>
      </c>
      <c r="AR366" s="81">
        <f>(L366/60+K366)/60+J366</f>
        <v>100.56805555555556</v>
      </c>
      <c r="AS366" s="81">
        <f>(R366/60+Q366)/60+P366</f>
        <v>100.56361111111111</v>
      </c>
      <c r="AT366" s="81"/>
      <c r="AU366" s="81">
        <f>AVERAGE(AQ366:AS366)</f>
        <v>100.56694444444445</v>
      </c>
      <c r="AV366" s="81">
        <f>_xlfn.STDEV.S(AQ366:AS366)</f>
        <v>2.9397236789570872E-3</v>
      </c>
      <c r="AW366" s="8"/>
      <c r="AX366" s="8"/>
      <c r="AY366" s="8"/>
    </row>
    <row r="367" spans="1:51" ht="12" customHeight="1">
      <c r="A367" s="7"/>
      <c r="B367" s="7"/>
      <c r="C367" s="7" t="s">
        <v>127</v>
      </c>
      <c r="D367" s="31">
        <v>113</v>
      </c>
      <c r="E367" s="3">
        <v>48</v>
      </c>
      <c r="F367" s="4">
        <v>49</v>
      </c>
      <c r="G367" s="30" t="str">
        <f>IF(AA367&lt;0,"-"&amp;AB367,AB367)</f>
        <v>-23</v>
      </c>
      <c r="H367" s="3">
        <f t="shared" si="119"/>
        <v>48</v>
      </c>
      <c r="I367" s="3">
        <f t="shared" si="119"/>
        <v>49</v>
      </c>
      <c r="J367" s="31">
        <v>113</v>
      </c>
      <c r="K367" s="3">
        <v>48</v>
      </c>
      <c r="L367" s="4">
        <v>46</v>
      </c>
      <c r="M367" s="30" t="str">
        <f>IF(AE367&lt;0,"-"&amp;AF367,AF367)</f>
        <v>-23</v>
      </c>
      <c r="N367" s="3">
        <f t="shared" si="120"/>
        <v>48</v>
      </c>
      <c r="O367" s="3">
        <f t="shared" si="120"/>
        <v>46</v>
      </c>
      <c r="P367" s="31">
        <v>113</v>
      </c>
      <c r="Q367" s="3">
        <v>48</v>
      </c>
      <c r="R367" s="4">
        <v>26</v>
      </c>
      <c r="S367" s="30" t="str">
        <f>IF(AI367&lt;0,"-"&amp;AJ367,AJ367)</f>
        <v>-23</v>
      </c>
      <c r="T367" s="3">
        <f t="shared" si="121"/>
        <v>48</v>
      </c>
      <c r="U367" s="3">
        <f t="shared" si="121"/>
        <v>26</v>
      </c>
      <c r="V367" s="30" t="str">
        <f>IF(AM367&lt;0,"-"&amp;AN367,AN367)</f>
        <v>-23</v>
      </c>
      <c r="W367" s="3">
        <f t="shared" si="122"/>
        <v>48</v>
      </c>
      <c r="X367" s="4">
        <f t="shared" si="122"/>
        <v>40</v>
      </c>
      <c r="AA367" s="8">
        <f>324000-(F367+E367*60+D367*60*60)</f>
        <v>-85729</v>
      </c>
      <c r="AB367" s="8">
        <f>ABS(ROUNDDOWN(AA367/3600,0))</f>
        <v>23</v>
      </c>
      <c r="AC367" s="8">
        <f>ABS(ROUNDDOWN((AA367-(3600*ROUNDDOWN(AA367/3600,0)))/60,0))</f>
        <v>48</v>
      </c>
      <c r="AD367" s="8">
        <f>ABS(AA367-(ROUNDDOWN(AA367/3600,0)*3600+ROUNDDOWN((AA367-(3600*ROUNDDOWN(AA367/3600,0)))/60,0)*60))</f>
        <v>49</v>
      </c>
      <c r="AE367" s="8">
        <f>324000-(L367+K367*60+J367*60*60)</f>
        <v>-85726</v>
      </c>
      <c r="AF367" s="8">
        <f>ABS(ROUNDDOWN(AE367/3600,0))</f>
        <v>23</v>
      </c>
      <c r="AG367" s="8">
        <f>ABS(ROUNDDOWN((AE367-(3600*ROUNDDOWN(AE367/3600,0)))/60,0))</f>
        <v>48</v>
      </c>
      <c r="AH367" s="8">
        <f>ABS(AE367-(ROUNDDOWN(AE367/3600,0)*3600+ROUNDDOWN((AE367-(3600*ROUNDDOWN(AE367/3600,0)))/60,0)*60))</f>
        <v>46</v>
      </c>
      <c r="AI367" s="8">
        <f>324000-(R367+Q367*60+P367*60*60)</f>
        <v>-85706</v>
      </c>
      <c r="AJ367" s="8">
        <f>ABS(ROUNDDOWN(AI367/3600,0))</f>
        <v>23</v>
      </c>
      <c r="AK367" s="8">
        <f>ABS(ROUNDDOWN((AI367-(3600*ROUNDDOWN(AI367/3600,0)))/60,0))</f>
        <v>48</v>
      </c>
      <c r="AL367" s="8">
        <f>ABS(AI367-(ROUNDDOWN(AI367/3600,0)*3600+ROUNDDOWN((AI367-(3600*ROUNDDOWN(AI367/3600,0)))/60,0)*60))</f>
        <v>26</v>
      </c>
      <c r="AM367" s="8">
        <f>ROUND((AA367+AE367+AI367)/3,0)</f>
        <v>-85720</v>
      </c>
      <c r="AN367" s="8">
        <f>ABS(ROUNDDOWN(AM367/3600,0))</f>
        <v>23</v>
      </c>
      <c r="AO367" s="8">
        <f>ABS(ROUNDDOWN((AM367-(3600*ROUNDDOWN(AM367/3600,0)))/60,0))</f>
        <v>48</v>
      </c>
      <c r="AP367" s="8">
        <f>ABS(AM367-(ROUNDDOWN(AM367/3600,0)*3600+ROUNDDOWN((AM367-(3600*ROUNDDOWN(AM367/3600,0)))/60,0)*60))</f>
        <v>40</v>
      </c>
      <c r="AQ367" s="81">
        <f>(F367/60+E367)/60+D367</f>
        <v>113.81361111111111</v>
      </c>
      <c r="AR367" s="81">
        <f>(L367/60+K367)/60+J367</f>
        <v>113.81277777777778</v>
      </c>
      <c r="AS367" s="81">
        <f>(R367/60+Q367)/60+P367</f>
        <v>113.80722222222222</v>
      </c>
      <c r="AT367" s="81"/>
      <c r="AU367" s="81">
        <f>AVERAGE(AQ367:AS367)</f>
        <v>113.81120370370371</v>
      </c>
      <c r="AV367" s="81">
        <f>_xlfn.STDEV.S(AQ367:AS367)</f>
        <v>3.4731480247265404E-3</v>
      </c>
      <c r="AW367" s="8"/>
      <c r="AX367" s="8"/>
      <c r="AY367" s="8"/>
    </row>
    <row r="368" spans="1:51" ht="12" customHeight="1"/>
    <row r="369" spans="1:51" ht="12" customHeight="1"/>
    <row r="370" spans="1:51" ht="12" customHeight="1">
      <c r="A370" s="7" t="s">
        <v>0</v>
      </c>
      <c r="B370" s="7" t="s">
        <v>1</v>
      </c>
      <c r="C370" s="7" t="s">
        <v>2</v>
      </c>
      <c r="D370" s="549" t="s">
        <v>3</v>
      </c>
      <c r="E370" s="549"/>
      <c r="F370" s="549"/>
      <c r="G370" s="549" t="s">
        <v>13</v>
      </c>
      <c r="H370" s="549"/>
      <c r="I370" s="549"/>
      <c r="J370" s="549" t="s">
        <v>4</v>
      </c>
      <c r="K370" s="549"/>
      <c r="L370" s="549"/>
      <c r="M370" s="549" t="s">
        <v>6</v>
      </c>
      <c r="N370" s="549"/>
      <c r="O370" s="549"/>
      <c r="P370" s="549" t="s">
        <v>5</v>
      </c>
      <c r="Q370" s="549"/>
      <c r="R370" s="549"/>
      <c r="S370" s="549" t="s">
        <v>7</v>
      </c>
      <c r="T370" s="549"/>
      <c r="U370" s="549"/>
      <c r="V370" s="549" t="s">
        <v>12</v>
      </c>
      <c r="W370" s="549"/>
      <c r="X370" s="549"/>
    </row>
    <row r="371" spans="1:51" ht="12" customHeight="1">
      <c r="A371" s="9">
        <v>44872</v>
      </c>
      <c r="B371" s="114" t="s">
        <v>39</v>
      </c>
      <c r="C371" s="114" t="s">
        <v>37</v>
      </c>
      <c r="D371" s="30">
        <v>86</v>
      </c>
      <c r="E371" s="3">
        <v>17</v>
      </c>
      <c r="F371" s="4">
        <v>2</v>
      </c>
      <c r="G371" s="30">
        <f>IF(AA371&lt;0,"-"&amp;AB371,AB371)</f>
        <v>3</v>
      </c>
      <c r="H371" s="3">
        <f>AC371</f>
        <v>42</v>
      </c>
      <c r="I371" s="3">
        <f>AD371</f>
        <v>58</v>
      </c>
      <c r="J371" s="30">
        <v>86</v>
      </c>
      <c r="K371" s="3">
        <v>17</v>
      </c>
      <c r="L371" s="4">
        <v>3</v>
      </c>
      <c r="M371" s="30">
        <f>IF(AE371&lt;0,"-"&amp;AF371,AF371)</f>
        <v>3</v>
      </c>
      <c r="N371" s="3">
        <f>AG371</f>
        <v>42</v>
      </c>
      <c r="O371" s="3">
        <f>AH371</f>
        <v>57</v>
      </c>
      <c r="P371" s="30">
        <v>86</v>
      </c>
      <c r="Q371" s="3">
        <v>17</v>
      </c>
      <c r="R371" s="4">
        <v>0</v>
      </c>
      <c r="S371" s="30">
        <f>IF(AI371&lt;0,"-"&amp;AJ371,AJ371)</f>
        <v>3</v>
      </c>
      <c r="T371" s="3">
        <f>AK371</f>
        <v>43</v>
      </c>
      <c r="U371" s="3">
        <f>AL371</f>
        <v>0</v>
      </c>
      <c r="V371" s="30">
        <f>IF(AM371&lt;0,"-"&amp;AN371,AN371)</f>
        <v>3</v>
      </c>
      <c r="W371" s="3">
        <f>AO371</f>
        <v>42</v>
      </c>
      <c r="X371" s="4">
        <f>AP371</f>
        <v>58</v>
      </c>
      <c r="AA371" s="8">
        <f>324000-(F371+E371*60+D371*60*60)</f>
        <v>13378</v>
      </c>
      <c r="AB371" s="8">
        <f>ABS(ROUNDDOWN(AA371/3600,0))</f>
        <v>3</v>
      </c>
      <c r="AC371" s="8">
        <f>ABS(ROUNDDOWN((AA371-(3600*ROUNDDOWN(AA371/3600,0)))/60,0))</f>
        <v>42</v>
      </c>
      <c r="AD371" s="8">
        <f>ABS(AA371-(ROUNDDOWN(AA371/3600,0)*3600+ROUNDDOWN((AA371-(3600*ROUNDDOWN(AA371/3600,0)))/60,0)*60))</f>
        <v>58</v>
      </c>
      <c r="AE371" s="8">
        <f>324000-(L371+K371*60+J371*60*60)</f>
        <v>13377</v>
      </c>
      <c r="AF371" s="8">
        <f>ABS(ROUNDDOWN(AE371/3600,0))</f>
        <v>3</v>
      </c>
      <c r="AG371" s="8">
        <f>ABS(ROUNDDOWN((AE371-(3600*ROUNDDOWN(AE371/3600,0)))/60,0))</f>
        <v>42</v>
      </c>
      <c r="AH371" s="8">
        <f>ABS(AE371-(ROUNDDOWN(AE371/3600,0)*3600+ROUNDDOWN((AE371-(3600*ROUNDDOWN(AE371/3600,0)))/60,0)*60))</f>
        <v>57</v>
      </c>
      <c r="AI371" s="8">
        <f>324000-(R371+Q371*60+P371*60*60)</f>
        <v>13380</v>
      </c>
      <c r="AJ371" s="8">
        <f>ABS(ROUNDDOWN(AI371/3600,0))</f>
        <v>3</v>
      </c>
      <c r="AK371" s="8">
        <f>ABS(ROUNDDOWN((AI371-(3600*ROUNDDOWN(AI371/3600,0)))/60,0))</f>
        <v>43</v>
      </c>
      <c r="AL371" s="8">
        <f>ABS(AI371-(ROUNDDOWN(AI371/3600,0)*3600+ROUNDDOWN((AI371-(3600*ROUNDDOWN(AI371/3600,0)))/60,0)*60))</f>
        <v>0</v>
      </c>
      <c r="AM371" s="8">
        <f>ROUND((AA371+AE371+AI371)/3,0)</f>
        <v>13378</v>
      </c>
      <c r="AN371" s="8">
        <f>ABS(ROUNDDOWN(AM371/3600,0))</f>
        <v>3</v>
      </c>
      <c r="AO371" s="8">
        <f>ABS(ROUNDDOWN((AM371-(3600*ROUNDDOWN(AM371/3600,0)))/60,0))</f>
        <v>42</v>
      </c>
      <c r="AP371" s="8">
        <f>ABS(AM371-(ROUNDDOWN(AM371/3600,0)*3600+ROUNDDOWN((AM371-(3600*ROUNDDOWN(AM371/3600,0)))/60,0)*60))</f>
        <v>58</v>
      </c>
      <c r="AQ371" s="81">
        <f>(F371/60+E371)/60+D371</f>
        <v>86.283888888888896</v>
      </c>
      <c r="AR371" s="81">
        <f>(L371/60+K371)/60+J371</f>
        <v>86.284166666666664</v>
      </c>
      <c r="AS371" s="81">
        <f>(R371/60+Q371)/60+P371</f>
        <v>86.283333333333331</v>
      </c>
      <c r="AT371" s="81"/>
      <c r="AU371" s="523">
        <f>AVERAGE(AQ371:AS371)</f>
        <v>86.283796296296302</v>
      </c>
      <c r="AV371" s="81">
        <f>_xlfn.STDEV.S(AQ371:AS371)</f>
        <v>4.2431256434841076E-4</v>
      </c>
      <c r="AW371" s="8"/>
      <c r="AX371" s="8"/>
      <c r="AY371" s="8"/>
    </row>
    <row r="372" spans="1:51" ht="12" customHeight="1">
      <c r="A372" s="7"/>
      <c r="B372" s="7"/>
      <c r="C372" s="7" t="s">
        <v>128</v>
      </c>
      <c r="D372" s="31">
        <v>99</v>
      </c>
      <c r="E372" s="3">
        <v>25</v>
      </c>
      <c r="F372" s="4">
        <v>10</v>
      </c>
      <c r="G372" s="30" t="str">
        <f>IF(AA372&lt;0,"-"&amp;AB372,AB372)</f>
        <v>-9</v>
      </c>
      <c r="H372" s="3">
        <f>AC372</f>
        <v>25</v>
      </c>
      <c r="I372" s="3">
        <f>AD372</f>
        <v>10</v>
      </c>
      <c r="J372" s="31">
        <v>99</v>
      </c>
      <c r="K372" s="3">
        <v>25</v>
      </c>
      <c r="L372" s="4">
        <v>10</v>
      </c>
      <c r="M372" s="30" t="str">
        <f>IF(AE372&lt;0,"-"&amp;AF372,AF372)</f>
        <v>-9</v>
      </c>
      <c r="N372" s="3">
        <f>AG372</f>
        <v>25</v>
      </c>
      <c r="O372" s="3">
        <f>AH372</f>
        <v>10</v>
      </c>
      <c r="P372" s="31">
        <v>99</v>
      </c>
      <c r="Q372" s="3">
        <v>25</v>
      </c>
      <c r="R372" s="4">
        <v>11</v>
      </c>
      <c r="S372" s="30" t="str">
        <f>IF(AI372&lt;0,"-"&amp;AJ372,AJ372)</f>
        <v>-9</v>
      </c>
      <c r="T372" s="3">
        <f>AK372</f>
        <v>25</v>
      </c>
      <c r="U372" s="3">
        <f>AL372</f>
        <v>11</v>
      </c>
      <c r="V372" s="30" t="str">
        <f>IF(AM372&lt;0,"-"&amp;AN372,AN372)</f>
        <v>-9</v>
      </c>
      <c r="W372" s="3">
        <f>AO372</f>
        <v>25</v>
      </c>
      <c r="X372" s="4">
        <f>AP372</f>
        <v>10</v>
      </c>
      <c r="AA372" s="8">
        <f>324000-(F372+E372*60+D372*60*60)</f>
        <v>-33910</v>
      </c>
      <c r="AB372" s="8">
        <f>ABS(ROUNDDOWN(AA372/3600,0))</f>
        <v>9</v>
      </c>
      <c r="AC372" s="8">
        <f>ABS(ROUNDDOWN((AA372-(3600*ROUNDDOWN(AA372/3600,0)))/60,0))</f>
        <v>25</v>
      </c>
      <c r="AD372" s="8">
        <f>ABS(AA372-(ROUNDDOWN(AA372/3600,0)*3600+ROUNDDOWN((AA372-(3600*ROUNDDOWN(AA372/3600,0)))/60,0)*60))</f>
        <v>10</v>
      </c>
      <c r="AE372" s="8">
        <f>324000-(L372+K372*60+J372*60*60)</f>
        <v>-33910</v>
      </c>
      <c r="AF372" s="8">
        <f>ABS(ROUNDDOWN(AE372/3600,0))</f>
        <v>9</v>
      </c>
      <c r="AG372" s="8">
        <f>ABS(ROUNDDOWN((AE372-(3600*ROUNDDOWN(AE372/3600,0)))/60,0))</f>
        <v>25</v>
      </c>
      <c r="AH372" s="8">
        <f>ABS(AE372-(ROUNDDOWN(AE372/3600,0)*3600+ROUNDDOWN((AE372-(3600*ROUNDDOWN(AE372/3600,0)))/60,0)*60))</f>
        <v>10</v>
      </c>
      <c r="AI372" s="8">
        <f>324000-(R372+Q372*60+P372*60*60)</f>
        <v>-33911</v>
      </c>
      <c r="AJ372" s="8">
        <f>ABS(ROUNDDOWN(AI372/3600,0))</f>
        <v>9</v>
      </c>
      <c r="AK372" s="8">
        <f>ABS(ROUNDDOWN((AI372-(3600*ROUNDDOWN(AI372/3600,0)))/60,0))</f>
        <v>25</v>
      </c>
      <c r="AL372" s="8">
        <f>ABS(AI372-(ROUNDDOWN(AI372/3600,0)*3600+ROUNDDOWN((AI372-(3600*ROUNDDOWN(AI372/3600,0)))/60,0)*60))</f>
        <v>11</v>
      </c>
      <c r="AM372" s="8">
        <f>ROUND((AA372+AE372+AI372)/3,0)</f>
        <v>-33910</v>
      </c>
      <c r="AN372" s="8">
        <f>ABS(ROUNDDOWN(AM372/3600,0))</f>
        <v>9</v>
      </c>
      <c r="AO372" s="8">
        <f>ABS(ROUNDDOWN((AM372-(3600*ROUNDDOWN(AM372/3600,0)))/60,0))</f>
        <v>25</v>
      </c>
      <c r="AP372" s="8">
        <f>ABS(AM372-(ROUNDDOWN(AM372/3600,0)*3600+ROUNDDOWN((AM372-(3600*ROUNDDOWN(AM372/3600,0)))/60,0)*60))</f>
        <v>10</v>
      </c>
      <c r="AQ372" s="81">
        <f>(F372/60+E372)/60+D372</f>
        <v>99.419444444444451</v>
      </c>
      <c r="AR372" s="81">
        <f>(L372/60+K372)/60+J372</f>
        <v>99.419444444444451</v>
      </c>
      <c r="AS372" s="81">
        <f>(R372/60+Q372)/60+P372</f>
        <v>99.419722222222219</v>
      </c>
      <c r="AT372" s="81"/>
      <c r="AU372" s="81">
        <f>AVERAGE(AQ372:AS372)</f>
        <v>99.419537037037045</v>
      </c>
      <c r="AV372" s="81">
        <f>_xlfn.STDEV.S(AQ372:AS372)</f>
        <v>1.6037507476928043E-4</v>
      </c>
      <c r="AW372" s="8"/>
      <c r="AX372" s="8"/>
      <c r="AY372" s="8"/>
    </row>
    <row r="373" spans="1:51" ht="12" customHeight="1"/>
    <row r="374" spans="1:51" ht="12" customHeight="1"/>
    <row r="375" spans="1:51" ht="12" customHeight="1">
      <c r="A375" s="7" t="s">
        <v>0</v>
      </c>
      <c r="B375" s="7" t="s">
        <v>1</v>
      </c>
      <c r="C375" s="7" t="s">
        <v>2</v>
      </c>
      <c r="D375" s="549" t="s">
        <v>3</v>
      </c>
      <c r="E375" s="549"/>
      <c r="F375" s="549"/>
      <c r="G375" s="549" t="s">
        <v>13</v>
      </c>
      <c r="H375" s="549"/>
      <c r="I375" s="549"/>
      <c r="J375" s="549" t="s">
        <v>4</v>
      </c>
      <c r="K375" s="549"/>
      <c r="L375" s="549"/>
      <c r="M375" s="549" t="s">
        <v>6</v>
      </c>
      <c r="N375" s="549"/>
      <c r="O375" s="549"/>
      <c r="P375" s="549" t="s">
        <v>5</v>
      </c>
      <c r="Q375" s="549"/>
      <c r="R375" s="549"/>
      <c r="S375" s="549" t="s">
        <v>7</v>
      </c>
      <c r="T375" s="549"/>
      <c r="U375" s="549"/>
      <c r="V375" s="549" t="s">
        <v>12</v>
      </c>
      <c r="W375" s="549"/>
      <c r="X375" s="549"/>
    </row>
    <row r="376" spans="1:51" ht="12" customHeight="1">
      <c r="A376" s="9">
        <v>44873</v>
      </c>
      <c r="B376" s="7" t="s">
        <v>37</v>
      </c>
      <c r="C376" s="7" t="s">
        <v>46</v>
      </c>
      <c r="D376" s="30">
        <v>91</v>
      </c>
      <c r="E376" s="3">
        <v>59</v>
      </c>
      <c r="F376" s="4">
        <v>6</v>
      </c>
      <c r="G376" s="30" t="str">
        <f>IF(AA376&lt;0,"-"&amp;AB376,AB376)</f>
        <v>-1</v>
      </c>
      <c r="H376" s="3">
        <f>AC376</f>
        <v>59</v>
      </c>
      <c r="I376" s="3">
        <f>AD376</f>
        <v>6</v>
      </c>
      <c r="J376" s="30">
        <v>91</v>
      </c>
      <c r="K376" s="3">
        <v>59</v>
      </c>
      <c r="L376" s="4">
        <v>8</v>
      </c>
      <c r="M376" s="30" t="str">
        <f>IF(AE376&lt;0,"-"&amp;AF376,AF376)</f>
        <v>-1</v>
      </c>
      <c r="N376" s="3">
        <f>AG376</f>
        <v>59</v>
      </c>
      <c r="O376" s="3">
        <f>AH376</f>
        <v>8</v>
      </c>
      <c r="P376" s="30">
        <v>91</v>
      </c>
      <c r="Q376" s="3">
        <v>59</v>
      </c>
      <c r="R376" s="4">
        <v>9</v>
      </c>
      <c r="S376" s="30" t="str">
        <f>IF(AI376&lt;0,"-"&amp;AJ376,AJ376)</f>
        <v>-1</v>
      </c>
      <c r="T376" s="3">
        <f>AK376</f>
        <v>59</v>
      </c>
      <c r="U376" s="3">
        <f>AL376</f>
        <v>9</v>
      </c>
      <c r="V376" s="30" t="str">
        <f>IF(AM376&lt;0,"-"&amp;AN376,AN376)</f>
        <v>-1</v>
      </c>
      <c r="W376" s="3">
        <f>AO376</f>
        <v>59</v>
      </c>
      <c r="X376" s="4">
        <f>AP376</f>
        <v>8</v>
      </c>
      <c r="AA376" s="8">
        <f>324000-(F376+E376*60+D376*60*60)</f>
        <v>-7146</v>
      </c>
      <c r="AB376" s="8">
        <f>ABS(ROUNDDOWN(AA376/3600,0))</f>
        <v>1</v>
      </c>
      <c r="AC376" s="8">
        <f>ABS(ROUNDDOWN((AA376-(3600*ROUNDDOWN(AA376/3600,0)))/60,0))</f>
        <v>59</v>
      </c>
      <c r="AD376" s="8">
        <f>ABS(AA376-(ROUNDDOWN(AA376/3600,0)*3600+ROUNDDOWN((AA376-(3600*ROUNDDOWN(AA376/3600,0)))/60,0)*60))</f>
        <v>6</v>
      </c>
      <c r="AE376" s="8">
        <f>324000-(L376+K376*60+J376*60*60)</f>
        <v>-7148</v>
      </c>
      <c r="AF376" s="8">
        <f>ABS(ROUNDDOWN(AE376/3600,0))</f>
        <v>1</v>
      </c>
      <c r="AG376" s="8">
        <f>ABS(ROUNDDOWN((AE376-(3600*ROUNDDOWN(AE376/3600,0)))/60,0))</f>
        <v>59</v>
      </c>
      <c r="AH376" s="8">
        <f>ABS(AE376-(ROUNDDOWN(AE376/3600,0)*3600+ROUNDDOWN((AE376-(3600*ROUNDDOWN(AE376/3600,0)))/60,0)*60))</f>
        <v>8</v>
      </c>
      <c r="AI376" s="8">
        <f>324000-(R376+Q376*60+P376*60*60)</f>
        <v>-7149</v>
      </c>
      <c r="AJ376" s="8">
        <f>ABS(ROUNDDOWN(AI376/3600,0))</f>
        <v>1</v>
      </c>
      <c r="AK376" s="8">
        <f>ABS(ROUNDDOWN((AI376-(3600*ROUNDDOWN(AI376/3600,0)))/60,0))</f>
        <v>59</v>
      </c>
      <c r="AL376" s="8">
        <f>ABS(AI376-(ROUNDDOWN(AI376/3600,0)*3600+ROUNDDOWN((AI376-(3600*ROUNDDOWN(AI376/3600,0)))/60,0)*60))</f>
        <v>9</v>
      </c>
      <c r="AM376" s="8">
        <f>ROUND((AA376+AE376+AI376)/3,0)</f>
        <v>-7148</v>
      </c>
      <c r="AN376" s="8">
        <f>ABS(ROUNDDOWN(AM376/3600,0))</f>
        <v>1</v>
      </c>
      <c r="AO376" s="8">
        <f>ABS(ROUNDDOWN((AM376-(3600*ROUNDDOWN(AM376/3600,0)))/60,0))</f>
        <v>59</v>
      </c>
      <c r="AP376" s="8">
        <f>ABS(AM376-(ROUNDDOWN(AM376/3600,0)*3600+ROUNDDOWN((AM376-(3600*ROUNDDOWN(AM376/3600,0)))/60,0)*60))</f>
        <v>8</v>
      </c>
      <c r="AQ376" s="81">
        <f>(F376/60+E376)/60+D376</f>
        <v>91.984999999999999</v>
      </c>
      <c r="AR376" s="81">
        <f>(L376/60+K376)/60+J376</f>
        <v>91.98555555555555</v>
      </c>
      <c r="AS376" s="81">
        <f>(R376/60+Q376)/60+P376</f>
        <v>91.985833333333332</v>
      </c>
      <c r="AT376" s="81"/>
      <c r="AU376" s="519">
        <f>AVERAGE(AQ376:AS376)</f>
        <v>91.98546296296297</v>
      </c>
      <c r="AV376" s="81">
        <f>_xlfn.STDEV.S(AQ376:AS376)</f>
        <v>4.2431256434686019E-4</v>
      </c>
      <c r="AW376" s="8"/>
      <c r="AX376" s="8"/>
      <c r="AY376" s="8"/>
    </row>
    <row r="377" spans="1:51" ht="12" customHeight="1">
      <c r="A377" s="7"/>
      <c r="B377" s="7"/>
      <c r="C377" s="7" t="s">
        <v>129</v>
      </c>
      <c r="D377" s="31">
        <v>107</v>
      </c>
      <c r="E377" s="3">
        <v>2</v>
      </c>
      <c r="F377" s="4">
        <v>51</v>
      </c>
      <c r="G377" s="30" t="str">
        <f>IF(AA377&lt;0,"-"&amp;AB377,AB377)</f>
        <v>-17</v>
      </c>
      <c r="H377" s="3">
        <f>AC377</f>
        <v>2</v>
      </c>
      <c r="I377" s="3">
        <f>AD377</f>
        <v>51</v>
      </c>
      <c r="J377" s="31">
        <v>107</v>
      </c>
      <c r="K377" s="3">
        <v>2</v>
      </c>
      <c r="L377" s="4">
        <v>51</v>
      </c>
      <c r="M377" s="30" t="str">
        <f>IF(AE377&lt;0,"-"&amp;AF377,AF377)</f>
        <v>-17</v>
      </c>
      <c r="N377" s="3">
        <f>AG377</f>
        <v>2</v>
      </c>
      <c r="O377" s="3">
        <f>AH377</f>
        <v>51</v>
      </c>
      <c r="P377" s="31">
        <v>107</v>
      </c>
      <c r="Q377" s="3">
        <v>2</v>
      </c>
      <c r="R377" s="4">
        <v>51</v>
      </c>
      <c r="S377" s="30" t="str">
        <f>IF(AI377&lt;0,"-"&amp;AJ377,AJ377)</f>
        <v>-17</v>
      </c>
      <c r="T377" s="3">
        <f>AK377</f>
        <v>2</v>
      </c>
      <c r="U377" s="3">
        <f>AL377</f>
        <v>51</v>
      </c>
      <c r="V377" s="30" t="str">
        <f>IF(AM377&lt;0,"-"&amp;AN377,AN377)</f>
        <v>-17</v>
      </c>
      <c r="W377" s="3">
        <f>AO377</f>
        <v>2</v>
      </c>
      <c r="X377" s="4">
        <f>AP377</f>
        <v>51</v>
      </c>
      <c r="AA377" s="8">
        <f>324000-(F377+E377*60+D377*60*60)</f>
        <v>-61371</v>
      </c>
      <c r="AB377" s="8">
        <f>ABS(ROUNDDOWN(AA377/3600,0))</f>
        <v>17</v>
      </c>
      <c r="AC377" s="8">
        <f>ABS(ROUNDDOWN((AA377-(3600*ROUNDDOWN(AA377/3600,0)))/60,0))</f>
        <v>2</v>
      </c>
      <c r="AD377" s="8">
        <f>ABS(AA377-(ROUNDDOWN(AA377/3600,0)*3600+ROUNDDOWN((AA377-(3600*ROUNDDOWN(AA377/3600,0)))/60,0)*60))</f>
        <v>51</v>
      </c>
      <c r="AE377" s="8">
        <f>324000-(L377+K377*60+J377*60*60)</f>
        <v>-61371</v>
      </c>
      <c r="AF377" s="8">
        <f>ABS(ROUNDDOWN(AE377/3600,0))</f>
        <v>17</v>
      </c>
      <c r="AG377" s="8">
        <f>ABS(ROUNDDOWN((AE377-(3600*ROUNDDOWN(AE377/3600,0)))/60,0))</f>
        <v>2</v>
      </c>
      <c r="AH377" s="8">
        <f>ABS(AE377-(ROUNDDOWN(AE377/3600,0)*3600+ROUNDDOWN((AE377-(3600*ROUNDDOWN(AE377/3600,0)))/60,0)*60))</f>
        <v>51</v>
      </c>
      <c r="AI377" s="8">
        <f>324000-(R377+Q377*60+P377*60*60)</f>
        <v>-61371</v>
      </c>
      <c r="AJ377" s="8">
        <f>ABS(ROUNDDOWN(AI377/3600,0))</f>
        <v>17</v>
      </c>
      <c r="AK377" s="8">
        <f>ABS(ROUNDDOWN((AI377-(3600*ROUNDDOWN(AI377/3600,0)))/60,0))</f>
        <v>2</v>
      </c>
      <c r="AL377" s="8">
        <f>ABS(AI377-(ROUNDDOWN(AI377/3600,0)*3600+ROUNDDOWN((AI377-(3600*ROUNDDOWN(AI377/3600,0)))/60,0)*60))</f>
        <v>51</v>
      </c>
      <c r="AM377" s="8">
        <f>ROUND((AA377+AE377+AI377)/3,0)</f>
        <v>-61371</v>
      </c>
      <c r="AN377" s="8">
        <f>ABS(ROUNDDOWN(AM377/3600,0))</f>
        <v>17</v>
      </c>
      <c r="AO377" s="8">
        <f>ABS(ROUNDDOWN((AM377-(3600*ROUNDDOWN(AM377/3600,0)))/60,0))</f>
        <v>2</v>
      </c>
      <c r="AP377" s="8">
        <f>ABS(AM377-(ROUNDDOWN(AM377/3600,0)*3600+ROUNDDOWN((AM377-(3600*ROUNDDOWN(AM377/3600,0)))/60,0)*60))</f>
        <v>51</v>
      </c>
      <c r="AQ377" s="81">
        <f>(F377/60+E377)/60+D377</f>
        <v>107.0475</v>
      </c>
      <c r="AR377" s="81">
        <f>(L377/60+K377)/60+J377</f>
        <v>107.0475</v>
      </c>
      <c r="AS377" s="81">
        <f>(R377/60+Q377)/60+P377</f>
        <v>107.0475</v>
      </c>
      <c r="AT377" s="81"/>
      <c r="AU377" s="81">
        <f>AVERAGE(AQ377:AS377)</f>
        <v>107.0475</v>
      </c>
      <c r="AV377" s="81">
        <f>_xlfn.STDEV.S(AQ377:AS377)</f>
        <v>0</v>
      </c>
      <c r="AW377" s="8"/>
      <c r="AX377" s="8"/>
      <c r="AY377" s="8"/>
    </row>
    <row r="378" spans="1:51" ht="12.75" customHeight="1"/>
  </sheetData>
  <mergeCells count="466">
    <mergeCell ref="V191:X191"/>
    <mergeCell ref="D191:F191"/>
    <mergeCell ref="G191:I191"/>
    <mergeCell ref="J191:L191"/>
    <mergeCell ref="M191:O191"/>
    <mergeCell ref="P191:R191"/>
    <mergeCell ref="S191:U191"/>
    <mergeCell ref="V175:X175"/>
    <mergeCell ref="B183:U183"/>
    <mergeCell ref="D186:F186"/>
    <mergeCell ref="G186:I186"/>
    <mergeCell ref="J186:L186"/>
    <mergeCell ref="M186:O186"/>
    <mergeCell ref="P186:R186"/>
    <mergeCell ref="S186:U186"/>
    <mergeCell ref="V186:X186"/>
    <mergeCell ref="D175:F175"/>
    <mergeCell ref="G175:I175"/>
    <mergeCell ref="J175:L175"/>
    <mergeCell ref="M175:O175"/>
    <mergeCell ref="P175:R175"/>
    <mergeCell ref="S175:U175"/>
    <mergeCell ref="V164:X164"/>
    <mergeCell ref="D170:F170"/>
    <mergeCell ref="G170:I170"/>
    <mergeCell ref="J170:L170"/>
    <mergeCell ref="M170:O170"/>
    <mergeCell ref="P170:R170"/>
    <mergeCell ref="S170:U170"/>
    <mergeCell ref="V170:X170"/>
    <mergeCell ref="D164:F164"/>
    <mergeCell ref="G164:I164"/>
    <mergeCell ref="J164:L164"/>
    <mergeCell ref="M164:O164"/>
    <mergeCell ref="P164:R164"/>
    <mergeCell ref="S164:U164"/>
    <mergeCell ref="V152:X152"/>
    <mergeCell ref="D158:F158"/>
    <mergeCell ref="G158:I158"/>
    <mergeCell ref="J158:L158"/>
    <mergeCell ref="M158:O158"/>
    <mergeCell ref="P158:R158"/>
    <mergeCell ref="S158:U158"/>
    <mergeCell ref="V158:X158"/>
    <mergeCell ref="D152:F152"/>
    <mergeCell ref="G152:I152"/>
    <mergeCell ref="J152:L152"/>
    <mergeCell ref="M152:O152"/>
    <mergeCell ref="P152:R152"/>
    <mergeCell ref="S152:U152"/>
    <mergeCell ref="V139:X139"/>
    <mergeCell ref="D146:F146"/>
    <mergeCell ref="G146:I146"/>
    <mergeCell ref="J146:L146"/>
    <mergeCell ref="M146:O146"/>
    <mergeCell ref="P146:R146"/>
    <mergeCell ref="S146:U146"/>
    <mergeCell ref="V146:X146"/>
    <mergeCell ref="D139:F139"/>
    <mergeCell ref="G139:I139"/>
    <mergeCell ref="J139:L139"/>
    <mergeCell ref="M139:O139"/>
    <mergeCell ref="P139:R139"/>
    <mergeCell ref="S139:U139"/>
    <mergeCell ref="V126:X126"/>
    <mergeCell ref="D133:F133"/>
    <mergeCell ref="G133:I133"/>
    <mergeCell ref="J133:L133"/>
    <mergeCell ref="M133:O133"/>
    <mergeCell ref="P133:R133"/>
    <mergeCell ref="S133:U133"/>
    <mergeCell ref="V133:X133"/>
    <mergeCell ref="B123:U123"/>
    <mergeCell ref="D126:F126"/>
    <mergeCell ref="G126:I126"/>
    <mergeCell ref="J126:L126"/>
    <mergeCell ref="M126:O126"/>
    <mergeCell ref="P126:R126"/>
    <mergeCell ref="S126:U126"/>
    <mergeCell ref="V108:X108"/>
    <mergeCell ref="D114:F114"/>
    <mergeCell ref="G114:I114"/>
    <mergeCell ref="J114:L114"/>
    <mergeCell ref="M114:O114"/>
    <mergeCell ref="P114:R114"/>
    <mergeCell ref="S114:U114"/>
    <mergeCell ref="V114:X114"/>
    <mergeCell ref="D108:F108"/>
    <mergeCell ref="G108:I108"/>
    <mergeCell ref="J108:L108"/>
    <mergeCell ref="M108:O108"/>
    <mergeCell ref="P108:R108"/>
    <mergeCell ref="S108:U108"/>
    <mergeCell ref="V97:X97"/>
    <mergeCell ref="D102:F102"/>
    <mergeCell ref="G102:I102"/>
    <mergeCell ref="J102:L102"/>
    <mergeCell ref="M102:O102"/>
    <mergeCell ref="P102:R102"/>
    <mergeCell ref="S102:U102"/>
    <mergeCell ref="V102:X102"/>
    <mergeCell ref="D97:F97"/>
    <mergeCell ref="G97:I97"/>
    <mergeCell ref="J97:L97"/>
    <mergeCell ref="M97:O97"/>
    <mergeCell ref="P97:R97"/>
    <mergeCell ref="S97:U97"/>
    <mergeCell ref="V85:X85"/>
    <mergeCell ref="D90:F90"/>
    <mergeCell ref="G90:I90"/>
    <mergeCell ref="J90:L90"/>
    <mergeCell ref="M90:O90"/>
    <mergeCell ref="P90:R90"/>
    <mergeCell ref="S90:U90"/>
    <mergeCell ref="V90:X90"/>
    <mergeCell ref="D85:F85"/>
    <mergeCell ref="G85:I85"/>
    <mergeCell ref="J85:L85"/>
    <mergeCell ref="M85:O85"/>
    <mergeCell ref="P85:R85"/>
    <mergeCell ref="S85:U85"/>
    <mergeCell ref="V71:X71"/>
    <mergeCell ref="D78:F78"/>
    <mergeCell ref="G78:I78"/>
    <mergeCell ref="J78:L78"/>
    <mergeCell ref="M78:O78"/>
    <mergeCell ref="P78:R78"/>
    <mergeCell ref="S78:U78"/>
    <mergeCell ref="V78:X78"/>
    <mergeCell ref="D71:F71"/>
    <mergeCell ref="G71:I71"/>
    <mergeCell ref="J71:L71"/>
    <mergeCell ref="M71:O71"/>
    <mergeCell ref="P71:R71"/>
    <mergeCell ref="S71:U71"/>
    <mergeCell ref="V55:X55"/>
    <mergeCell ref="B62:U62"/>
    <mergeCell ref="D65:F65"/>
    <mergeCell ref="G65:I65"/>
    <mergeCell ref="J65:L65"/>
    <mergeCell ref="M65:O65"/>
    <mergeCell ref="P65:R65"/>
    <mergeCell ref="S65:U65"/>
    <mergeCell ref="V65:X65"/>
    <mergeCell ref="D55:F55"/>
    <mergeCell ref="G55:I55"/>
    <mergeCell ref="J55:L55"/>
    <mergeCell ref="M55:O55"/>
    <mergeCell ref="P55:R55"/>
    <mergeCell ref="S55:U55"/>
    <mergeCell ref="V41:X41"/>
    <mergeCell ref="D48:F48"/>
    <mergeCell ref="G48:I48"/>
    <mergeCell ref="J48:L48"/>
    <mergeCell ref="M48:O48"/>
    <mergeCell ref="P48:R48"/>
    <mergeCell ref="S48:U48"/>
    <mergeCell ref="V48:X48"/>
    <mergeCell ref="D41:F41"/>
    <mergeCell ref="G41:I41"/>
    <mergeCell ref="J41:L41"/>
    <mergeCell ref="M41:O41"/>
    <mergeCell ref="P41:R41"/>
    <mergeCell ref="S41:U41"/>
    <mergeCell ref="V28:X28"/>
    <mergeCell ref="D34:F34"/>
    <mergeCell ref="G34:I34"/>
    <mergeCell ref="J34:L34"/>
    <mergeCell ref="M34:O34"/>
    <mergeCell ref="P34:R34"/>
    <mergeCell ref="S34:U34"/>
    <mergeCell ref="V34:X34"/>
    <mergeCell ref="D28:F28"/>
    <mergeCell ref="G28:I28"/>
    <mergeCell ref="J28:L28"/>
    <mergeCell ref="M28:O28"/>
    <mergeCell ref="P28:R28"/>
    <mergeCell ref="S28:U28"/>
    <mergeCell ref="BD18:BI19"/>
    <mergeCell ref="BD20:BH21"/>
    <mergeCell ref="D22:F22"/>
    <mergeCell ref="G22:I22"/>
    <mergeCell ref="J22:L22"/>
    <mergeCell ref="M22:O22"/>
    <mergeCell ref="P22:R22"/>
    <mergeCell ref="S22:U22"/>
    <mergeCell ref="V22:X22"/>
    <mergeCell ref="BE11:BG12"/>
    <mergeCell ref="D16:F16"/>
    <mergeCell ref="G16:I16"/>
    <mergeCell ref="J16:L16"/>
    <mergeCell ref="M16:O16"/>
    <mergeCell ref="P16:R16"/>
    <mergeCell ref="S16:U16"/>
    <mergeCell ref="V16:X16"/>
    <mergeCell ref="BG7:BG8"/>
    <mergeCell ref="BC9:BD10"/>
    <mergeCell ref="D10:F10"/>
    <mergeCell ref="G10:I10"/>
    <mergeCell ref="J10:L10"/>
    <mergeCell ref="M10:O10"/>
    <mergeCell ref="P10:R10"/>
    <mergeCell ref="S10:U10"/>
    <mergeCell ref="V10:X10"/>
    <mergeCell ref="V4:X4"/>
    <mergeCell ref="AA4:AD4"/>
    <mergeCell ref="AE4:AH4"/>
    <mergeCell ref="AI4:AL4"/>
    <mergeCell ref="AM4:AP4"/>
    <mergeCell ref="BF4:BF5"/>
    <mergeCell ref="B2:U2"/>
    <mergeCell ref="D4:F4"/>
    <mergeCell ref="G4:I4"/>
    <mergeCell ref="J4:L4"/>
    <mergeCell ref="M4:O4"/>
    <mergeCell ref="P4:R4"/>
    <mergeCell ref="S4:U4"/>
    <mergeCell ref="V370:X370"/>
    <mergeCell ref="D375:F375"/>
    <mergeCell ref="G375:I375"/>
    <mergeCell ref="J375:L375"/>
    <mergeCell ref="M375:O375"/>
    <mergeCell ref="P375:R375"/>
    <mergeCell ref="S375:U375"/>
    <mergeCell ref="V375:X375"/>
    <mergeCell ref="D370:F370"/>
    <mergeCell ref="G370:I370"/>
    <mergeCell ref="J370:L370"/>
    <mergeCell ref="M370:O370"/>
    <mergeCell ref="P370:R370"/>
    <mergeCell ref="S370:U370"/>
    <mergeCell ref="V359:X359"/>
    <mergeCell ref="D364:F364"/>
    <mergeCell ref="G364:I364"/>
    <mergeCell ref="J364:L364"/>
    <mergeCell ref="M364:O364"/>
    <mergeCell ref="P364:R364"/>
    <mergeCell ref="S364:U364"/>
    <mergeCell ref="V364:X364"/>
    <mergeCell ref="D359:F359"/>
    <mergeCell ref="G359:I359"/>
    <mergeCell ref="J359:L359"/>
    <mergeCell ref="M359:O359"/>
    <mergeCell ref="P359:R359"/>
    <mergeCell ref="S359:U359"/>
    <mergeCell ref="V349:X349"/>
    <mergeCell ref="D354:F354"/>
    <mergeCell ref="G354:I354"/>
    <mergeCell ref="J354:L354"/>
    <mergeCell ref="M354:O354"/>
    <mergeCell ref="P354:R354"/>
    <mergeCell ref="S354:U354"/>
    <mergeCell ref="V354:X354"/>
    <mergeCell ref="D349:F349"/>
    <mergeCell ref="G349:I349"/>
    <mergeCell ref="J349:L349"/>
    <mergeCell ref="M349:O349"/>
    <mergeCell ref="P349:R349"/>
    <mergeCell ref="S349:U349"/>
    <mergeCell ref="V339:X339"/>
    <mergeCell ref="D344:F344"/>
    <mergeCell ref="G344:I344"/>
    <mergeCell ref="J344:L344"/>
    <mergeCell ref="M344:O344"/>
    <mergeCell ref="P344:R344"/>
    <mergeCell ref="S344:U344"/>
    <mergeCell ref="V344:X344"/>
    <mergeCell ref="D339:F339"/>
    <mergeCell ref="G339:I339"/>
    <mergeCell ref="J339:L339"/>
    <mergeCell ref="M339:O339"/>
    <mergeCell ref="P339:R339"/>
    <mergeCell ref="S339:U339"/>
    <mergeCell ref="V329:X329"/>
    <mergeCell ref="D334:F334"/>
    <mergeCell ref="G334:I334"/>
    <mergeCell ref="J334:L334"/>
    <mergeCell ref="M334:O334"/>
    <mergeCell ref="P334:R334"/>
    <mergeCell ref="S334:U334"/>
    <mergeCell ref="V334:X334"/>
    <mergeCell ref="D329:F329"/>
    <mergeCell ref="G329:I329"/>
    <mergeCell ref="J329:L329"/>
    <mergeCell ref="M329:O329"/>
    <mergeCell ref="P329:R329"/>
    <mergeCell ref="S329:U329"/>
    <mergeCell ref="V319:X319"/>
    <mergeCell ref="D324:F324"/>
    <mergeCell ref="G324:I324"/>
    <mergeCell ref="J324:L324"/>
    <mergeCell ref="M324:O324"/>
    <mergeCell ref="P324:R324"/>
    <mergeCell ref="S324:U324"/>
    <mergeCell ref="V324:X324"/>
    <mergeCell ref="D319:F319"/>
    <mergeCell ref="G319:I319"/>
    <mergeCell ref="J319:L319"/>
    <mergeCell ref="M319:O319"/>
    <mergeCell ref="P319:R319"/>
    <mergeCell ref="S319:U319"/>
    <mergeCell ref="V305:X305"/>
    <mergeCell ref="D310:F310"/>
    <mergeCell ref="G310:I310"/>
    <mergeCell ref="J310:L310"/>
    <mergeCell ref="M310:O310"/>
    <mergeCell ref="P310:R310"/>
    <mergeCell ref="S310:U310"/>
    <mergeCell ref="V310:X310"/>
    <mergeCell ref="D305:F305"/>
    <mergeCell ref="G305:I305"/>
    <mergeCell ref="J305:L305"/>
    <mergeCell ref="M305:O305"/>
    <mergeCell ref="P305:R305"/>
    <mergeCell ref="S305:U305"/>
    <mergeCell ref="V295:X295"/>
    <mergeCell ref="D300:F300"/>
    <mergeCell ref="G300:I300"/>
    <mergeCell ref="J300:L300"/>
    <mergeCell ref="M300:O300"/>
    <mergeCell ref="P300:R300"/>
    <mergeCell ref="S300:U300"/>
    <mergeCell ref="V300:X300"/>
    <mergeCell ref="D295:F295"/>
    <mergeCell ref="G295:I295"/>
    <mergeCell ref="J295:L295"/>
    <mergeCell ref="M295:O295"/>
    <mergeCell ref="P295:R295"/>
    <mergeCell ref="S295:U295"/>
    <mergeCell ref="V285:X285"/>
    <mergeCell ref="D290:F290"/>
    <mergeCell ref="G290:I290"/>
    <mergeCell ref="J290:L290"/>
    <mergeCell ref="M290:O290"/>
    <mergeCell ref="P290:R290"/>
    <mergeCell ref="S290:U290"/>
    <mergeCell ref="V290:X290"/>
    <mergeCell ref="D285:F285"/>
    <mergeCell ref="G285:I285"/>
    <mergeCell ref="J285:L285"/>
    <mergeCell ref="M285:O285"/>
    <mergeCell ref="P285:R285"/>
    <mergeCell ref="S285:U285"/>
    <mergeCell ref="V275:X275"/>
    <mergeCell ref="D280:F280"/>
    <mergeCell ref="G280:I280"/>
    <mergeCell ref="J280:L280"/>
    <mergeCell ref="M280:O280"/>
    <mergeCell ref="P280:R280"/>
    <mergeCell ref="S280:U280"/>
    <mergeCell ref="V280:X280"/>
    <mergeCell ref="D275:F275"/>
    <mergeCell ref="G275:I275"/>
    <mergeCell ref="J275:L275"/>
    <mergeCell ref="M275:O275"/>
    <mergeCell ref="P275:R275"/>
    <mergeCell ref="S275:U275"/>
    <mergeCell ref="V263:X263"/>
    <mergeCell ref="D269:F269"/>
    <mergeCell ref="G269:I269"/>
    <mergeCell ref="J269:L269"/>
    <mergeCell ref="M269:O269"/>
    <mergeCell ref="P269:R269"/>
    <mergeCell ref="S269:U269"/>
    <mergeCell ref="V269:X269"/>
    <mergeCell ref="D263:F263"/>
    <mergeCell ref="G263:I263"/>
    <mergeCell ref="J263:L263"/>
    <mergeCell ref="M263:O263"/>
    <mergeCell ref="P263:R263"/>
    <mergeCell ref="S263:U263"/>
    <mergeCell ref="V249:X249"/>
    <mergeCell ref="D257:F257"/>
    <mergeCell ref="G257:I257"/>
    <mergeCell ref="J257:L257"/>
    <mergeCell ref="M257:O257"/>
    <mergeCell ref="P257:R257"/>
    <mergeCell ref="S257:U257"/>
    <mergeCell ref="V257:X257"/>
    <mergeCell ref="D249:F249"/>
    <mergeCell ref="G249:I249"/>
    <mergeCell ref="J249:L249"/>
    <mergeCell ref="M249:O249"/>
    <mergeCell ref="P249:R249"/>
    <mergeCell ref="S249:U249"/>
    <mergeCell ref="V242:X242"/>
    <mergeCell ref="D244:F244"/>
    <mergeCell ref="G244:I244"/>
    <mergeCell ref="J244:L244"/>
    <mergeCell ref="M244:O244"/>
    <mergeCell ref="P244:R244"/>
    <mergeCell ref="S244:U244"/>
    <mergeCell ref="V244:X244"/>
    <mergeCell ref="D242:F242"/>
    <mergeCell ref="G242:I242"/>
    <mergeCell ref="J242:L242"/>
    <mergeCell ref="M242:O242"/>
    <mergeCell ref="P242:R242"/>
    <mergeCell ref="S242:U242"/>
    <mergeCell ref="V234:X234"/>
    <mergeCell ref="D239:F239"/>
    <mergeCell ref="G239:I239"/>
    <mergeCell ref="J239:L239"/>
    <mergeCell ref="M239:O239"/>
    <mergeCell ref="P239:R239"/>
    <mergeCell ref="S239:U239"/>
    <mergeCell ref="V239:X239"/>
    <mergeCell ref="D234:F234"/>
    <mergeCell ref="G234:I234"/>
    <mergeCell ref="J234:L234"/>
    <mergeCell ref="M234:O234"/>
    <mergeCell ref="P234:R234"/>
    <mergeCell ref="S234:U234"/>
    <mergeCell ref="V224:X224"/>
    <mergeCell ref="D229:F229"/>
    <mergeCell ref="G229:I229"/>
    <mergeCell ref="J229:L229"/>
    <mergeCell ref="M229:O229"/>
    <mergeCell ref="P229:R229"/>
    <mergeCell ref="S229:U229"/>
    <mergeCell ref="V229:X229"/>
    <mergeCell ref="D224:F224"/>
    <mergeCell ref="G224:I224"/>
    <mergeCell ref="J224:L224"/>
    <mergeCell ref="M224:O224"/>
    <mergeCell ref="P224:R224"/>
    <mergeCell ref="S224:U224"/>
    <mergeCell ref="D208:F208"/>
    <mergeCell ref="G208:I208"/>
    <mergeCell ref="J208:L208"/>
    <mergeCell ref="M208:O208"/>
    <mergeCell ref="P208:R208"/>
    <mergeCell ref="S208:U208"/>
    <mergeCell ref="V208:X208"/>
    <mergeCell ref="V214:X214"/>
    <mergeCell ref="D219:F219"/>
    <mergeCell ref="G219:I219"/>
    <mergeCell ref="J219:L219"/>
    <mergeCell ref="M219:O219"/>
    <mergeCell ref="P219:R219"/>
    <mergeCell ref="S219:U219"/>
    <mergeCell ref="V219:X219"/>
    <mergeCell ref="D214:F214"/>
    <mergeCell ref="G214:I214"/>
    <mergeCell ref="J214:L214"/>
    <mergeCell ref="M214:O214"/>
    <mergeCell ref="P214:R214"/>
    <mergeCell ref="S214:U214"/>
    <mergeCell ref="V196:X196"/>
    <mergeCell ref="AA196:AD196"/>
    <mergeCell ref="AE196:AH196"/>
    <mergeCell ref="AI196:AL196"/>
    <mergeCell ref="AM196:AP196"/>
    <mergeCell ref="D202:F202"/>
    <mergeCell ref="G202:I202"/>
    <mergeCell ref="J202:L202"/>
    <mergeCell ref="M202:O202"/>
    <mergeCell ref="P202:R202"/>
    <mergeCell ref="D196:F196"/>
    <mergeCell ref="G196:I196"/>
    <mergeCell ref="J196:L196"/>
    <mergeCell ref="M196:O196"/>
    <mergeCell ref="P196:R196"/>
    <mergeCell ref="S196:U196"/>
    <mergeCell ref="S202:U202"/>
    <mergeCell ref="V202:X202"/>
  </mergeCells>
  <pageMargins left="0.51181102362204722" right="0" top="0.74803149606299213" bottom="0.74803149606299213" header="0.31496062992125984" footer="0.31496062992125984"/>
  <pageSetup paperSize="9" orientation="portrait" r:id="rId1"/>
  <headerFooter>
    <oddHeader>&amp;C
&amp;"ＭＳ Ｐゴシック,標準"&amp;16高度角平均表</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9E02E-5E0E-4440-A4C5-954F040E1828}">
  <dimension ref="A1:U351"/>
  <sheetViews>
    <sheetView workbookViewId="0"/>
  </sheetViews>
  <sheetFormatPr defaultColWidth="9" defaultRowHeight="13.5"/>
  <cols>
    <col min="1" max="1" width="11.7109375" style="24" customWidth="1"/>
    <col min="2" max="2" width="7.140625" style="6" customWidth="1"/>
    <col min="3" max="3" width="8.42578125" style="6" bestFit="1" customWidth="1"/>
    <col min="4" max="7" width="11.5703125" style="92" customWidth="1"/>
    <col min="8" max="8" width="2.5703125" style="5" customWidth="1"/>
    <col min="9" max="9" width="11.28515625" style="100" customWidth="1"/>
    <col min="10" max="10" width="10.140625" style="100" customWidth="1"/>
    <col min="11" max="12" width="9.140625" style="5" customWidth="1"/>
    <col min="13" max="16384" width="9" style="5"/>
  </cols>
  <sheetData>
    <row r="1" spans="1:21">
      <c r="D1" s="83"/>
      <c r="E1" s="83"/>
      <c r="F1" s="83"/>
      <c r="G1" s="83"/>
    </row>
    <row r="2" spans="1:21" s="25" customFormat="1" ht="27.75" customHeight="1">
      <c r="A2" s="24"/>
      <c r="B2" s="547" t="s">
        <v>217</v>
      </c>
      <c r="C2" s="547"/>
      <c r="D2" s="547"/>
      <c r="E2" s="547"/>
      <c r="F2" s="547"/>
      <c r="G2" s="84"/>
      <c r="H2" s="65"/>
      <c r="I2" s="101"/>
      <c r="J2" s="101"/>
      <c r="K2" s="65"/>
      <c r="L2" s="65"/>
      <c r="M2" s="65"/>
      <c r="N2" s="65"/>
      <c r="O2" s="65"/>
      <c r="P2" s="65"/>
      <c r="Q2" s="548"/>
      <c r="R2" s="548"/>
      <c r="S2" s="548"/>
    </row>
    <row r="3" spans="1:21">
      <c r="D3" s="83"/>
      <c r="E3" s="83"/>
      <c r="F3" s="83"/>
      <c r="G3" s="83"/>
      <c r="I3" s="100" t="s">
        <v>223</v>
      </c>
      <c r="J3" s="100" t="s">
        <v>222</v>
      </c>
      <c r="L3" s="5" t="s">
        <v>239</v>
      </c>
    </row>
    <row r="4" spans="1:21">
      <c r="A4" s="23" t="s">
        <v>0</v>
      </c>
      <c r="B4" s="66" t="s">
        <v>1</v>
      </c>
      <c r="C4" s="66" t="s">
        <v>2</v>
      </c>
      <c r="D4" s="85" t="s">
        <v>3</v>
      </c>
      <c r="E4" s="85" t="s">
        <v>4</v>
      </c>
      <c r="F4" s="85" t="s">
        <v>5</v>
      </c>
      <c r="G4" s="104" t="s">
        <v>8</v>
      </c>
      <c r="T4" s="562" t="s">
        <v>156</v>
      </c>
      <c r="U4" s="562"/>
    </row>
    <row r="5" spans="1:21" ht="18.75" customHeight="1">
      <c r="A5" s="22">
        <v>44846</v>
      </c>
      <c r="B5" s="66" t="s">
        <v>72</v>
      </c>
      <c r="C5" s="66" t="s">
        <v>71</v>
      </c>
      <c r="D5" s="86">
        <v>39.698</v>
      </c>
      <c r="E5" s="86">
        <v>39.698</v>
      </c>
      <c r="F5" s="86">
        <v>39.698</v>
      </c>
      <c r="G5" s="87">
        <f>(F5+E5+D5)/3</f>
        <v>39.698</v>
      </c>
      <c r="I5" s="100">
        <f>AVERAGE(D5:F5)</f>
        <v>39.698</v>
      </c>
      <c r="J5" s="100">
        <f>_xlfn.STDEV.S(D5:F5)</f>
        <v>0</v>
      </c>
      <c r="L5" s="5">
        <v>1</v>
      </c>
      <c r="N5" s="25"/>
      <c r="O5" s="25"/>
      <c r="P5" s="25"/>
      <c r="Q5" s="556" t="s">
        <v>153</v>
      </c>
      <c r="R5" s="556"/>
      <c r="S5" s="25"/>
      <c r="T5" s="562"/>
      <c r="U5" s="562"/>
    </row>
    <row r="6" spans="1:21">
      <c r="A6" s="23"/>
      <c r="B6" s="66"/>
      <c r="C6" s="66" t="s">
        <v>73</v>
      </c>
      <c r="D6" s="86">
        <v>35.71</v>
      </c>
      <c r="E6" s="86">
        <v>35.71</v>
      </c>
      <c r="F6" s="86">
        <v>35.71</v>
      </c>
      <c r="G6" s="87">
        <f>(F6+E6+D6)/3</f>
        <v>35.71</v>
      </c>
      <c r="I6" s="100">
        <f>AVERAGE(D6:F6)</f>
        <v>35.71</v>
      </c>
      <c r="J6" s="100">
        <f>_xlfn.STDEV.S(D6:F6)</f>
        <v>0</v>
      </c>
      <c r="N6" s="25"/>
      <c r="O6" s="25"/>
      <c r="P6" s="25"/>
      <c r="Q6" s="556"/>
      <c r="R6" s="556"/>
      <c r="S6" s="25"/>
      <c r="T6" s="558"/>
      <c r="U6" s="558"/>
    </row>
    <row r="7" spans="1:21">
      <c r="A7" s="23"/>
      <c r="B7" s="66"/>
      <c r="C7" s="66" t="s">
        <v>155</v>
      </c>
      <c r="D7" s="86">
        <v>30.657</v>
      </c>
      <c r="E7" s="86">
        <v>30.657</v>
      </c>
      <c r="F7" s="86">
        <v>30.657</v>
      </c>
      <c r="G7" s="87">
        <f>(F7+E7+D7)/3</f>
        <v>30.657</v>
      </c>
      <c r="I7" s="100">
        <f>AVERAGE(D7:F7)</f>
        <v>30.657</v>
      </c>
      <c r="J7" s="100">
        <f>_xlfn.STDEV.S(D7:F7)</f>
        <v>0</v>
      </c>
      <c r="N7" s="25"/>
      <c r="O7" s="25"/>
      <c r="P7" s="25"/>
      <c r="Q7" s="25"/>
      <c r="R7" s="25"/>
      <c r="S7" s="25"/>
      <c r="T7" s="558"/>
      <c r="U7" s="558"/>
    </row>
    <row r="8" spans="1:21">
      <c r="D8" s="88"/>
      <c r="E8" s="88"/>
      <c r="F8" s="88"/>
      <c r="G8" s="89"/>
      <c r="N8" s="25"/>
      <c r="O8" s="25"/>
      <c r="P8" s="25"/>
      <c r="Q8" s="25"/>
      <c r="R8" s="25"/>
      <c r="S8" s="25"/>
      <c r="T8" s="25"/>
      <c r="U8" s="25"/>
    </row>
    <row r="9" spans="1:21" ht="18.75" customHeight="1">
      <c r="A9" s="23" t="s">
        <v>0</v>
      </c>
      <c r="B9" s="66" t="s">
        <v>1</v>
      </c>
      <c r="C9" s="66" t="s">
        <v>2</v>
      </c>
      <c r="D9" s="85" t="s">
        <v>3</v>
      </c>
      <c r="E9" s="85" t="s">
        <v>4</v>
      </c>
      <c r="F9" s="85" t="s">
        <v>5</v>
      </c>
      <c r="G9" s="85" t="s">
        <v>8</v>
      </c>
      <c r="N9" s="25"/>
      <c r="O9" s="25" t="s">
        <v>219</v>
      </c>
      <c r="P9" s="25"/>
      <c r="Q9" s="25"/>
      <c r="R9" s="556"/>
      <c r="S9" s="25"/>
      <c r="T9" s="563" t="s">
        <v>154</v>
      </c>
      <c r="U9" s="563"/>
    </row>
    <row r="10" spans="1:21">
      <c r="A10" s="22">
        <v>44848</v>
      </c>
      <c r="B10" s="66" t="s">
        <v>71</v>
      </c>
      <c r="C10" s="66" t="s">
        <v>72</v>
      </c>
      <c r="D10" s="86">
        <v>39.700000000000003</v>
      </c>
      <c r="E10" s="86">
        <v>39.700000000000003</v>
      </c>
      <c r="F10" s="86">
        <v>39.700000000000003</v>
      </c>
      <c r="G10" s="87">
        <f>(F10+E10+D10)/3</f>
        <v>39.700000000000003</v>
      </c>
      <c r="I10" s="100">
        <f>AVERAGE(D10:F10)</f>
        <v>39.700000000000003</v>
      </c>
      <c r="J10" s="100">
        <f>_xlfn.STDEV.S(D10:F10)</f>
        <v>0</v>
      </c>
      <c r="L10" s="5">
        <v>2</v>
      </c>
      <c r="N10" s="25"/>
      <c r="O10" s="25"/>
      <c r="P10" s="25"/>
      <c r="Q10" s="25"/>
      <c r="R10" s="556"/>
      <c r="S10" s="25"/>
      <c r="T10" s="563"/>
      <c r="U10" s="563"/>
    </row>
    <row r="11" spans="1:21">
      <c r="A11" s="23"/>
      <c r="B11" s="66"/>
      <c r="C11" s="66" t="s">
        <v>63</v>
      </c>
      <c r="D11" s="86">
        <v>20.774999999999999</v>
      </c>
      <c r="E11" s="86">
        <v>20.774999999999999</v>
      </c>
      <c r="F11" s="86">
        <v>20.774999999999999</v>
      </c>
      <c r="G11" s="87">
        <f>(F11+E11+D11)/3</f>
        <v>20.774999999999999</v>
      </c>
      <c r="I11" s="100">
        <f>AVERAGE(D11:F11)</f>
        <v>20.774999999999999</v>
      </c>
      <c r="J11" s="100">
        <f>_xlfn.STDEV.S(D11:F11)</f>
        <v>0</v>
      </c>
      <c r="N11" s="558"/>
      <c r="O11" s="558"/>
      <c r="P11" s="558"/>
      <c r="Q11" s="25"/>
      <c r="R11" s="25"/>
      <c r="S11" s="25"/>
      <c r="T11" s="558"/>
      <c r="U11" s="25"/>
    </row>
    <row r="12" spans="1:21">
      <c r="A12" s="23"/>
      <c r="B12" s="66"/>
      <c r="C12" s="66" t="s">
        <v>73</v>
      </c>
      <c r="D12" s="86">
        <v>10.298</v>
      </c>
      <c r="E12" s="86">
        <v>10.298</v>
      </c>
      <c r="F12" s="86">
        <v>10.298999999999999</v>
      </c>
      <c r="G12" s="87">
        <f>(F12+E12+D12)/3</f>
        <v>10.298333333333334</v>
      </c>
      <c r="I12" s="100">
        <f>AVERAGE(D12:F12)</f>
        <v>10.298333333333334</v>
      </c>
      <c r="J12" s="100">
        <f>_xlfn.STDEV.S(D12:F12)</f>
        <v>5.7735026918930574E-4</v>
      </c>
      <c r="N12" s="558"/>
      <c r="O12" s="558"/>
      <c r="P12" s="558"/>
      <c r="Q12" s="25"/>
      <c r="R12" s="25"/>
      <c r="S12" s="25"/>
      <c r="T12" s="558"/>
      <c r="U12" s="25"/>
    </row>
    <row r="13" spans="1:21">
      <c r="D13" s="88"/>
      <c r="E13" s="88"/>
      <c r="F13" s="88"/>
      <c r="G13" s="89"/>
      <c r="N13" s="25"/>
      <c r="O13" s="25"/>
      <c r="P13" s="25"/>
      <c r="Q13" s="25"/>
      <c r="R13" s="25"/>
      <c r="S13" s="25"/>
      <c r="T13" s="25"/>
      <c r="U13" s="25"/>
    </row>
    <row r="14" spans="1:21">
      <c r="A14" s="23" t="s">
        <v>0</v>
      </c>
      <c r="B14" s="66" t="s">
        <v>1</v>
      </c>
      <c r="C14" s="66" t="s">
        <v>2</v>
      </c>
      <c r="D14" s="85" t="s">
        <v>3</v>
      </c>
      <c r="E14" s="85" t="s">
        <v>4</v>
      </c>
      <c r="F14" s="85" t="s">
        <v>5</v>
      </c>
      <c r="G14" s="85" t="s">
        <v>8</v>
      </c>
      <c r="N14" s="25"/>
      <c r="O14" s="25"/>
      <c r="P14" s="25"/>
      <c r="Q14" s="25"/>
      <c r="R14" s="25"/>
      <c r="S14" s="25"/>
      <c r="T14" s="25"/>
      <c r="U14" s="25"/>
    </row>
    <row r="15" spans="1:21">
      <c r="A15" s="22">
        <v>44848</v>
      </c>
      <c r="B15" s="108" t="s">
        <v>180</v>
      </c>
      <c r="C15" s="66" t="s">
        <v>160</v>
      </c>
      <c r="D15" s="86">
        <v>35.71</v>
      </c>
      <c r="E15" s="86">
        <v>35.71</v>
      </c>
      <c r="F15" s="86">
        <v>35.710999999999999</v>
      </c>
      <c r="G15" s="87">
        <f>(F15+E15+D15)/3</f>
        <v>35.710333333333331</v>
      </c>
      <c r="I15" s="100">
        <f>AVERAGE(D15:F15)</f>
        <v>35.710333333333331</v>
      </c>
      <c r="J15" s="100">
        <f>_xlfn.STDEV.S(D15:F15)</f>
        <v>5.7735026918828019E-4</v>
      </c>
      <c r="L15" s="5">
        <v>3</v>
      </c>
      <c r="N15" s="25"/>
      <c r="O15" s="25"/>
      <c r="P15" s="25"/>
      <c r="Q15" s="25"/>
      <c r="R15" s="25"/>
      <c r="S15" s="25"/>
      <c r="T15" s="25"/>
      <c r="U15" s="25"/>
    </row>
    <row r="16" spans="1:21">
      <c r="A16" s="23"/>
      <c r="B16" s="66"/>
      <c r="C16" s="66" t="s">
        <v>170</v>
      </c>
      <c r="D16" s="86">
        <v>10.298999999999999</v>
      </c>
      <c r="E16" s="86">
        <v>10.298999999999999</v>
      </c>
      <c r="F16" s="86">
        <v>10.298999999999999</v>
      </c>
      <c r="G16" s="87">
        <f>(F16+E16+D16)/3</f>
        <v>10.298999999999999</v>
      </c>
      <c r="I16" s="100">
        <f>AVERAGE(D16:F16)</f>
        <v>10.298999999999999</v>
      </c>
      <c r="J16" s="100">
        <f>_xlfn.STDEV.S(D16:F16)</f>
        <v>0</v>
      </c>
      <c r="N16" s="25"/>
      <c r="O16" s="25"/>
      <c r="P16" s="564" t="s">
        <v>220</v>
      </c>
      <c r="Q16" s="564"/>
      <c r="R16" s="564"/>
      <c r="S16" s="564"/>
      <c r="T16" s="564"/>
      <c r="U16" s="564"/>
    </row>
    <row r="17" spans="1:21">
      <c r="A17" s="23"/>
      <c r="B17" s="66"/>
      <c r="C17" s="66" t="s">
        <v>212</v>
      </c>
      <c r="D17" s="86">
        <v>21.172999999999998</v>
      </c>
      <c r="E17" s="86">
        <v>21.172999999999998</v>
      </c>
      <c r="F17" s="86">
        <v>21.172999999999998</v>
      </c>
      <c r="G17" s="87">
        <f>(F17+E17+D17)/3</f>
        <v>21.172999999999998</v>
      </c>
      <c r="I17" s="100">
        <f>AVERAGE(D17:F17)</f>
        <v>21.172999999999998</v>
      </c>
      <c r="J17" s="100">
        <f>_xlfn.STDEV.S(D17:F17)</f>
        <v>0</v>
      </c>
      <c r="N17" s="25"/>
      <c r="O17" s="25"/>
      <c r="P17" s="564"/>
      <c r="Q17" s="564"/>
      <c r="R17" s="564"/>
      <c r="S17" s="564"/>
      <c r="T17" s="564"/>
      <c r="U17" s="564"/>
    </row>
    <row r="18" spans="1:21" ht="13.5" customHeight="1">
      <c r="D18" s="83"/>
      <c r="E18" s="83"/>
      <c r="F18" s="83"/>
      <c r="G18" s="83"/>
      <c r="N18" s="25"/>
      <c r="O18" s="25"/>
      <c r="P18" s="25"/>
      <c r="Q18" s="561" t="s">
        <v>213</v>
      </c>
      <c r="R18" s="561"/>
      <c r="S18" s="561"/>
      <c r="T18" s="561"/>
      <c r="U18" s="561"/>
    </row>
    <row r="19" spans="1:21" ht="13.5" customHeight="1">
      <c r="A19" s="23" t="s">
        <v>0</v>
      </c>
      <c r="B19" s="66" t="s">
        <v>1</v>
      </c>
      <c r="C19" s="66" t="s">
        <v>2</v>
      </c>
      <c r="D19" s="85" t="s">
        <v>3</v>
      </c>
      <c r="E19" s="85" t="s">
        <v>4</v>
      </c>
      <c r="F19" s="85" t="s">
        <v>5</v>
      </c>
      <c r="G19" s="85" t="s">
        <v>8</v>
      </c>
      <c r="N19" s="25"/>
      <c r="O19" s="25"/>
      <c r="P19" s="25"/>
      <c r="Q19" s="561"/>
      <c r="R19" s="561"/>
      <c r="S19" s="561"/>
      <c r="T19" s="561"/>
      <c r="U19" s="561"/>
    </row>
    <row r="20" spans="1:21">
      <c r="A20" s="22">
        <v>44851</v>
      </c>
      <c r="B20" s="108" t="s">
        <v>159</v>
      </c>
      <c r="C20" s="66" t="s">
        <v>160</v>
      </c>
      <c r="D20" s="86">
        <v>30.657</v>
      </c>
      <c r="E20" s="86">
        <v>30.657</v>
      </c>
      <c r="F20" s="86">
        <v>30.657</v>
      </c>
      <c r="G20" s="87">
        <f>(F20+E20+D20)/3</f>
        <v>30.657</v>
      </c>
      <c r="I20" s="100">
        <f>AVERAGE(D20:F20)</f>
        <v>30.657</v>
      </c>
      <c r="J20" s="100">
        <f>_xlfn.STDEV.S(D20:F20)</f>
        <v>0</v>
      </c>
      <c r="L20" s="5">
        <v>4</v>
      </c>
      <c r="N20" s="25"/>
      <c r="O20" s="25"/>
      <c r="P20" s="25"/>
      <c r="Q20" s="25"/>
      <c r="R20" s="25"/>
      <c r="S20" s="25"/>
      <c r="T20" s="25"/>
      <c r="U20" s="25"/>
    </row>
    <row r="21" spans="1:21" ht="13.5" customHeight="1">
      <c r="A21" s="23"/>
      <c r="B21" s="66"/>
      <c r="C21" s="66" t="s">
        <v>162</v>
      </c>
      <c r="D21" s="86">
        <v>26.216999999999999</v>
      </c>
      <c r="E21" s="86">
        <v>26.216999999999999</v>
      </c>
      <c r="F21" s="86">
        <v>26.216999999999999</v>
      </c>
      <c r="G21" s="87">
        <f>(F21+E21+D21)/3</f>
        <v>26.216999999999999</v>
      </c>
      <c r="I21" s="100">
        <f>AVERAGE(D21:F21)</f>
        <v>26.216999999999999</v>
      </c>
      <c r="J21" s="100">
        <f>_xlfn.STDEV.S(D21:F21)</f>
        <v>0</v>
      </c>
      <c r="N21" s="25"/>
      <c r="O21" s="25"/>
    </row>
    <row r="22" spans="1:21" ht="13.5" customHeight="1">
      <c r="A22" s="23"/>
      <c r="B22" s="66"/>
      <c r="C22" s="66" t="s">
        <v>163</v>
      </c>
      <c r="D22" s="86">
        <v>31.753</v>
      </c>
      <c r="E22" s="86">
        <v>31.753</v>
      </c>
      <c r="F22" s="86">
        <v>31.753</v>
      </c>
      <c r="G22" s="87">
        <f>(F22+E22+D22)/3</f>
        <v>31.753</v>
      </c>
      <c r="I22" s="100">
        <f>AVERAGE(D22:F22)</f>
        <v>31.753</v>
      </c>
      <c r="J22" s="100">
        <f>_xlfn.STDEV.S(D22:F22)</f>
        <v>0</v>
      </c>
      <c r="N22" s="25"/>
      <c r="O22" s="25"/>
    </row>
    <row r="23" spans="1:21" ht="13.5" customHeight="1">
      <c r="D23" s="83"/>
      <c r="E23" s="83"/>
      <c r="F23" s="83"/>
      <c r="G23" s="83"/>
      <c r="N23" s="25"/>
      <c r="O23" s="25"/>
    </row>
    <row r="24" spans="1:21" ht="13.5" customHeight="1">
      <c r="A24" s="23" t="s">
        <v>0</v>
      </c>
      <c r="B24" s="66" t="s">
        <v>1</v>
      </c>
      <c r="C24" s="66" t="s">
        <v>2</v>
      </c>
      <c r="D24" s="85" t="s">
        <v>3</v>
      </c>
      <c r="E24" s="85" t="s">
        <v>4</v>
      </c>
      <c r="F24" s="85" t="s">
        <v>5</v>
      </c>
      <c r="G24" s="85" t="s">
        <v>8</v>
      </c>
      <c r="L24" s="5">
        <v>5</v>
      </c>
      <c r="N24" s="25"/>
      <c r="O24" s="25"/>
    </row>
    <row r="25" spans="1:21">
      <c r="A25" s="22">
        <v>44851</v>
      </c>
      <c r="B25" s="108" t="s">
        <v>163</v>
      </c>
      <c r="C25" s="66" t="s">
        <v>159</v>
      </c>
      <c r="D25" s="86">
        <v>31.753</v>
      </c>
      <c r="E25" s="86">
        <v>31.753</v>
      </c>
      <c r="F25" s="86">
        <v>31.753</v>
      </c>
      <c r="G25" s="87">
        <f>(F25+E25+D25)/3</f>
        <v>31.753</v>
      </c>
      <c r="I25" s="100">
        <f>AVERAGE(D25:F25)</f>
        <v>31.753</v>
      </c>
      <c r="J25" s="100">
        <f>_xlfn.STDEV.S(D25:F25)</f>
        <v>0</v>
      </c>
      <c r="N25" s="25"/>
      <c r="O25" s="25"/>
    </row>
    <row r="26" spans="1:21">
      <c r="A26" s="23"/>
      <c r="B26" s="66"/>
      <c r="C26" s="66" t="s">
        <v>44</v>
      </c>
      <c r="D26" s="86">
        <v>31.013000000000002</v>
      </c>
      <c r="E26" s="86">
        <v>31.013000000000002</v>
      </c>
      <c r="F26" s="86">
        <v>31.013000000000002</v>
      </c>
      <c r="G26" s="87">
        <f>(F26+E26+D26)/3</f>
        <v>31.013000000000002</v>
      </c>
      <c r="I26" s="100">
        <f>AVERAGE(D26:F26)</f>
        <v>31.013000000000002</v>
      </c>
      <c r="J26" s="100">
        <f>_xlfn.STDEV.S(D26:F26)</f>
        <v>0</v>
      </c>
    </row>
    <row r="27" spans="1:21">
      <c r="A27" s="23"/>
      <c r="B27" s="66"/>
      <c r="C27" s="66" t="s">
        <v>32</v>
      </c>
      <c r="D27" s="86">
        <v>30.42</v>
      </c>
      <c r="E27" s="86">
        <v>30.42</v>
      </c>
      <c r="F27" s="86">
        <v>30.42</v>
      </c>
      <c r="G27" s="87">
        <f>(F27+E27+D27)/3</f>
        <v>30.42</v>
      </c>
      <c r="I27" s="100">
        <f>AVERAGE(D27:F27)</f>
        <v>30.42</v>
      </c>
      <c r="J27" s="100">
        <f>_xlfn.STDEV.S(D27:F27)</f>
        <v>0</v>
      </c>
    </row>
    <row r="28" spans="1:21">
      <c r="D28" s="83"/>
      <c r="E28" s="83"/>
      <c r="F28" s="83"/>
      <c r="G28" s="83"/>
    </row>
    <row r="29" spans="1:21">
      <c r="A29" s="23" t="s">
        <v>0</v>
      </c>
      <c r="B29" s="66" t="s">
        <v>1</v>
      </c>
      <c r="C29" s="66" t="s">
        <v>2</v>
      </c>
      <c r="D29" s="85" t="s">
        <v>3</v>
      </c>
      <c r="E29" s="85" t="s">
        <v>4</v>
      </c>
      <c r="F29" s="85" t="s">
        <v>5</v>
      </c>
      <c r="G29" s="85" t="s">
        <v>8</v>
      </c>
      <c r="L29" s="5">
        <v>6</v>
      </c>
    </row>
    <row r="30" spans="1:21">
      <c r="A30" s="22">
        <v>44851</v>
      </c>
      <c r="B30" s="108" t="s">
        <v>33</v>
      </c>
      <c r="C30" s="66" t="s">
        <v>163</v>
      </c>
      <c r="D30" s="86">
        <v>30.420200000000001</v>
      </c>
      <c r="E30" s="86">
        <v>30.420200000000001</v>
      </c>
      <c r="F30" s="86">
        <v>30.420200000000001</v>
      </c>
      <c r="G30" s="87">
        <f>(F30+E30+D30)/3</f>
        <v>30.420200000000005</v>
      </c>
      <c r="I30" s="100">
        <f>AVERAGE(D30:F30)</f>
        <v>30.420200000000005</v>
      </c>
      <c r="J30" s="100">
        <f>_xlfn.STDEV.S(D30:F30)</f>
        <v>4.3511678576336583E-15</v>
      </c>
    </row>
    <row r="31" spans="1:21">
      <c r="A31" s="23"/>
      <c r="B31" s="66"/>
      <c r="C31" s="66" t="s">
        <v>44</v>
      </c>
      <c r="D31" s="86">
        <v>51.258000000000003</v>
      </c>
      <c r="E31" s="86">
        <v>51.258000000000003</v>
      </c>
      <c r="F31" s="86">
        <v>51.258000000000003</v>
      </c>
      <c r="G31" s="87">
        <f>(F31+E31+D31)/3</f>
        <v>51.258000000000003</v>
      </c>
      <c r="I31" s="100">
        <f>AVERAGE(D31:F31)</f>
        <v>51.258000000000003</v>
      </c>
      <c r="J31" s="100">
        <f>_xlfn.STDEV.S(D31:F31)</f>
        <v>0</v>
      </c>
    </row>
    <row r="32" spans="1:21">
      <c r="A32" s="23"/>
      <c r="B32" s="66"/>
      <c r="C32" s="66" t="s">
        <v>46</v>
      </c>
      <c r="D32" s="86">
        <v>54.064</v>
      </c>
      <c r="E32" s="86">
        <v>54.064</v>
      </c>
      <c r="F32" s="86">
        <v>54.064</v>
      </c>
      <c r="G32" s="87">
        <f>(F32+E32+D32)/3</f>
        <v>54.064</v>
      </c>
      <c r="I32" s="100">
        <f>AVERAGE(D32:F32)</f>
        <v>54.064</v>
      </c>
      <c r="J32" s="100">
        <f>_xlfn.STDEV.S(D32:F32)</f>
        <v>0</v>
      </c>
    </row>
    <row r="33" spans="1:12">
      <c r="A33" s="23"/>
      <c r="B33" s="66"/>
      <c r="C33" s="66" t="s">
        <v>164</v>
      </c>
      <c r="D33" s="86">
        <v>49.470999999999997</v>
      </c>
      <c r="E33" s="86">
        <v>49.470999999999997</v>
      </c>
      <c r="F33" s="86">
        <v>49.470999999999997</v>
      </c>
      <c r="G33" s="87">
        <f>(F33+E33+D33)/3</f>
        <v>49.470999999999997</v>
      </c>
      <c r="I33" s="100">
        <f>AVERAGE(D33:F33)</f>
        <v>49.470999999999997</v>
      </c>
      <c r="J33" s="100">
        <f>_xlfn.STDEV.S(D33:F33)</f>
        <v>0</v>
      </c>
    </row>
    <row r="34" spans="1:12">
      <c r="D34" s="83"/>
      <c r="E34" s="83"/>
      <c r="F34" s="83"/>
      <c r="G34" s="83"/>
    </row>
    <row r="35" spans="1:12">
      <c r="A35" s="23" t="s">
        <v>0</v>
      </c>
      <c r="B35" s="66" t="s">
        <v>1</v>
      </c>
      <c r="C35" s="66" t="s">
        <v>2</v>
      </c>
      <c r="D35" s="85" t="s">
        <v>3</v>
      </c>
      <c r="E35" s="85" t="s">
        <v>4</v>
      </c>
      <c r="F35" s="85" t="s">
        <v>5</v>
      </c>
      <c r="G35" s="85" t="s">
        <v>8</v>
      </c>
      <c r="L35" s="5">
        <v>7</v>
      </c>
    </row>
    <row r="36" spans="1:12">
      <c r="A36" s="22">
        <v>44852</v>
      </c>
      <c r="B36" s="108" t="s">
        <v>44</v>
      </c>
      <c r="C36" s="66" t="s">
        <v>33</v>
      </c>
      <c r="D36" s="86">
        <v>51.259</v>
      </c>
      <c r="E36" s="86">
        <v>51.259</v>
      </c>
      <c r="F36" s="86">
        <v>51.259</v>
      </c>
      <c r="G36" s="87">
        <f>(F36+E36+D36)/3</f>
        <v>51.258999999999993</v>
      </c>
      <c r="I36" s="100">
        <f>AVERAGE(D36:F36)</f>
        <v>51.258999999999993</v>
      </c>
      <c r="J36" s="100">
        <f>_xlfn.STDEV.S(D36:F36)</f>
        <v>8.7023357152673167E-15</v>
      </c>
    </row>
    <row r="37" spans="1:12">
      <c r="A37" s="23"/>
      <c r="B37" s="66"/>
      <c r="C37" s="66" t="s">
        <v>163</v>
      </c>
      <c r="D37" s="86">
        <v>31.013000000000002</v>
      </c>
      <c r="E37" s="86">
        <v>31.013000000000002</v>
      </c>
      <c r="F37" s="86">
        <v>31.013000000000002</v>
      </c>
      <c r="G37" s="87">
        <f>(F37+E37+D37)/3</f>
        <v>31.013000000000002</v>
      </c>
      <c r="I37" s="100">
        <f>AVERAGE(D37:F37)</f>
        <v>31.013000000000002</v>
      </c>
      <c r="J37" s="100">
        <f>_xlfn.STDEV.S(D37:F37)</f>
        <v>0</v>
      </c>
    </row>
    <row r="38" spans="1:12">
      <c r="A38" s="23"/>
      <c r="B38" s="66"/>
      <c r="C38" s="66" t="s">
        <v>162</v>
      </c>
      <c r="D38" s="86">
        <v>13.083</v>
      </c>
      <c r="E38" s="86">
        <v>13.083</v>
      </c>
      <c r="F38" s="86">
        <v>13.083</v>
      </c>
      <c r="G38" s="87">
        <f>(F38+E38+D38)/3</f>
        <v>13.083</v>
      </c>
      <c r="I38" s="100">
        <f>AVERAGE(D38:F38)</f>
        <v>13.083</v>
      </c>
      <c r="J38" s="100">
        <f>_xlfn.STDEV.S(D38:F38)</f>
        <v>0</v>
      </c>
    </row>
    <row r="39" spans="1:12">
      <c r="A39" s="23"/>
      <c r="B39" s="66"/>
      <c r="C39" s="66" t="s">
        <v>167</v>
      </c>
      <c r="D39" s="86">
        <v>32.345999999999997</v>
      </c>
      <c r="E39" s="86">
        <v>32.345999999999997</v>
      </c>
      <c r="F39" s="86">
        <v>32.345999999999997</v>
      </c>
      <c r="G39" s="87">
        <f>(F39+E39+D39)/3</f>
        <v>32.345999999999997</v>
      </c>
      <c r="I39" s="100">
        <f>AVERAGE(D39:F39)</f>
        <v>32.345999999999997</v>
      </c>
      <c r="J39" s="100">
        <f>_xlfn.STDEV.S(D39:F39)</f>
        <v>0</v>
      </c>
    </row>
    <row r="40" spans="1:12">
      <c r="D40" s="83"/>
      <c r="E40" s="83"/>
      <c r="F40" s="83"/>
      <c r="G40" s="83"/>
    </row>
    <row r="41" spans="1:12">
      <c r="A41" s="23" t="s">
        <v>0</v>
      </c>
      <c r="B41" s="66" t="s">
        <v>1</v>
      </c>
      <c r="C41" s="66" t="s">
        <v>2</v>
      </c>
      <c r="D41" s="85" t="s">
        <v>3</v>
      </c>
      <c r="E41" s="85" t="s">
        <v>4</v>
      </c>
      <c r="F41" s="85" t="s">
        <v>5</v>
      </c>
      <c r="G41" s="85" t="s">
        <v>8</v>
      </c>
      <c r="L41" s="5">
        <v>8</v>
      </c>
    </row>
    <row r="42" spans="1:12">
      <c r="A42" s="22">
        <v>44852</v>
      </c>
      <c r="B42" s="108" t="s">
        <v>162</v>
      </c>
      <c r="C42" s="66" t="s">
        <v>17</v>
      </c>
      <c r="D42" s="86">
        <v>53.783999999999999</v>
      </c>
      <c r="E42" s="86">
        <v>53.783999999999999</v>
      </c>
      <c r="F42" s="86">
        <v>53.783999999999999</v>
      </c>
      <c r="G42" s="87">
        <f>(F42+E42+D42)/3</f>
        <v>53.783999999999999</v>
      </c>
      <c r="I42" s="100">
        <f>AVERAGE(D42:F42)</f>
        <v>53.783999999999999</v>
      </c>
      <c r="J42" s="100">
        <f>_xlfn.STDEV.S(D42:F42)</f>
        <v>0</v>
      </c>
    </row>
    <row r="43" spans="1:12">
      <c r="A43" s="23"/>
      <c r="B43" s="66"/>
      <c r="C43" s="66" t="s">
        <v>167</v>
      </c>
      <c r="D43" s="86">
        <v>29.88</v>
      </c>
      <c r="E43" s="86">
        <v>29.88</v>
      </c>
      <c r="F43" s="86">
        <v>29.88</v>
      </c>
      <c r="G43" s="87">
        <f>(F43+E43+D43)/3</f>
        <v>29.88</v>
      </c>
      <c r="I43" s="100">
        <f>AVERAGE(D43:F43)</f>
        <v>29.88</v>
      </c>
      <c r="J43" s="100">
        <f>_xlfn.STDEV.S(D43:F43)</f>
        <v>0</v>
      </c>
    </row>
    <row r="44" spans="1:12">
      <c r="A44" s="23"/>
      <c r="B44" s="66"/>
      <c r="C44" s="66" t="s">
        <v>35</v>
      </c>
      <c r="D44" s="86">
        <v>13.083</v>
      </c>
      <c r="E44" s="86">
        <v>13.083</v>
      </c>
      <c r="F44" s="86">
        <v>13.083</v>
      </c>
      <c r="G44" s="87">
        <f>(F44+E44+D44)/3</f>
        <v>13.083</v>
      </c>
      <c r="I44" s="100">
        <f>AVERAGE(D44:F44)</f>
        <v>13.083</v>
      </c>
      <c r="J44" s="100">
        <f>_xlfn.STDEV.S(D44:F44)</f>
        <v>0</v>
      </c>
    </row>
    <row r="45" spans="1:12">
      <c r="A45" s="23"/>
      <c r="B45" s="66"/>
      <c r="C45" s="66" t="s">
        <v>155</v>
      </c>
      <c r="D45" s="86">
        <v>26.216999999999999</v>
      </c>
      <c r="E45" s="86">
        <v>26.216999999999999</v>
      </c>
      <c r="F45" s="86">
        <v>26.216999999999999</v>
      </c>
      <c r="G45" s="87">
        <f>(F45+E45+D45)/3</f>
        <v>26.216999999999999</v>
      </c>
      <c r="I45" s="100">
        <f>AVERAGE(D45:F45)</f>
        <v>26.216999999999999</v>
      </c>
      <c r="J45" s="100">
        <f>_xlfn.STDEV.S(D45:F45)</f>
        <v>0</v>
      </c>
    </row>
    <row r="46" spans="1:12">
      <c r="D46" s="83"/>
      <c r="E46" s="83"/>
      <c r="F46" s="83"/>
      <c r="G46" s="83"/>
    </row>
    <row r="47" spans="1:12">
      <c r="A47" s="23" t="s">
        <v>0</v>
      </c>
      <c r="B47" s="66" t="s">
        <v>1</v>
      </c>
      <c r="C47" s="66" t="s">
        <v>2</v>
      </c>
      <c r="D47" s="85" t="s">
        <v>3</v>
      </c>
      <c r="E47" s="85" t="s">
        <v>4</v>
      </c>
      <c r="F47" s="85" t="s">
        <v>5</v>
      </c>
      <c r="G47" s="85" t="s">
        <v>8</v>
      </c>
      <c r="L47" s="5">
        <v>9</v>
      </c>
    </row>
    <row r="48" spans="1:12">
      <c r="A48" s="22">
        <v>44852</v>
      </c>
      <c r="B48" s="108" t="s">
        <v>165</v>
      </c>
      <c r="C48" s="66" t="s">
        <v>166</v>
      </c>
      <c r="D48" s="86">
        <v>25.907</v>
      </c>
      <c r="E48" s="86">
        <v>25.907</v>
      </c>
      <c r="F48" s="86">
        <v>25.907</v>
      </c>
      <c r="G48" s="87">
        <f>(F48+E48+D48)/3</f>
        <v>25.907</v>
      </c>
      <c r="I48" s="100">
        <f>AVERAGE(D48:F48)</f>
        <v>25.907</v>
      </c>
      <c r="J48" s="100">
        <f>_xlfn.STDEV.S(D48:F48)</f>
        <v>0</v>
      </c>
    </row>
    <row r="49" spans="1:19">
      <c r="A49" s="23"/>
      <c r="B49" s="66"/>
      <c r="C49" s="66" t="s">
        <v>44</v>
      </c>
      <c r="D49" s="86">
        <v>32.345999999999997</v>
      </c>
      <c r="E49" s="86">
        <v>32.345999999999997</v>
      </c>
      <c r="F49" s="86">
        <v>32.345999999999997</v>
      </c>
      <c r="G49" s="87">
        <f>(F49+E49+D49)/3</f>
        <v>32.345999999999997</v>
      </c>
      <c r="I49" s="100">
        <f>AVERAGE(D49:F49)</f>
        <v>32.345999999999997</v>
      </c>
      <c r="J49" s="100">
        <f>_xlfn.STDEV.S(D49:F49)</f>
        <v>0</v>
      </c>
    </row>
    <row r="50" spans="1:19">
      <c r="A50" s="23"/>
      <c r="B50" s="66"/>
      <c r="C50" s="66" t="s">
        <v>162</v>
      </c>
      <c r="D50" s="86">
        <v>29.88</v>
      </c>
      <c r="E50" s="86">
        <v>29.88</v>
      </c>
      <c r="F50" s="86">
        <v>29.88</v>
      </c>
      <c r="G50" s="87">
        <f>(F50+E50+D50)/3</f>
        <v>29.88</v>
      </c>
      <c r="I50" s="100">
        <f>AVERAGE(D50:F50)</f>
        <v>29.88</v>
      </c>
      <c r="J50" s="100">
        <f>_xlfn.STDEV.S(D50:F50)</f>
        <v>0</v>
      </c>
      <c r="P50" s="73"/>
      <c r="Q50" s="565"/>
      <c r="R50" s="565"/>
      <c r="S50" s="565"/>
    </row>
    <row r="51" spans="1:19">
      <c r="A51" s="23"/>
      <c r="B51" s="66"/>
      <c r="C51" s="66" t="s">
        <v>17</v>
      </c>
      <c r="D51" s="86">
        <v>46.002000000000002</v>
      </c>
      <c r="E51" s="86">
        <v>46.002000000000002</v>
      </c>
      <c r="F51" s="86">
        <v>46.002000000000002</v>
      </c>
      <c r="G51" s="87">
        <f>(F51+E51+D51)/3</f>
        <v>46.002000000000002</v>
      </c>
      <c r="I51" s="100">
        <f>AVERAGE(D51:F51)</f>
        <v>46.002000000000002</v>
      </c>
      <c r="J51" s="100">
        <f>_xlfn.STDEV.S(D51:F51)</f>
        <v>0</v>
      </c>
    </row>
    <row r="52" spans="1:19">
      <c r="D52" s="83"/>
      <c r="E52" s="83"/>
      <c r="F52" s="83"/>
      <c r="G52" s="83"/>
    </row>
    <row r="53" spans="1:19" ht="27.75" customHeight="1">
      <c r="B53" s="547" t="s">
        <v>217</v>
      </c>
      <c r="C53" s="547"/>
      <c r="D53" s="547"/>
      <c r="E53" s="547"/>
      <c r="F53" s="547"/>
      <c r="G53" s="90"/>
      <c r="H53" s="73"/>
      <c r="I53" s="102"/>
      <c r="J53" s="102"/>
      <c r="K53" s="73"/>
      <c r="L53" s="73"/>
      <c r="M53" s="73"/>
      <c r="N53" s="73"/>
      <c r="O53" s="73"/>
    </row>
    <row r="54" spans="1:19">
      <c r="D54" s="83"/>
      <c r="E54" s="83"/>
      <c r="F54" s="83"/>
      <c r="G54" s="83"/>
    </row>
    <row r="55" spans="1:19">
      <c r="A55" s="23" t="s">
        <v>0</v>
      </c>
      <c r="B55" s="66" t="s">
        <v>1</v>
      </c>
      <c r="C55" s="66" t="s">
        <v>2</v>
      </c>
      <c r="D55" s="85" t="s">
        <v>3</v>
      </c>
      <c r="E55" s="85" t="s">
        <v>4</v>
      </c>
      <c r="F55" s="85" t="s">
        <v>5</v>
      </c>
      <c r="G55" s="85" t="s">
        <v>8</v>
      </c>
      <c r="L55" s="5">
        <v>10</v>
      </c>
    </row>
    <row r="56" spans="1:19">
      <c r="A56" s="22">
        <v>44853</v>
      </c>
      <c r="B56" s="108" t="s">
        <v>165</v>
      </c>
      <c r="C56" s="66" t="s">
        <v>166</v>
      </c>
      <c r="D56" s="86">
        <v>25.907</v>
      </c>
      <c r="E56" s="86">
        <v>25.907</v>
      </c>
      <c r="F56" s="86">
        <v>25.907</v>
      </c>
      <c r="G56" s="87">
        <f>(F56+E56+D56)/3</f>
        <v>25.907</v>
      </c>
      <c r="I56" s="100">
        <f>AVERAGE(D56:F56)</f>
        <v>25.907</v>
      </c>
      <c r="J56" s="100">
        <f>_xlfn.STDEV.S(D56:F56)</f>
        <v>0</v>
      </c>
    </row>
    <row r="57" spans="1:19">
      <c r="A57" s="23"/>
      <c r="B57" s="66"/>
      <c r="C57" s="66" t="s">
        <v>52</v>
      </c>
      <c r="D57" s="86">
        <v>28.114999999999998</v>
      </c>
      <c r="E57" s="86">
        <v>28.114999999999998</v>
      </c>
      <c r="F57" s="86">
        <v>28.114999999999998</v>
      </c>
      <c r="G57" s="87">
        <f>(F57+E57+D57)/3</f>
        <v>28.114999999999998</v>
      </c>
      <c r="I57" s="100">
        <f>AVERAGE(D57:F57)</f>
        <v>28.114999999999998</v>
      </c>
      <c r="J57" s="100">
        <f>_xlfn.STDEV.S(D57:F57)</f>
        <v>0</v>
      </c>
    </row>
    <row r="58" spans="1:19">
      <c r="A58" s="23"/>
      <c r="B58" s="66"/>
      <c r="C58" s="66" t="s">
        <v>76</v>
      </c>
      <c r="D58" s="86">
        <v>4.0739999999999998</v>
      </c>
      <c r="E58" s="86">
        <v>4.0739999999999998</v>
      </c>
      <c r="F58" s="86">
        <v>4.0739999999999998</v>
      </c>
      <c r="G58" s="87">
        <f>(F58+E58+D58)/3</f>
        <v>4.0739999999999998</v>
      </c>
      <c r="I58" s="100">
        <f>AVERAGE(D58:F58)</f>
        <v>4.0739999999999998</v>
      </c>
      <c r="J58" s="100">
        <f>_xlfn.STDEV.S(D58:F58)</f>
        <v>0</v>
      </c>
    </row>
    <row r="59" spans="1:19">
      <c r="D59" s="83"/>
      <c r="E59" s="83"/>
      <c r="F59" s="83"/>
      <c r="G59" s="83"/>
    </row>
    <row r="60" spans="1:19">
      <c r="A60" s="23" t="s">
        <v>0</v>
      </c>
      <c r="B60" s="66" t="s">
        <v>1</v>
      </c>
      <c r="C60" s="66" t="s">
        <v>2</v>
      </c>
      <c r="D60" s="85" t="s">
        <v>3</v>
      </c>
      <c r="E60" s="85" t="s">
        <v>4</v>
      </c>
      <c r="F60" s="85" t="s">
        <v>5</v>
      </c>
      <c r="G60" s="85" t="s">
        <v>8</v>
      </c>
      <c r="L60" s="5">
        <v>11</v>
      </c>
    </row>
    <row r="61" spans="1:19">
      <c r="A61" s="22">
        <v>44853</v>
      </c>
      <c r="B61" s="108" t="s">
        <v>76</v>
      </c>
      <c r="C61" s="66" t="s">
        <v>44</v>
      </c>
      <c r="D61" s="86">
        <v>29.594000000000001</v>
      </c>
      <c r="E61" s="86">
        <v>29.594000000000001</v>
      </c>
      <c r="F61" s="86">
        <v>29.594000000000001</v>
      </c>
      <c r="G61" s="87">
        <f>(F61+E61+D61)/3</f>
        <v>29.594000000000005</v>
      </c>
      <c r="I61" s="100">
        <f>AVERAGE(D61:F61)</f>
        <v>29.594000000000005</v>
      </c>
      <c r="J61" s="100">
        <f>_xlfn.STDEV.S(D61:F61)</f>
        <v>4.3511678576336583E-15</v>
      </c>
    </row>
    <row r="62" spans="1:19">
      <c r="A62" s="23"/>
      <c r="B62" s="66"/>
      <c r="C62" s="66" t="s">
        <v>167</v>
      </c>
      <c r="D62" s="86">
        <v>4.0739999999999998</v>
      </c>
      <c r="E62" s="86">
        <v>4.0739999999999998</v>
      </c>
      <c r="F62" s="86">
        <v>4.0739999999999998</v>
      </c>
      <c r="G62" s="87">
        <f>(F62+E62+D62)/3</f>
        <v>4.0739999999999998</v>
      </c>
      <c r="I62" s="100">
        <f>AVERAGE(D62:F62)</f>
        <v>4.0739999999999998</v>
      </c>
      <c r="J62" s="100">
        <f>_xlfn.STDEV.S(D62:F62)</f>
        <v>0</v>
      </c>
    </row>
    <row r="63" spans="1:19">
      <c r="A63" s="23"/>
      <c r="B63" s="66"/>
      <c r="C63" s="66" t="s">
        <v>52</v>
      </c>
      <c r="D63" s="326">
        <v>25.315000000000001</v>
      </c>
      <c r="E63" s="326">
        <v>25.315000000000001</v>
      </c>
      <c r="F63" s="326">
        <v>25.315000000000001</v>
      </c>
      <c r="G63" s="87">
        <f>(F63+E63+D63)/3</f>
        <v>25.315000000000001</v>
      </c>
      <c r="I63" s="100">
        <f>AVERAGE(D63:F63)</f>
        <v>25.315000000000001</v>
      </c>
      <c r="J63" s="100">
        <f>_xlfn.STDEV.S(D63:F63)</f>
        <v>0</v>
      </c>
    </row>
    <row r="64" spans="1:19">
      <c r="A64" s="23"/>
      <c r="B64" s="66"/>
      <c r="C64" s="66" t="s">
        <v>39</v>
      </c>
      <c r="D64" s="86">
        <v>19.193000000000001</v>
      </c>
      <c r="E64" s="86">
        <v>19.193000000000001</v>
      </c>
      <c r="F64" s="86">
        <v>19.193000000000001</v>
      </c>
      <c r="G64" s="87">
        <f>(F64+E64+D64)/3</f>
        <v>19.193000000000001</v>
      </c>
      <c r="I64" s="100">
        <f>AVERAGE(D64:F64)</f>
        <v>19.193000000000001</v>
      </c>
      <c r="J64" s="100">
        <f>_xlfn.STDEV.S(D64:F64)</f>
        <v>0</v>
      </c>
    </row>
    <row r="65" spans="1:12">
      <c r="D65" s="88"/>
      <c r="E65" s="88"/>
      <c r="F65" s="88"/>
      <c r="G65" s="89"/>
    </row>
    <row r="66" spans="1:12">
      <c r="A66" s="23" t="s">
        <v>0</v>
      </c>
      <c r="B66" s="66" t="s">
        <v>1</v>
      </c>
      <c r="C66" s="66" t="s">
        <v>2</v>
      </c>
      <c r="D66" s="85" t="s">
        <v>3</v>
      </c>
      <c r="E66" s="85" t="s">
        <v>4</v>
      </c>
      <c r="F66" s="85" t="s">
        <v>5</v>
      </c>
      <c r="G66" s="85" t="s">
        <v>8</v>
      </c>
      <c r="L66" s="5">
        <v>12</v>
      </c>
    </row>
    <row r="67" spans="1:12">
      <c r="A67" s="22">
        <v>44853</v>
      </c>
      <c r="B67" s="108" t="s">
        <v>35</v>
      </c>
      <c r="C67" s="66" t="s">
        <v>33</v>
      </c>
      <c r="D67" s="86">
        <v>51.259</v>
      </c>
      <c r="E67" s="86">
        <v>51.259</v>
      </c>
      <c r="F67" s="86">
        <v>51.259</v>
      </c>
      <c r="G67" s="87">
        <f>(F67+E67+D67)/3</f>
        <v>51.258999999999993</v>
      </c>
      <c r="I67" s="100">
        <f>AVERAGE(D67:F67)</f>
        <v>51.258999999999993</v>
      </c>
      <c r="J67" s="100">
        <f>_xlfn.STDEV.S(D67:F67)</f>
        <v>8.7023357152673167E-15</v>
      </c>
    </row>
    <row r="68" spans="1:12">
      <c r="A68" s="23"/>
      <c r="B68" s="66"/>
      <c r="C68" s="66" t="s">
        <v>76</v>
      </c>
      <c r="D68" s="86">
        <v>29.594999999999999</v>
      </c>
      <c r="E68" s="86">
        <v>29.594999999999999</v>
      </c>
      <c r="F68" s="86">
        <v>29.594999999999999</v>
      </c>
      <c r="G68" s="87">
        <f>(F68+E68+D68)/3</f>
        <v>29.594999999999999</v>
      </c>
      <c r="I68" s="100">
        <f>AVERAGE(D68:F68)</f>
        <v>29.594999999999999</v>
      </c>
      <c r="J68" s="100">
        <f>_xlfn.STDEV.S(D68:F68)</f>
        <v>0</v>
      </c>
    </row>
    <row r="69" spans="1:12">
      <c r="A69" s="23"/>
      <c r="B69" s="66"/>
      <c r="C69" s="66" t="s">
        <v>39</v>
      </c>
      <c r="D69" s="86">
        <v>30.268000000000001</v>
      </c>
      <c r="E69" s="86">
        <v>30.268000000000001</v>
      </c>
      <c r="F69" s="86">
        <v>30.268000000000001</v>
      </c>
      <c r="G69" s="87">
        <f>(F69+E69+D69)/3</f>
        <v>30.268000000000001</v>
      </c>
      <c r="I69" s="100">
        <f>AVERAGE(D69:F69)</f>
        <v>30.268000000000001</v>
      </c>
      <c r="J69" s="100">
        <f>_xlfn.STDEV.S(D69:F69)</f>
        <v>0</v>
      </c>
    </row>
    <row r="70" spans="1:12">
      <c r="A70" s="23"/>
      <c r="B70" s="66"/>
      <c r="C70" s="66" t="s">
        <v>46</v>
      </c>
      <c r="D70" s="86">
        <v>25.053000000000001</v>
      </c>
      <c r="E70" s="86">
        <v>25.053000000000001</v>
      </c>
      <c r="F70" s="86">
        <v>25.053000000000001</v>
      </c>
      <c r="G70" s="87">
        <f>(F70+E70+D70)/3</f>
        <v>25.053000000000001</v>
      </c>
      <c r="I70" s="100">
        <f>AVERAGE(D70:F70)</f>
        <v>25.053000000000001</v>
      </c>
      <c r="J70" s="100">
        <f>_xlfn.STDEV.S(D70:F70)</f>
        <v>0</v>
      </c>
    </row>
    <row r="71" spans="1:12">
      <c r="D71" s="83"/>
      <c r="E71" s="83"/>
      <c r="F71" s="83"/>
      <c r="G71" s="83"/>
    </row>
    <row r="72" spans="1:12">
      <c r="A72" s="23" t="s">
        <v>0</v>
      </c>
      <c r="B72" s="66" t="s">
        <v>1</v>
      </c>
      <c r="C72" s="66" t="s">
        <v>2</v>
      </c>
      <c r="D72" s="85" t="s">
        <v>3</v>
      </c>
      <c r="E72" s="85" t="s">
        <v>4</v>
      </c>
      <c r="F72" s="85" t="s">
        <v>5</v>
      </c>
      <c r="G72" s="85" t="s">
        <v>8</v>
      </c>
      <c r="L72" s="5">
        <v>13</v>
      </c>
    </row>
    <row r="73" spans="1:12">
      <c r="A73" s="22">
        <v>44853</v>
      </c>
      <c r="B73" s="108" t="s">
        <v>44</v>
      </c>
      <c r="C73" s="66" t="s">
        <v>32</v>
      </c>
      <c r="D73" s="86">
        <v>51.259</v>
      </c>
      <c r="E73" s="86">
        <v>51.259</v>
      </c>
      <c r="F73" s="86">
        <v>51.259</v>
      </c>
      <c r="G73" s="87">
        <f>(F73+E73+D73)/3</f>
        <v>51.258999999999993</v>
      </c>
      <c r="I73" s="100">
        <f>AVERAGE(D73:F73)</f>
        <v>51.258999999999993</v>
      </c>
      <c r="J73" s="100">
        <f>_xlfn.STDEV.S(D73:F73)</f>
        <v>8.7023357152673167E-15</v>
      </c>
    </row>
    <row r="74" spans="1:12">
      <c r="A74" s="23"/>
      <c r="B74" s="66"/>
      <c r="C74" s="66" t="s">
        <v>36</v>
      </c>
      <c r="D74" s="86">
        <v>32.439</v>
      </c>
      <c r="E74" s="86">
        <v>32.439</v>
      </c>
      <c r="F74" s="86">
        <v>32.439</v>
      </c>
      <c r="G74" s="87">
        <f>(F74+E74+D74)/3</f>
        <v>32.439</v>
      </c>
      <c r="I74" s="100">
        <f>AVERAGE(D74:F74)</f>
        <v>32.439</v>
      </c>
      <c r="J74" s="100">
        <f>_xlfn.STDEV.S(D74:F74)</f>
        <v>0</v>
      </c>
    </row>
    <row r="75" spans="1:12">
      <c r="D75" s="83"/>
      <c r="E75" s="83"/>
      <c r="F75" s="83"/>
      <c r="G75" s="83"/>
    </row>
    <row r="76" spans="1:12">
      <c r="A76" s="23" t="s">
        <v>0</v>
      </c>
      <c r="B76" s="66" t="s">
        <v>1</v>
      </c>
      <c r="C76" s="66" t="s">
        <v>2</v>
      </c>
      <c r="D76" s="85" t="s">
        <v>3</v>
      </c>
      <c r="E76" s="85" t="s">
        <v>4</v>
      </c>
      <c r="F76" s="85" t="s">
        <v>5</v>
      </c>
      <c r="G76" s="85" t="s">
        <v>8</v>
      </c>
      <c r="L76" s="5">
        <v>14</v>
      </c>
    </row>
    <row r="77" spans="1:12">
      <c r="A77" s="22">
        <v>44854</v>
      </c>
      <c r="B77" s="108" t="s">
        <v>52</v>
      </c>
      <c r="C77" s="66" t="s">
        <v>167</v>
      </c>
      <c r="D77" s="86">
        <v>28.114999999999998</v>
      </c>
      <c r="E77" s="86">
        <v>28.114999999999998</v>
      </c>
      <c r="F77" s="86">
        <v>28.114999999999998</v>
      </c>
      <c r="G77" s="87">
        <f>(F77+E77+D77)/3</f>
        <v>28.114999999999998</v>
      </c>
      <c r="I77" s="100">
        <f>AVERAGE(D77:F77)</f>
        <v>28.114999999999998</v>
      </c>
      <c r="J77" s="100">
        <f>_xlfn.STDEV.S(D77:F77)</f>
        <v>0</v>
      </c>
    </row>
    <row r="78" spans="1:12">
      <c r="A78" s="23"/>
      <c r="B78" s="66"/>
      <c r="C78" s="66" t="s">
        <v>37</v>
      </c>
      <c r="D78" s="86">
        <v>13.023</v>
      </c>
      <c r="E78" s="86">
        <v>13.023</v>
      </c>
      <c r="F78" s="86">
        <v>13.023</v>
      </c>
      <c r="G78" s="87">
        <f>(F78+E78+D78)/3</f>
        <v>13.023000000000001</v>
      </c>
      <c r="I78" s="100">
        <f>AVERAGE(D78:F78)</f>
        <v>13.023000000000001</v>
      </c>
      <c r="J78" s="100">
        <f>_xlfn.STDEV.S(D78:F78)</f>
        <v>2.1755839288168292E-15</v>
      </c>
    </row>
    <row r="79" spans="1:12">
      <c r="A79" s="23"/>
      <c r="B79" s="66"/>
      <c r="C79" s="66" t="s">
        <v>39</v>
      </c>
      <c r="D79" s="86">
        <v>13.744999999999999</v>
      </c>
      <c r="E79" s="86">
        <v>13.744999999999999</v>
      </c>
      <c r="F79" s="86">
        <v>13.744999999999999</v>
      </c>
      <c r="G79" s="87">
        <f>(F79+E79+D79)/3</f>
        <v>13.744999999999999</v>
      </c>
      <c r="I79" s="100">
        <f>AVERAGE(D79:F79)</f>
        <v>13.744999999999999</v>
      </c>
      <c r="J79" s="100">
        <f>_xlfn.STDEV.S(D79:F79)</f>
        <v>0</v>
      </c>
    </row>
    <row r="80" spans="1:12">
      <c r="A80" s="23"/>
      <c r="B80" s="66"/>
      <c r="C80" s="66" t="s">
        <v>76</v>
      </c>
      <c r="D80" s="86">
        <v>25.314</v>
      </c>
      <c r="E80" s="86">
        <v>25.314</v>
      </c>
      <c r="F80" s="86">
        <v>25.314</v>
      </c>
      <c r="G80" s="87">
        <f>(F80+E80+D80)/3</f>
        <v>25.314000000000004</v>
      </c>
      <c r="I80" s="100">
        <f>AVERAGE(D80:F80)</f>
        <v>25.314000000000004</v>
      </c>
      <c r="J80" s="100">
        <f>_xlfn.STDEV.S(D80:F80)</f>
        <v>4.3511678576336583E-15</v>
      </c>
    </row>
    <row r="81" spans="1:12">
      <c r="D81" s="83"/>
      <c r="E81" s="83"/>
      <c r="F81" s="83"/>
      <c r="G81" s="83"/>
    </row>
    <row r="82" spans="1:12">
      <c r="A82" s="23" t="s">
        <v>0</v>
      </c>
      <c r="B82" s="66" t="s">
        <v>1</v>
      </c>
      <c r="C82" s="66" t="s">
        <v>2</v>
      </c>
      <c r="D82" s="85" t="s">
        <v>3</v>
      </c>
      <c r="E82" s="85" t="s">
        <v>4</v>
      </c>
      <c r="F82" s="85" t="s">
        <v>5</v>
      </c>
      <c r="G82" s="85" t="s">
        <v>8</v>
      </c>
      <c r="L82" s="5">
        <v>15</v>
      </c>
    </row>
    <row r="83" spans="1:12">
      <c r="A83" s="22">
        <v>44854</v>
      </c>
      <c r="B83" s="108" t="s">
        <v>52</v>
      </c>
      <c r="C83" s="66" t="s">
        <v>167</v>
      </c>
      <c r="D83" s="86">
        <v>28.114999999999998</v>
      </c>
      <c r="E83" s="86">
        <v>28.114999999999998</v>
      </c>
      <c r="F83" s="86">
        <v>28.114999999999998</v>
      </c>
      <c r="G83" s="87">
        <f>(F83+E83+D83)/3</f>
        <v>28.114999999999998</v>
      </c>
      <c r="I83" s="100">
        <f>AVERAGE(D83:F83)</f>
        <v>28.114999999999998</v>
      </c>
      <c r="J83" s="100">
        <f>_xlfn.STDEV.S(D83:F83)</f>
        <v>0</v>
      </c>
    </row>
    <row r="84" spans="1:12">
      <c r="A84" s="23"/>
      <c r="B84" s="66"/>
      <c r="C84" s="66" t="s">
        <v>51</v>
      </c>
      <c r="D84" s="86">
        <v>22.934999999999999</v>
      </c>
      <c r="E84" s="86">
        <v>22.934999999999999</v>
      </c>
      <c r="F84" s="86">
        <v>22.934999999999999</v>
      </c>
      <c r="G84" s="87">
        <f>(F84+E84+D84)/3</f>
        <v>22.934999999999999</v>
      </c>
      <c r="I84" s="100">
        <f>AVERAGE(D84:F84)</f>
        <v>22.934999999999999</v>
      </c>
      <c r="J84" s="100">
        <f>_xlfn.STDEV.S(D84:F84)</f>
        <v>0</v>
      </c>
    </row>
    <row r="85" spans="1:12">
      <c r="D85" s="83"/>
      <c r="E85" s="83"/>
      <c r="F85" s="83"/>
      <c r="G85" s="83"/>
    </row>
    <row r="86" spans="1:12">
      <c r="A86" s="23" t="s">
        <v>0</v>
      </c>
      <c r="B86" s="66" t="s">
        <v>1</v>
      </c>
      <c r="C86" s="66" t="s">
        <v>2</v>
      </c>
      <c r="D86" s="85" t="s">
        <v>3</v>
      </c>
      <c r="E86" s="85" t="s">
        <v>4</v>
      </c>
      <c r="F86" s="85" t="s">
        <v>5</v>
      </c>
      <c r="G86" s="85" t="s">
        <v>8</v>
      </c>
      <c r="L86" s="5">
        <v>16</v>
      </c>
    </row>
    <row r="87" spans="1:12">
      <c r="A87" s="22">
        <v>44854</v>
      </c>
      <c r="B87" s="108" t="s">
        <v>51</v>
      </c>
      <c r="C87" s="66" t="s">
        <v>52</v>
      </c>
      <c r="D87" s="86">
        <v>22.934999999999999</v>
      </c>
      <c r="E87" s="86">
        <v>22.934999999999999</v>
      </c>
      <c r="F87" s="86">
        <v>22.934999999999999</v>
      </c>
      <c r="G87" s="87">
        <f>(F87+E87+D87)/3</f>
        <v>22.934999999999999</v>
      </c>
      <c r="I87" s="100">
        <f>AVERAGE(D87:F87)</f>
        <v>22.934999999999999</v>
      </c>
      <c r="J87" s="100">
        <f>_xlfn.STDEV.S(D87:F87)</f>
        <v>0</v>
      </c>
    </row>
    <row r="88" spans="1:12">
      <c r="A88" s="23"/>
      <c r="B88" s="66"/>
      <c r="C88" s="66" t="s">
        <v>56</v>
      </c>
      <c r="D88" s="86">
        <v>16.419</v>
      </c>
      <c r="E88" s="86">
        <v>16.420000000000002</v>
      </c>
      <c r="F88" s="86">
        <v>16.420000000000002</v>
      </c>
      <c r="G88" s="87">
        <f>(F88+E88+D88)/3</f>
        <v>16.419666666666668</v>
      </c>
      <c r="I88" s="100">
        <f>AVERAGE(D88:F88)</f>
        <v>16.419666666666668</v>
      </c>
      <c r="J88" s="100">
        <f>_xlfn.STDEV.S(D88:F88)</f>
        <v>5.773502691903314E-4</v>
      </c>
    </row>
    <row r="89" spans="1:12">
      <c r="A89" s="23"/>
      <c r="B89" s="66"/>
      <c r="C89" s="66" t="s">
        <v>37</v>
      </c>
      <c r="D89" s="86">
        <v>26.486999999999998</v>
      </c>
      <c r="E89" s="86">
        <v>26.486999999999998</v>
      </c>
      <c r="F89" s="86">
        <v>26.486999999999998</v>
      </c>
      <c r="G89" s="87">
        <f>(F89+E89+D89)/3</f>
        <v>26.486999999999998</v>
      </c>
      <c r="I89" s="100">
        <f>AVERAGE(D89:F89)</f>
        <v>26.486999999999998</v>
      </c>
      <c r="J89" s="100">
        <f>_xlfn.STDEV.S(D89:F89)</f>
        <v>0</v>
      </c>
    </row>
    <row r="90" spans="1:12">
      <c r="D90" s="83"/>
      <c r="E90" s="83"/>
      <c r="F90" s="83"/>
      <c r="G90" s="83"/>
    </row>
    <row r="91" spans="1:12">
      <c r="A91" s="23" t="s">
        <v>0</v>
      </c>
      <c r="B91" s="66" t="s">
        <v>1</v>
      </c>
      <c r="C91" s="66" t="s">
        <v>2</v>
      </c>
      <c r="D91" s="85" t="s">
        <v>3</v>
      </c>
      <c r="E91" s="85" t="s">
        <v>4</v>
      </c>
      <c r="F91" s="85" t="s">
        <v>5</v>
      </c>
      <c r="G91" s="85" t="s">
        <v>8</v>
      </c>
      <c r="L91" s="5">
        <v>17</v>
      </c>
    </row>
    <row r="92" spans="1:12">
      <c r="A92" s="22">
        <v>44854</v>
      </c>
      <c r="B92" s="108" t="s">
        <v>221</v>
      </c>
      <c r="C92" s="66" t="s">
        <v>85</v>
      </c>
      <c r="D92" s="86">
        <v>16.422000000000001</v>
      </c>
      <c r="E92" s="86">
        <v>16.422000000000001</v>
      </c>
      <c r="F92" s="86">
        <v>16.422000000000001</v>
      </c>
      <c r="G92" s="87">
        <f>(F92+E92+D92)/3</f>
        <v>16.422000000000001</v>
      </c>
      <c r="I92" s="100">
        <f>AVERAGE(D92:F92)</f>
        <v>16.422000000000001</v>
      </c>
      <c r="J92" s="100">
        <f>_xlfn.STDEV.S(D92:F92)</f>
        <v>0</v>
      </c>
    </row>
    <row r="93" spans="1:12">
      <c r="A93" s="23"/>
      <c r="B93" s="66"/>
      <c r="C93" s="113" t="s">
        <v>30</v>
      </c>
      <c r="D93" s="86">
        <v>10.781000000000001</v>
      </c>
      <c r="E93" s="86">
        <v>10.78</v>
      </c>
      <c r="F93" s="86">
        <v>10.78</v>
      </c>
      <c r="G93" s="87">
        <f>(F93+E93+D93)/3</f>
        <v>10.780333333333333</v>
      </c>
      <c r="I93" s="100">
        <f>AVERAGE(D93:F93)</f>
        <v>10.780333333333333</v>
      </c>
      <c r="J93" s="100">
        <f>_xlfn.STDEV.S(D93:F93)</f>
        <v>5.773502691903314E-4</v>
      </c>
    </row>
    <row r="94" spans="1:12">
      <c r="A94" s="23"/>
      <c r="B94" s="66"/>
      <c r="C94" s="66" t="s">
        <v>86</v>
      </c>
      <c r="D94" s="86">
        <v>17.576000000000001</v>
      </c>
      <c r="E94" s="86">
        <v>17.576000000000001</v>
      </c>
      <c r="F94" s="86">
        <v>17.576000000000001</v>
      </c>
      <c r="G94" s="87">
        <f>(F94+E94+D94)/3</f>
        <v>17.576000000000001</v>
      </c>
      <c r="I94" s="100">
        <f>AVERAGE(D94:F94)</f>
        <v>17.576000000000001</v>
      </c>
      <c r="J94" s="100">
        <f>_xlfn.STDEV.S(D94:F94)</f>
        <v>0</v>
      </c>
    </row>
    <row r="95" spans="1:12">
      <c r="D95" s="83"/>
      <c r="E95" s="83"/>
      <c r="F95" s="83"/>
      <c r="G95" s="83"/>
    </row>
    <row r="96" spans="1:12">
      <c r="A96" s="23" t="s">
        <v>0</v>
      </c>
      <c r="B96" s="66" t="s">
        <v>1</v>
      </c>
      <c r="C96" s="66" t="s">
        <v>2</v>
      </c>
      <c r="D96" s="85" t="s">
        <v>3</v>
      </c>
      <c r="E96" s="85" t="s">
        <v>4</v>
      </c>
      <c r="F96" s="85" t="s">
        <v>5</v>
      </c>
      <c r="G96" s="85" t="s">
        <v>8</v>
      </c>
      <c r="L96" s="5">
        <v>18</v>
      </c>
    </row>
    <row r="97" spans="1:19">
      <c r="A97" s="22">
        <v>44854</v>
      </c>
      <c r="B97" s="108" t="s">
        <v>31</v>
      </c>
      <c r="C97" s="66" t="s">
        <v>33</v>
      </c>
      <c r="D97" s="86">
        <v>49.472000000000001</v>
      </c>
      <c r="E97" s="86">
        <v>49.470999999999997</v>
      </c>
      <c r="F97" s="86">
        <v>49.470999999999997</v>
      </c>
      <c r="G97" s="87">
        <f>(F97+E97+D97)/3</f>
        <v>49.471333333333327</v>
      </c>
      <c r="I97" s="100">
        <f>AVERAGE(D97:F97)</f>
        <v>49.471333333333327</v>
      </c>
      <c r="J97" s="100">
        <f>_xlfn.STDEV.S(D97:F97)</f>
        <v>5.773502691923826E-4</v>
      </c>
    </row>
    <row r="98" spans="1:19">
      <c r="A98" s="23"/>
      <c r="B98" s="66"/>
      <c r="C98" s="66" t="s">
        <v>46</v>
      </c>
      <c r="D98" s="86">
        <v>17.318999999999999</v>
      </c>
      <c r="E98" s="86">
        <v>17.318999999999999</v>
      </c>
      <c r="F98" s="86">
        <v>17.32</v>
      </c>
      <c r="G98" s="87">
        <f>(F98+E98+D98)/3</f>
        <v>17.319333333333333</v>
      </c>
      <c r="I98" s="100">
        <f>AVERAGE(D98:F98)</f>
        <v>17.319333333333333</v>
      </c>
      <c r="J98" s="100">
        <f>_xlfn.STDEV.S(D98:F98)</f>
        <v>5.773502691903314E-4</v>
      </c>
    </row>
    <row r="99" spans="1:19">
      <c r="A99" s="23"/>
      <c r="B99" s="66"/>
      <c r="C99" s="66" t="s">
        <v>37</v>
      </c>
      <c r="D99" s="86">
        <v>20.911999999999999</v>
      </c>
      <c r="E99" s="86">
        <v>20.911999999999999</v>
      </c>
      <c r="F99" s="86">
        <v>20.911999999999999</v>
      </c>
      <c r="G99" s="87">
        <f>(F99+E99+D99)/3</f>
        <v>20.911999999999999</v>
      </c>
      <c r="I99" s="100">
        <f>AVERAGE(D99:F99)</f>
        <v>20.911999999999999</v>
      </c>
      <c r="J99" s="100">
        <f>_xlfn.STDEV.S(D99:F99)</f>
        <v>0</v>
      </c>
    </row>
    <row r="100" spans="1:19">
      <c r="A100" s="23"/>
      <c r="B100" s="66"/>
      <c r="C100" s="66" t="s">
        <v>56</v>
      </c>
      <c r="D100" s="86">
        <v>10.781000000000001</v>
      </c>
      <c r="E100" s="86">
        <v>10.781000000000001</v>
      </c>
      <c r="F100" s="86">
        <v>10.781000000000001</v>
      </c>
      <c r="G100" s="87">
        <f>(F100+E100+D100)/3</f>
        <v>10.781000000000001</v>
      </c>
      <c r="I100" s="100">
        <f>AVERAGE(D100:F100)</f>
        <v>10.781000000000001</v>
      </c>
      <c r="J100" s="100">
        <f>_xlfn.STDEV.S(D100:F100)</f>
        <v>0</v>
      </c>
    </row>
    <row r="101" spans="1:19">
      <c r="D101" s="83"/>
      <c r="E101" s="83"/>
      <c r="F101" s="83"/>
      <c r="G101" s="83"/>
      <c r="P101" s="73"/>
      <c r="Q101" s="565"/>
      <c r="R101" s="565"/>
      <c r="S101" s="565"/>
    </row>
    <row r="102" spans="1:19">
      <c r="D102" s="83"/>
      <c r="E102" s="83"/>
      <c r="F102" s="83"/>
      <c r="G102" s="83"/>
    </row>
    <row r="103" spans="1:19">
      <c r="D103" s="83"/>
      <c r="E103" s="83"/>
      <c r="F103" s="83"/>
      <c r="G103" s="83"/>
    </row>
    <row r="104" spans="1:19">
      <c r="D104" s="83"/>
      <c r="E104" s="83"/>
      <c r="F104" s="83"/>
      <c r="G104" s="83"/>
    </row>
    <row r="105" spans="1:19">
      <c r="D105" s="83"/>
      <c r="E105" s="83"/>
      <c r="F105" s="83"/>
      <c r="G105" s="83"/>
    </row>
    <row r="106" spans="1:19" ht="27.75" customHeight="1">
      <c r="B106" s="547" t="s">
        <v>217</v>
      </c>
      <c r="C106" s="547"/>
      <c r="D106" s="547"/>
      <c r="E106" s="547"/>
      <c r="F106" s="547"/>
      <c r="G106" s="90"/>
      <c r="H106" s="73"/>
      <c r="I106" s="102"/>
      <c r="J106" s="102"/>
      <c r="K106" s="73"/>
      <c r="L106" s="73"/>
      <c r="M106" s="73"/>
      <c r="N106" s="73"/>
      <c r="O106" s="73"/>
    </row>
    <row r="107" spans="1:19">
      <c r="D107" s="83"/>
      <c r="E107" s="83"/>
      <c r="F107" s="83"/>
      <c r="G107" s="83"/>
    </row>
    <row r="108" spans="1:19">
      <c r="A108" s="23" t="s">
        <v>0</v>
      </c>
      <c r="B108" s="66" t="s">
        <v>1</v>
      </c>
      <c r="C108" s="66" t="s">
        <v>2</v>
      </c>
      <c r="D108" s="85" t="s">
        <v>3</v>
      </c>
      <c r="E108" s="85" t="s">
        <v>4</v>
      </c>
      <c r="F108" s="85" t="s">
        <v>5</v>
      </c>
      <c r="G108" s="85" t="s">
        <v>8</v>
      </c>
      <c r="L108" s="5">
        <v>19</v>
      </c>
    </row>
    <row r="109" spans="1:19">
      <c r="A109" s="22">
        <v>44854</v>
      </c>
      <c r="B109" s="108" t="s">
        <v>45</v>
      </c>
      <c r="C109" s="66" t="s">
        <v>32</v>
      </c>
      <c r="D109" s="86">
        <v>54.066000000000003</v>
      </c>
      <c r="E109" s="86">
        <v>54.064999999999998</v>
      </c>
      <c r="F109" s="86">
        <v>54.064999999999998</v>
      </c>
      <c r="G109" s="87">
        <f>(F109+E109+D109)/3</f>
        <v>54.065333333333335</v>
      </c>
      <c r="I109" s="100">
        <f>AVERAGE(D109:F109)</f>
        <v>54.065333333333335</v>
      </c>
      <c r="J109" s="100">
        <f>_xlfn.STDEV.S(D109:F109)</f>
        <v>5.7735026919238249E-4</v>
      </c>
    </row>
    <row r="110" spans="1:19">
      <c r="A110" s="23"/>
      <c r="B110" s="66"/>
      <c r="C110" s="66" t="s">
        <v>44</v>
      </c>
      <c r="D110" s="86">
        <v>25.053999999999998</v>
      </c>
      <c r="E110" s="86">
        <v>25.053999999999998</v>
      </c>
      <c r="F110" s="86">
        <v>25.055</v>
      </c>
      <c r="G110" s="87">
        <f>(F110+E110+D110)/3</f>
        <v>25.054333333333332</v>
      </c>
      <c r="I110" s="100">
        <f>AVERAGE(D110:F110)</f>
        <v>25.054333333333332</v>
      </c>
      <c r="J110" s="100">
        <f>_xlfn.STDEV.S(D110:F110)</f>
        <v>5.773502691903314E-4</v>
      </c>
    </row>
    <row r="111" spans="1:19">
      <c r="A111" s="23"/>
      <c r="B111" s="66"/>
      <c r="C111" s="66" t="s">
        <v>36</v>
      </c>
      <c r="D111" s="86">
        <v>10.545999999999999</v>
      </c>
      <c r="E111" s="86">
        <v>10.545999999999999</v>
      </c>
      <c r="F111" s="86">
        <v>10.545999999999999</v>
      </c>
      <c r="G111" s="87">
        <f>(F111+E111+D111)/3</f>
        <v>10.545999999999999</v>
      </c>
      <c r="I111" s="100">
        <f>AVERAGE(D111:F111)</f>
        <v>10.545999999999999</v>
      </c>
      <c r="J111" s="100">
        <f>_xlfn.STDEV.S(D111:F111)</f>
        <v>0</v>
      </c>
    </row>
    <row r="112" spans="1:19">
      <c r="A112" s="23"/>
      <c r="B112" s="66"/>
      <c r="C112" s="66" t="s">
        <v>30</v>
      </c>
      <c r="D112" s="86">
        <v>17.318999999999999</v>
      </c>
      <c r="E112" s="86">
        <v>17.318999999999999</v>
      </c>
      <c r="F112" s="86">
        <v>17.32</v>
      </c>
      <c r="G112" s="87">
        <f>(F112+E112+D112)/3</f>
        <v>17.319333333333333</v>
      </c>
      <c r="I112" s="100">
        <f>AVERAGE(D112:F112)</f>
        <v>17.319333333333333</v>
      </c>
      <c r="J112" s="100">
        <f>_xlfn.STDEV.S(D112:F112)</f>
        <v>5.773502691903314E-4</v>
      </c>
    </row>
    <row r="113" spans="1:12">
      <c r="D113" s="83"/>
      <c r="E113" s="83"/>
      <c r="F113" s="83"/>
      <c r="G113" s="83"/>
    </row>
    <row r="114" spans="1:12">
      <c r="A114" s="23" t="s">
        <v>0</v>
      </c>
      <c r="B114" s="66" t="s">
        <v>1</v>
      </c>
      <c r="C114" s="66" t="s">
        <v>2</v>
      </c>
      <c r="D114" s="85" t="s">
        <v>3</v>
      </c>
      <c r="E114" s="85" t="s">
        <v>4</v>
      </c>
      <c r="F114" s="85" t="s">
        <v>5</v>
      </c>
      <c r="G114" s="85" t="s">
        <v>8</v>
      </c>
    </row>
    <row r="115" spans="1:12">
      <c r="A115" s="22">
        <v>44855</v>
      </c>
      <c r="B115" s="108" t="s">
        <v>36</v>
      </c>
      <c r="C115" s="66" t="s">
        <v>44</v>
      </c>
      <c r="D115" s="86">
        <v>32.439</v>
      </c>
      <c r="E115" s="86">
        <v>32.439</v>
      </c>
      <c r="F115" s="86">
        <v>32.439</v>
      </c>
      <c r="G115" s="87">
        <f>(F115+E115+D115)/3</f>
        <v>32.439</v>
      </c>
      <c r="I115" s="100">
        <f>AVERAGE(D115:F115)</f>
        <v>32.439</v>
      </c>
      <c r="J115" s="100">
        <f>_xlfn.STDEV.S(D115:F115)</f>
        <v>0</v>
      </c>
      <c r="L115" s="5">
        <v>20</v>
      </c>
    </row>
    <row r="116" spans="1:12">
      <c r="A116" s="23"/>
      <c r="B116" s="66"/>
      <c r="C116" s="66" t="s">
        <v>52</v>
      </c>
      <c r="D116" s="86">
        <v>13.023</v>
      </c>
      <c r="E116" s="86">
        <v>13.023</v>
      </c>
      <c r="F116" s="86">
        <v>13.023</v>
      </c>
      <c r="G116" s="87">
        <f>(F116+E116+D116)/3</f>
        <v>13.023000000000001</v>
      </c>
      <c r="I116" s="100">
        <f>AVERAGE(D116:F116)</f>
        <v>13.023000000000001</v>
      </c>
      <c r="J116" s="100">
        <f>_xlfn.STDEV.S(D116:F116)</f>
        <v>2.1755839288168292E-15</v>
      </c>
    </row>
    <row r="117" spans="1:12">
      <c r="A117" s="23"/>
      <c r="B117" s="66"/>
      <c r="C117" s="66" t="s">
        <v>85</v>
      </c>
      <c r="D117" s="86">
        <v>26.489000000000001</v>
      </c>
      <c r="E117" s="86">
        <v>26.49</v>
      </c>
      <c r="F117" s="86">
        <v>26.49</v>
      </c>
      <c r="G117" s="87">
        <f>(F117+E117+D117)/3</f>
        <v>26.489666666666665</v>
      </c>
      <c r="I117" s="100">
        <f>AVERAGE(D117:F117)</f>
        <v>26.489666666666665</v>
      </c>
      <c r="J117" s="100">
        <f>_xlfn.STDEV.S(D117:F117)</f>
        <v>5.7735026918828019E-4</v>
      </c>
    </row>
    <row r="118" spans="1:12">
      <c r="D118" s="83"/>
      <c r="E118" s="83"/>
      <c r="F118" s="83"/>
      <c r="G118" s="83"/>
    </row>
    <row r="119" spans="1:12">
      <c r="A119" s="23" t="s">
        <v>0</v>
      </c>
      <c r="B119" s="66" t="s">
        <v>1</v>
      </c>
      <c r="C119" s="66" t="s">
        <v>2</v>
      </c>
      <c r="D119" s="85" t="s">
        <v>3</v>
      </c>
      <c r="E119" s="85" t="s">
        <v>4</v>
      </c>
      <c r="F119" s="85" t="s">
        <v>5</v>
      </c>
      <c r="G119" s="85" t="s">
        <v>8</v>
      </c>
    </row>
    <row r="120" spans="1:12">
      <c r="A120" s="22">
        <v>44855</v>
      </c>
      <c r="B120" s="108" t="s">
        <v>37</v>
      </c>
      <c r="C120" s="66" t="s">
        <v>35</v>
      </c>
      <c r="D120" s="86">
        <v>32.439</v>
      </c>
      <c r="E120" s="86">
        <v>32.439</v>
      </c>
      <c r="F120" s="86">
        <v>32.439</v>
      </c>
      <c r="G120" s="87">
        <f>(F120+E120+D120)/3</f>
        <v>32.439</v>
      </c>
      <c r="I120" s="100">
        <f>AVERAGE(D120:F120)</f>
        <v>32.439</v>
      </c>
      <c r="J120" s="100">
        <f>_xlfn.STDEV.S(D120:F120)</f>
        <v>0</v>
      </c>
      <c r="L120" s="5">
        <v>21</v>
      </c>
    </row>
    <row r="121" spans="1:12">
      <c r="A121" s="23"/>
      <c r="B121" s="66"/>
      <c r="C121" s="66" t="s">
        <v>56</v>
      </c>
      <c r="D121" s="86">
        <v>17.576000000000001</v>
      </c>
      <c r="E121" s="86">
        <v>17.576000000000001</v>
      </c>
      <c r="F121" s="86">
        <v>17.576000000000001</v>
      </c>
      <c r="G121" s="87">
        <f>(F121+E121+D121)/3</f>
        <v>17.576000000000001</v>
      </c>
      <c r="I121" s="100">
        <f>AVERAGE(D121:F121)</f>
        <v>17.576000000000001</v>
      </c>
      <c r="J121" s="100">
        <f>_xlfn.STDEV.S(D121:F121)</f>
        <v>0</v>
      </c>
    </row>
    <row r="122" spans="1:12">
      <c r="A122" s="23"/>
      <c r="B122" s="66"/>
      <c r="C122" s="66" t="s">
        <v>31</v>
      </c>
      <c r="D122" s="86">
        <v>20.911000000000001</v>
      </c>
      <c r="E122" s="86">
        <v>20.911000000000001</v>
      </c>
      <c r="F122" s="86">
        <v>20.911000000000001</v>
      </c>
      <c r="G122" s="87">
        <f>(F122+E122+D122)/3</f>
        <v>20.911000000000001</v>
      </c>
      <c r="I122" s="100">
        <f>AVERAGE(D122:F122)</f>
        <v>20.911000000000001</v>
      </c>
      <c r="J122" s="100">
        <f>_xlfn.STDEV.S(D122:F122)</f>
        <v>0</v>
      </c>
    </row>
    <row r="123" spans="1:12">
      <c r="A123" s="23"/>
      <c r="B123" s="66"/>
      <c r="C123" s="66" t="s">
        <v>46</v>
      </c>
      <c r="D123" s="86">
        <v>10.545999999999999</v>
      </c>
      <c r="E123" s="86">
        <v>10.545999999999999</v>
      </c>
      <c r="F123" s="86">
        <v>10.545999999999999</v>
      </c>
      <c r="G123" s="87">
        <f>(F123+E123+D123)/3</f>
        <v>10.545999999999999</v>
      </c>
      <c r="I123" s="100">
        <f>AVERAGE(D123:F123)</f>
        <v>10.545999999999999</v>
      </c>
      <c r="J123" s="100">
        <f>_xlfn.STDEV.S(D123:F123)</f>
        <v>0</v>
      </c>
    </row>
    <row r="124" spans="1:12">
      <c r="D124" s="83"/>
      <c r="E124" s="83"/>
      <c r="F124" s="83"/>
      <c r="G124" s="83"/>
    </row>
    <row r="125" spans="1:12">
      <c r="A125" s="23" t="s">
        <v>0</v>
      </c>
      <c r="B125" s="66" t="s">
        <v>1</v>
      </c>
      <c r="C125" s="66" t="s">
        <v>2</v>
      </c>
      <c r="D125" s="85" t="s">
        <v>3</v>
      </c>
      <c r="E125" s="85" t="s">
        <v>4</v>
      </c>
      <c r="F125" s="85" t="s">
        <v>5</v>
      </c>
      <c r="G125" s="85" t="s">
        <v>8</v>
      </c>
    </row>
    <row r="126" spans="1:12">
      <c r="A126" s="22">
        <v>44859</v>
      </c>
      <c r="B126" s="108" t="s">
        <v>39</v>
      </c>
      <c r="C126" s="66" t="s">
        <v>35</v>
      </c>
      <c r="D126" s="86">
        <v>30.268999999999998</v>
      </c>
      <c r="E126" s="86">
        <v>30.268999999999998</v>
      </c>
      <c r="F126" s="86">
        <v>30.268999999999998</v>
      </c>
      <c r="G126" s="87">
        <f>(F126+E126+D126)/3</f>
        <v>30.268999999999995</v>
      </c>
      <c r="I126" s="100">
        <f>AVERAGE(D126:F126)</f>
        <v>30.268999999999995</v>
      </c>
      <c r="J126" s="100">
        <f>_xlfn.STDEV.S(D126:F126)</f>
        <v>4.3511678576336583E-15</v>
      </c>
      <c r="L126" s="5">
        <v>22</v>
      </c>
    </row>
    <row r="127" spans="1:12">
      <c r="A127" s="23"/>
      <c r="B127" s="66"/>
      <c r="C127" s="66" t="s">
        <v>76</v>
      </c>
      <c r="D127" s="86">
        <v>19.193000000000001</v>
      </c>
      <c r="E127" s="86">
        <v>19.193000000000001</v>
      </c>
      <c r="F127" s="86">
        <v>19.193000000000001</v>
      </c>
      <c r="G127" s="87">
        <f>(F127+E127+D127)/3</f>
        <v>19.193000000000001</v>
      </c>
      <c r="I127" s="100">
        <f>AVERAGE(D127:F127)</f>
        <v>19.193000000000001</v>
      </c>
      <c r="J127" s="100">
        <f>_xlfn.STDEV.S(D127:F127)</f>
        <v>0</v>
      </c>
    </row>
    <row r="128" spans="1:12">
      <c r="A128" s="23"/>
      <c r="B128" s="66"/>
      <c r="C128" s="66" t="s">
        <v>52</v>
      </c>
      <c r="D128" s="86">
        <v>13.744999999999999</v>
      </c>
      <c r="E128" s="86">
        <v>13.744999999999999</v>
      </c>
      <c r="F128" s="86">
        <v>13.744999999999999</v>
      </c>
      <c r="G128" s="87">
        <f>(F128+E128+D128)/3</f>
        <v>13.744999999999999</v>
      </c>
      <c r="I128" s="100">
        <f>AVERAGE(D128:F128)</f>
        <v>13.744999999999999</v>
      </c>
      <c r="J128" s="100">
        <f>_xlfn.STDEV.S(D128:F128)</f>
        <v>0</v>
      </c>
    </row>
    <row r="129" spans="1:12">
      <c r="D129" s="83"/>
      <c r="E129" s="83"/>
      <c r="F129" s="83"/>
      <c r="G129" s="83"/>
    </row>
    <row r="130" spans="1:12">
      <c r="A130" s="23" t="s">
        <v>0</v>
      </c>
      <c r="B130" s="66" t="s">
        <v>1</v>
      </c>
      <c r="C130" s="66" t="s">
        <v>2</v>
      </c>
      <c r="D130" s="85" t="s">
        <v>3</v>
      </c>
      <c r="E130" s="85" t="s">
        <v>4</v>
      </c>
      <c r="F130" s="85" t="s">
        <v>5</v>
      </c>
      <c r="G130" s="85" t="s">
        <v>8</v>
      </c>
    </row>
    <row r="131" spans="1:12">
      <c r="A131" s="22">
        <v>44859</v>
      </c>
      <c r="B131" s="108" t="s">
        <v>215</v>
      </c>
      <c r="C131" s="66" t="s">
        <v>216</v>
      </c>
      <c r="D131" s="86">
        <v>62.277000000000001</v>
      </c>
      <c r="E131" s="86">
        <v>62.277000000000001</v>
      </c>
      <c r="F131" s="86">
        <v>62.277000000000001</v>
      </c>
      <c r="G131" s="87">
        <f>(F131+E131+D131)/3</f>
        <v>62.277000000000008</v>
      </c>
      <c r="I131" s="100">
        <f>AVERAGE(D131:F131)</f>
        <v>62.277000000000008</v>
      </c>
      <c r="J131" s="100">
        <f>_xlfn.STDEV.S(D131:F131)</f>
        <v>8.7023357152673167E-15</v>
      </c>
      <c r="L131" s="5">
        <v>23</v>
      </c>
    </row>
    <row r="132" spans="1:12">
      <c r="A132" s="23"/>
      <c r="B132" s="66"/>
      <c r="C132" s="66" t="s">
        <v>165</v>
      </c>
      <c r="D132" s="86">
        <v>25.907</v>
      </c>
      <c r="E132" s="86">
        <v>25.907</v>
      </c>
      <c r="F132" s="86">
        <v>25.907</v>
      </c>
      <c r="G132" s="87">
        <f>(F132+E132+D132)/3</f>
        <v>25.907</v>
      </c>
      <c r="I132" s="100">
        <f>AVERAGE(D132:F132)</f>
        <v>25.907</v>
      </c>
      <c r="J132" s="100">
        <f>_xlfn.STDEV.S(D132:F132)</f>
        <v>0</v>
      </c>
    </row>
    <row r="133" spans="1:12">
      <c r="A133" s="23"/>
      <c r="B133" s="66"/>
      <c r="C133" s="328" t="s">
        <v>17</v>
      </c>
      <c r="D133" s="326">
        <v>44.991</v>
      </c>
      <c r="E133" s="326">
        <v>44.991</v>
      </c>
      <c r="F133" s="326">
        <v>44.991</v>
      </c>
      <c r="G133" s="87">
        <f>(F133+E133+D133)/3</f>
        <v>44.991000000000007</v>
      </c>
      <c r="I133" s="100">
        <f>AVERAGE(D133:F133)</f>
        <v>44.991000000000007</v>
      </c>
      <c r="J133" s="100">
        <f>_xlfn.STDEV.S(D133:F133)</f>
        <v>8.7023357152673167E-15</v>
      </c>
    </row>
    <row r="134" spans="1:12">
      <c r="D134" s="83"/>
      <c r="E134" s="83"/>
      <c r="F134" s="83"/>
      <c r="G134" s="83"/>
    </row>
    <row r="135" spans="1:12">
      <c r="A135" s="23" t="s">
        <v>0</v>
      </c>
      <c r="B135" s="66" t="s">
        <v>1</v>
      </c>
      <c r="C135" s="66" t="s">
        <v>2</v>
      </c>
      <c r="D135" s="85" t="s">
        <v>3</v>
      </c>
      <c r="E135" s="85" t="s">
        <v>4</v>
      </c>
      <c r="F135" s="85" t="s">
        <v>5</v>
      </c>
      <c r="G135" s="85" t="s">
        <v>8</v>
      </c>
    </row>
    <row r="136" spans="1:12">
      <c r="A136" s="22">
        <v>44859</v>
      </c>
      <c r="B136" s="113" t="s">
        <v>16</v>
      </c>
      <c r="C136" s="66" t="s">
        <v>162</v>
      </c>
      <c r="D136" s="86">
        <v>53.783999999999999</v>
      </c>
      <c r="E136" s="86">
        <v>53.783999999999999</v>
      </c>
      <c r="F136" s="86">
        <v>53.783999999999999</v>
      </c>
      <c r="G136" s="87">
        <f>(F136+E136+D136)/3</f>
        <v>53.783999999999999</v>
      </c>
      <c r="I136" s="100">
        <f>AVERAGE(D136:F136)</f>
        <v>53.783999999999999</v>
      </c>
      <c r="J136" s="100">
        <f>_xlfn.STDEV.S(D136:F136)</f>
        <v>0</v>
      </c>
      <c r="L136" s="5">
        <v>24</v>
      </c>
    </row>
    <row r="137" spans="1:12">
      <c r="A137" s="23"/>
      <c r="B137" s="66"/>
      <c r="C137" s="66" t="s">
        <v>215</v>
      </c>
      <c r="D137" s="86">
        <v>44.993000000000002</v>
      </c>
      <c r="E137" s="86">
        <v>44.993000000000002</v>
      </c>
      <c r="F137" s="86">
        <v>44.993000000000002</v>
      </c>
      <c r="G137" s="87">
        <f>(F137+E137+D137)/3</f>
        <v>44.993000000000002</v>
      </c>
      <c r="I137" s="100">
        <f>AVERAGE(D137:F137)</f>
        <v>44.993000000000002</v>
      </c>
      <c r="J137" s="100">
        <f>_xlfn.STDEV.S(D137:F137)</f>
        <v>0</v>
      </c>
    </row>
    <row r="138" spans="1:12">
      <c r="A138" s="23"/>
      <c r="B138" s="66"/>
      <c r="C138" s="66" t="s">
        <v>165</v>
      </c>
      <c r="D138" s="86">
        <v>46.002000000000002</v>
      </c>
      <c r="E138" s="86">
        <v>46.002000000000002</v>
      </c>
      <c r="F138" s="86">
        <v>46.002000000000002</v>
      </c>
      <c r="G138" s="87">
        <f>(F138+E138+D138)/3</f>
        <v>46.002000000000002</v>
      </c>
      <c r="I138" s="100">
        <f>AVERAGE(D138:F138)</f>
        <v>46.002000000000002</v>
      </c>
      <c r="J138" s="100">
        <f>_xlfn.STDEV.S(D138:F138)</f>
        <v>0</v>
      </c>
    </row>
    <row r="139" spans="1:12">
      <c r="D139" s="83"/>
      <c r="E139" s="83"/>
      <c r="F139" s="83"/>
      <c r="G139" s="83"/>
    </row>
    <row r="140" spans="1:12">
      <c r="A140" s="23" t="s">
        <v>0</v>
      </c>
      <c r="B140" s="66" t="s">
        <v>1</v>
      </c>
      <c r="C140" s="66" t="s">
        <v>2</v>
      </c>
      <c r="D140" s="85" t="s">
        <v>3</v>
      </c>
      <c r="E140" s="85" t="s">
        <v>4</v>
      </c>
      <c r="F140" s="85" t="s">
        <v>5</v>
      </c>
      <c r="G140" s="85" t="s">
        <v>8</v>
      </c>
    </row>
    <row r="141" spans="1:12">
      <c r="A141" s="22">
        <v>44859</v>
      </c>
      <c r="B141" s="113" t="s">
        <v>16</v>
      </c>
      <c r="C141" s="66" t="s">
        <v>162</v>
      </c>
      <c r="D141" s="86">
        <v>53.783999999999999</v>
      </c>
      <c r="E141" s="86">
        <v>53.783999999999999</v>
      </c>
      <c r="F141" s="86">
        <v>53.783999999999999</v>
      </c>
      <c r="G141" s="87">
        <f>(F141+E141+D141)/3</f>
        <v>53.783999999999999</v>
      </c>
      <c r="I141" s="100">
        <f>AVERAGE(D141:F141)</f>
        <v>53.783999999999999</v>
      </c>
      <c r="J141" s="100">
        <f>_xlfn.STDEV.S(D141:F141)</f>
        <v>0</v>
      </c>
      <c r="L141" s="5">
        <v>25</v>
      </c>
    </row>
    <row r="142" spans="1:12">
      <c r="A142" s="23"/>
      <c r="B142" s="66"/>
      <c r="C142" s="66" t="s">
        <v>180</v>
      </c>
      <c r="D142" s="86">
        <v>21.172999999999998</v>
      </c>
      <c r="E142" s="86">
        <v>21.172999999999998</v>
      </c>
      <c r="F142" s="86">
        <v>21.172999999999998</v>
      </c>
      <c r="G142" s="87">
        <f>(F142+E142+D142)/3</f>
        <v>21.172999999999998</v>
      </c>
      <c r="I142" s="100">
        <f>AVERAGE(D142:F142)</f>
        <v>21.172999999999998</v>
      </c>
      <c r="J142" s="100">
        <f>_xlfn.STDEV.S(D142:F142)</f>
        <v>0</v>
      </c>
    </row>
    <row r="143" spans="1:12">
      <c r="A143" s="23"/>
      <c r="B143" s="66"/>
      <c r="C143" s="66" t="s">
        <v>187</v>
      </c>
      <c r="D143" s="86">
        <v>22.390999999999998</v>
      </c>
      <c r="E143" s="86">
        <v>22.390999999999998</v>
      </c>
      <c r="F143" s="86">
        <v>22.390999999999998</v>
      </c>
      <c r="G143" s="87">
        <f>(F143+E143+D143)/3</f>
        <v>22.391000000000002</v>
      </c>
      <c r="I143" s="100">
        <f>AVERAGE(D143:F143)</f>
        <v>22.391000000000002</v>
      </c>
      <c r="J143" s="100">
        <f>_xlfn.STDEV.S(D143:F143)</f>
        <v>4.3511678576336583E-15</v>
      </c>
    </row>
    <row r="144" spans="1:12">
      <c r="D144" s="83"/>
      <c r="E144" s="83"/>
      <c r="F144" s="83"/>
      <c r="G144" s="83"/>
    </row>
    <row r="145" spans="1:15">
      <c r="A145" s="23" t="s">
        <v>0</v>
      </c>
      <c r="B145" s="66" t="s">
        <v>1</v>
      </c>
      <c r="C145" s="66" t="s">
        <v>2</v>
      </c>
      <c r="D145" s="85" t="s">
        <v>3</v>
      </c>
      <c r="E145" s="85" t="s">
        <v>4</v>
      </c>
      <c r="F145" s="85" t="s">
        <v>5</v>
      </c>
      <c r="G145" s="85" t="s">
        <v>8</v>
      </c>
    </row>
    <row r="146" spans="1:15">
      <c r="A146" s="22">
        <v>44859</v>
      </c>
      <c r="B146" s="108" t="s">
        <v>216</v>
      </c>
      <c r="C146" s="66" t="s">
        <v>215</v>
      </c>
      <c r="D146" s="86">
        <v>62.277999999999999</v>
      </c>
      <c r="E146" s="86">
        <v>62.277999999999999</v>
      </c>
      <c r="F146" s="86">
        <v>62.277999999999999</v>
      </c>
      <c r="G146" s="87">
        <f>(F146+E146+D146)/3</f>
        <v>62.277999999999999</v>
      </c>
      <c r="I146" s="100">
        <f>AVERAGE(D146:F146)</f>
        <v>62.277999999999999</v>
      </c>
      <c r="J146" s="100">
        <f>_xlfn.STDEV.S(D146:F146)</f>
        <v>0</v>
      </c>
      <c r="L146" s="5">
        <v>26</v>
      </c>
    </row>
    <row r="147" spans="1:15">
      <c r="A147" s="23"/>
      <c r="B147" s="66"/>
      <c r="C147" s="66" t="s">
        <v>187</v>
      </c>
      <c r="D147" s="86">
        <v>6.8049999999999997</v>
      </c>
      <c r="E147" s="86">
        <v>6.8049999999999997</v>
      </c>
      <c r="F147" s="86">
        <v>6.8049999999999997</v>
      </c>
      <c r="G147" s="87">
        <f>(F147+E147+D147)/3</f>
        <v>6.8049999999999997</v>
      </c>
      <c r="I147" s="100">
        <f>AVERAGE(D147:F147)</f>
        <v>6.8049999999999997</v>
      </c>
      <c r="J147" s="100">
        <f>_xlfn.STDEV.S(D147:F147)</f>
        <v>0</v>
      </c>
    </row>
    <row r="148" spans="1:15">
      <c r="D148" s="83"/>
      <c r="E148" s="83"/>
      <c r="F148" s="83"/>
      <c r="G148" s="83"/>
    </row>
    <row r="149" spans="1:15">
      <c r="A149" s="23" t="s">
        <v>0</v>
      </c>
      <c r="B149" s="66" t="s">
        <v>1</v>
      </c>
      <c r="C149" s="66" t="s">
        <v>2</v>
      </c>
      <c r="D149" s="85" t="s">
        <v>3</v>
      </c>
      <c r="E149" s="85" t="s">
        <v>4</v>
      </c>
      <c r="F149" s="85" t="s">
        <v>5</v>
      </c>
      <c r="G149" s="85" t="s">
        <v>8</v>
      </c>
    </row>
    <row r="150" spans="1:15">
      <c r="A150" s="22">
        <v>44859</v>
      </c>
      <c r="B150" s="108" t="s">
        <v>187</v>
      </c>
      <c r="C150" s="66" t="s">
        <v>170</v>
      </c>
      <c r="D150" s="86">
        <v>20.774999999999999</v>
      </c>
      <c r="E150" s="86">
        <v>20.774999999999999</v>
      </c>
      <c r="F150" s="86">
        <v>20.774999999999999</v>
      </c>
      <c r="G150" s="87">
        <f>(F150+E150+D150)/3</f>
        <v>20.774999999999999</v>
      </c>
      <c r="I150" s="100">
        <f>AVERAGE(D150:F150)</f>
        <v>20.774999999999999</v>
      </c>
      <c r="J150" s="100">
        <f>_xlfn.STDEV.S(D150:F150)</f>
        <v>0</v>
      </c>
      <c r="L150" s="5">
        <v>27</v>
      </c>
    </row>
    <row r="151" spans="1:15">
      <c r="A151" s="23"/>
      <c r="B151" s="66"/>
      <c r="C151" s="66" t="s">
        <v>216</v>
      </c>
      <c r="D151" s="86">
        <v>6.8049999999999997</v>
      </c>
      <c r="E151" s="86">
        <v>6.8049999999999997</v>
      </c>
      <c r="F151" s="86">
        <v>6.8049999999999997</v>
      </c>
      <c r="G151" s="87">
        <f>(F151+E151+D151)/3</f>
        <v>6.8049999999999997</v>
      </c>
      <c r="I151" s="100">
        <f>AVERAGE(D151:F151)</f>
        <v>6.8049999999999997</v>
      </c>
      <c r="J151" s="100">
        <f>_xlfn.STDEV.S(D151:F151)</f>
        <v>0</v>
      </c>
    </row>
    <row r="152" spans="1:15">
      <c r="A152" s="23"/>
      <c r="B152" s="66"/>
      <c r="C152" s="66" t="s">
        <v>16</v>
      </c>
      <c r="D152" s="86">
        <v>22.391999999999999</v>
      </c>
      <c r="E152" s="86">
        <v>22.391999999999999</v>
      </c>
      <c r="F152" s="86">
        <v>22.391999999999999</v>
      </c>
      <c r="G152" s="87">
        <f>(F152+E152+D152)/3</f>
        <v>22.391999999999999</v>
      </c>
      <c r="I152" s="100">
        <f>AVERAGE(D152:F152)</f>
        <v>22.391999999999999</v>
      </c>
      <c r="J152" s="100">
        <f>_xlfn.STDEV.S(D152:F152)</f>
        <v>0</v>
      </c>
    </row>
    <row r="153" spans="1:15">
      <c r="D153" s="88"/>
      <c r="E153" s="88"/>
      <c r="F153" s="88"/>
      <c r="G153" s="89"/>
    </row>
    <row r="154" spans="1:15" ht="27.75" customHeight="1">
      <c r="B154" s="547" t="s">
        <v>217</v>
      </c>
      <c r="C154" s="547"/>
      <c r="D154" s="547"/>
      <c r="E154" s="547"/>
      <c r="F154" s="547"/>
      <c r="G154" s="90"/>
      <c r="H154" s="73"/>
      <c r="I154" s="102"/>
      <c r="J154" s="102"/>
      <c r="K154" s="73"/>
      <c r="L154" s="73"/>
      <c r="M154" s="73"/>
      <c r="N154" s="73"/>
      <c r="O154" s="73"/>
    </row>
    <row r="155" spans="1:15">
      <c r="D155" s="83"/>
      <c r="E155" s="83"/>
      <c r="F155" s="83"/>
      <c r="G155" s="83"/>
    </row>
    <row r="156" spans="1:15">
      <c r="D156" s="83"/>
      <c r="E156" s="83"/>
      <c r="F156" s="83"/>
      <c r="G156" s="83"/>
    </row>
    <row r="157" spans="1:15">
      <c r="A157" s="23" t="s">
        <v>0</v>
      </c>
      <c r="B157" s="66" t="s">
        <v>1</v>
      </c>
      <c r="C157" s="66" t="s">
        <v>2</v>
      </c>
      <c r="D157" s="85" t="s">
        <v>3</v>
      </c>
      <c r="E157" s="85" t="s">
        <v>4</v>
      </c>
      <c r="F157" s="85" t="s">
        <v>5</v>
      </c>
      <c r="G157" s="85" t="s">
        <v>8</v>
      </c>
    </row>
    <row r="158" spans="1:15">
      <c r="A158" s="22">
        <v>44862</v>
      </c>
      <c r="B158" s="108" t="s">
        <v>36</v>
      </c>
      <c r="C158" s="66" t="s">
        <v>85</v>
      </c>
      <c r="D158" s="86">
        <v>26.49</v>
      </c>
      <c r="E158" s="86">
        <v>26.49</v>
      </c>
      <c r="F158" s="86">
        <v>26.49</v>
      </c>
      <c r="G158" s="87">
        <f>(F158+E158+D158)/3</f>
        <v>26.49</v>
      </c>
      <c r="I158" s="100">
        <f>AVERAGE(D158:F158)</f>
        <v>26.49</v>
      </c>
      <c r="J158" s="100">
        <f>_xlfn.STDEV.S(D158:F158)</f>
        <v>0</v>
      </c>
    </row>
    <row r="159" spans="1:15">
      <c r="A159" s="23"/>
      <c r="B159" s="66"/>
      <c r="C159" s="66" t="s">
        <v>38</v>
      </c>
      <c r="D159" s="86">
        <v>8.4860000000000007</v>
      </c>
      <c r="E159" s="86">
        <v>8.4860000000000007</v>
      </c>
      <c r="F159" s="86">
        <v>8.4860000000000007</v>
      </c>
      <c r="G159" s="87">
        <f>(F159+E159+D159)/3</f>
        <v>8.4860000000000007</v>
      </c>
      <c r="I159" s="100">
        <f>AVERAGE(D159:F159)</f>
        <v>8.4860000000000007</v>
      </c>
      <c r="J159" s="100">
        <f>_xlfn.STDEV.S(D159:F159)</f>
        <v>0</v>
      </c>
    </row>
    <row r="160" spans="1:15">
      <c r="D160" s="83"/>
      <c r="E160" s="83"/>
      <c r="F160" s="83"/>
      <c r="G160" s="83"/>
    </row>
    <row r="161" spans="1:15">
      <c r="A161" s="23" t="s">
        <v>0</v>
      </c>
      <c r="B161" s="66" t="s">
        <v>1</v>
      </c>
      <c r="C161" s="66" t="s">
        <v>2</v>
      </c>
      <c r="D161" s="85" t="s">
        <v>3</v>
      </c>
      <c r="E161" s="85" t="s">
        <v>4</v>
      </c>
      <c r="F161" s="85" t="s">
        <v>5</v>
      </c>
      <c r="G161" s="85" t="s">
        <v>8</v>
      </c>
    </row>
    <row r="162" spans="1:15">
      <c r="A162" s="22">
        <v>44862</v>
      </c>
      <c r="B162" s="108" t="s">
        <v>39</v>
      </c>
      <c r="C162" s="66" t="s">
        <v>35</v>
      </c>
      <c r="D162" s="86">
        <v>30.268999999999998</v>
      </c>
      <c r="E162" s="86">
        <v>30.268999999999998</v>
      </c>
      <c r="F162" s="86">
        <v>30.268000000000001</v>
      </c>
      <c r="G162" s="87">
        <f>(F162+E162+D162)/3</f>
        <v>30.268666666666665</v>
      </c>
      <c r="I162" s="100">
        <f>AVERAGE(D162:F162)</f>
        <v>30.268666666666665</v>
      </c>
      <c r="J162" s="100">
        <f>_xlfn.STDEV.S(D162:F162)</f>
        <v>5.7735026918828019E-4</v>
      </c>
    </row>
    <row r="163" spans="1:15">
      <c r="A163" s="23"/>
      <c r="B163" s="66"/>
      <c r="C163" s="66" t="s">
        <v>37</v>
      </c>
      <c r="D163" s="86">
        <v>8.4860000000000007</v>
      </c>
      <c r="E163" s="86">
        <v>8.4860000000000007</v>
      </c>
      <c r="F163" s="86">
        <v>8.4860000000000007</v>
      </c>
      <c r="G163" s="87">
        <f>(F163+E163+D163)/3</f>
        <v>8.4860000000000007</v>
      </c>
      <c r="I163" s="100">
        <f>AVERAGE(D163:F163)</f>
        <v>8.4860000000000007</v>
      </c>
      <c r="J163" s="100">
        <f>_xlfn.STDEV.S(D163:F163)</f>
        <v>0</v>
      </c>
    </row>
    <row r="164" spans="1:15" ht="14.25" thickBot="1">
      <c r="A164" s="76"/>
      <c r="B164" s="74"/>
      <c r="C164" s="74"/>
      <c r="D164" s="91"/>
      <c r="E164" s="91"/>
      <c r="F164" s="91"/>
      <c r="G164" s="91"/>
      <c r="H164" s="75"/>
      <c r="I164" s="103"/>
      <c r="J164" s="103"/>
      <c r="K164" s="75"/>
      <c r="L164" s="75"/>
      <c r="M164" s="75"/>
      <c r="N164" s="75"/>
      <c r="O164" s="75"/>
    </row>
    <row r="166" spans="1:15" ht="12" customHeight="1">
      <c r="A166" s="23" t="s">
        <v>0</v>
      </c>
      <c r="B166" s="7" t="s">
        <v>1</v>
      </c>
      <c r="C166" s="7" t="s">
        <v>2</v>
      </c>
      <c r="D166" s="93" t="s">
        <v>3</v>
      </c>
      <c r="E166" s="93" t="s">
        <v>4</v>
      </c>
      <c r="F166" s="93" t="s">
        <v>5</v>
      </c>
      <c r="G166" s="93" t="s">
        <v>8</v>
      </c>
    </row>
    <row r="167" spans="1:15" ht="12" customHeight="1">
      <c r="A167" s="22">
        <v>44858</v>
      </c>
      <c r="B167" s="46" t="s">
        <v>30</v>
      </c>
      <c r="C167" s="7" t="s">
        <v>32</v>
      </c>
      <c r="D167" s="94">
        <v>49.472000000000001</v>
      </c>
      <c r="E167" s="94">
        <v>49.472000000000001</v>
      </c>
      <c r="F167" s="94">
        <v>49.472000000000001</v>
      </c>
      <c r="G167" s="95">
        <f>(F167+E167+D167)/3</f>
        <v>49.472000000000001</v>
      </c>
      <c r="I167" s="100">
        <f>AVERAGE(D167:F167)</f>
        <v>49.472000000000001</v>
      </c>
      <c r="J167" s="100">
        <f>_xlfn.STDEV.S(D167:F167)</f>
        <v>0</v>
      </c>
    </row>
    <row r="168" spans="1:15" ht="12" customHeight="1">
      <c r="A168" s="23"/>
      <c r="B168" s="7"/>
      <c r="C168" s="7" t="s">
        <v>22</v>
      </c>
      <c r="D168" s="94">
        <v>18.271000000000001</v>
      </c>
      <c r="E168" s="94">
        <v>18.271000000000001</v>
      </c>
      <c r="F168" s="94">
        <v>18.271000000000001</v>
      </c>
      <c r="G168" s="95">
        <f>(F168+E168+D168)/3</f>
        <v>18.271000000000001</v>
      </c>
      <c r="I168" s="100">
        <f>AVERAGE(D168:F168)</f>
        <v>18.271000000000001</v>
      </c>
      <c r="J168" s="100">
        <f>_xlfn.STDEV.S(D168:F168)</f>
        <v>0</v>
      </c>
    </row>
    <row r="169" spans="1:15" ht="12" customHeight="1">
      <c r="A169" s="23"/>
      <c r="B169" s="7"/>
      <c r="C169" s="520" t="s">
        <v>25</v>
      </c>
      <c r="D169" s="94">
        <v>18.22</v>
      </c>
      <c r="E169" s="94">
        <v>18.22</v>
      </c>
      <c r="F169" s="94">
        <v>18.22</v>
      </c>
      <c r="G169" s="95">
        <f>(F169+E169+D169)/3</f>
        <v>18.22</v>
      </c>
      <c r="I169" s="521">
        <f>AVERAGE(D169:F169)</f>
        <v>18.22</v>
      </c>
      <c r="J169" s="100">
        <f>_xlfn.STDEV.S(D169:F169)</f>
        <v>0</v>
      </c>
    </row>
    <row r="170" spans="1:15" ht="12" customHeight="1">
      <c r="B170" s="11"/>
      <c r="C170" s="11"/>
      <c r="D170" s="96"/>
      <c r="E170" s="96"/>
      <c r="F170" s="96"/>
      <c r="G170" s="97"/>
    </row>
    <row r="171" spans="1:15" ht="12" customHeight="1"/>
    <row r="172" spans="1:15" ht="12" customHeight="1">
      <c r="A172" s="23" t="s">
        <v>0</v>
      </c>
      <c r="B172" s="7" t="s">
        <v>1</v>
      </c>
      <c r="C172" s="7" t="s">
        <v>2</v>
      </c>
      <c r="D172" s="93" t="s">
        <v>3</v>
      </c>
      <c r="E172" s="93" t="s">
        <v>4</v>
      </c>
      <c r="F172" s="93" t="s">
        <v>5</v>
      </c>
      <c r="G172" s="93" t="s">
        <v>8</v>
      </c>
    </row>
    <row r="173" spans="1:15" ht="12" customHeight="1">
      <c r="A173" s="22">
        <v>44858</v>
      </c>
      <c r="B173" s="46" t="s">
        <v>32</v>
      </c>
      <c r="C173" s="7" t="s">
        <v>30</v>
      </c>
      <c r="D173" s="94">
        <v>49.472000000000001</v>
      </c>
      <c r="E173" s="94">
        <v>49.472000000000001</v>
      </c>
      <c r="F173" s="94">
        <v>49.472000000000001</v>
      </c>
      <c r="G173" s="95">
        <f>(F173+E173+D173)/3</f>
        <v>49.472000000000001</v>
      </c>
      <c r="I173" s="100">
        <f>AVERAGE(D173:F173)</f>
        <v>49.472000000000001</v>
      </c>
      <c r="J173" s="100">
        <f>_xlfn.STDEV.S(D173:F173)</f>
        <v>0</v>
      </c>
    </row>
    <row r="174" spans="1:15" ht="12" customHeight="1">
      <c r="A174" s="23"/>
      <c r="B174" s="7"/>
      <c r="C174" s="7" t="s">
        <v>24</v>
      </c>
      <c r="D174" s="94">
        <v>32.826999999999998</v>
      </c>
      <c r="E174" s="94">
        <v>32.826999999999998</v>
      </c>
      <c r="F174" s="94">
        <v>32.826999999999998</v>
      </c>
      <c r="G174" s="95">
        <f>(F174+E174+D174)/3</f>
        <v>32.826999999999998</v>
      </c>
      <c r="I174" s="100">
        <f>AVERAGE(D174:F174)</f>
        <v>32.826999999999998</v>
      </c>
      <c r="J174" s="100">
        <f>_xlfn.STDEV.S(D174:F174)</f>
        <v>0</v>
      </c>
    </row>
    <row r="175" spans="1:15" ht="12" customHeight="1">
      <c r="A175" s="23"/>
      <c r="B175" s="7"/>
      <c r="C175" s="520" t="s">
        <v>27</v>
      </c>
      <c r="D175" s="94">
        <v>32.718000000000004</v>
      </c>
      <c r="E175" s="94">
        <v>32.718000000000004</v>
      </c>
      <c r="F175" s="94">
        <v>32.718000000000004</v>
      </c>
      <c r="G175" s="95">
        <f>(F175+E175+D175)/3</f>
        <v>32.718000000000004</v>
      </c>
      <c r="I175" s="521">
        <f>AVERAGE(D175:F175)</f>
        <v>32.718000000000004</v>
      </c>
      <c r="J175" s="100">
        <f>_xlfn.STDEV.S(D175:F175)</f>
        <v>0</v>
      </c>
    </row>
    <row r="176" spans="1:15" ht="12" customHeight="1">
      <c r="D176" s="96"/>
      <c r="E176" s="96"/>
      <c r="F176" s="96"/>
      <c r="G176" s="97"/>
    </row>
    <row r="177" spans="1:10" ht="12" customHeight="1"/>
    <row r="178" spans="1:10" ht="12" customHeight="1">
      <c r="A178" s="23" t="s">
        <v>0</v>
      </c>
      <c r="B178" s="7" t="s">
        <v>1</v>
      </c>
      <c r="C178" s="7" t="s">
        <v>2</v>
      </c>
      <c r="D178" s="93" t="s">
        <v>3</v>
      </c>
      <c r="E178" s="93" t="s">
        <v>4</v>
      </c>
      <c r="F178" s="93" t="s">
        <v>5</v>
      </c>
      <c r="G178" s="93" t="s">
        <v>8</v>
      </c>
    </row>
    <row r="179" spans="1:10" ht="12" customHeight="1">
      <c r="A179" s="22">
        <v>44858</v>
      </c>
      <c r="B179" s="106" t="s">
        <v>35</v>
      </c>
      <c r="C179" s="23" t="s">
        <v>33</v>
      </c>
      <c r="D179" s="94">
        <v>51.258000000000003</v>
      </c>
      <c r="E179" s="94">
        <v>51.259</v>
      </c>
      <c r="F179" s="94">
        <v>51.259</v>
      </c>
      <c r="G179" s="95">
        <f>(F179+E179+D179)/3</f>
        <v>51.25866666666667</v>
      </c>
      <c r="I179" s="100">
        <f>AVERAGE(D179:F179)</f>
        <v>51.25866666666667</v>
      </c>
      <c r="J179" s="100">
        <f>_xlfn.STDEV.S(D179:F179)</f>
        <v>5.7735026918828019E-4</v>
      </c>
    </row>
    <row r="180" spans="1:10" ht="12" customHeight="1">
      <c r="A180" s="23"/>
      <c r="B180" s="23"/>
      <c r="C180" s="23" t="s">
        <v>28</v>
      </c>
      <c r="D180" s="94">
        <v>35.124000000000002</v>
      </c>
      <c r="E180" s="94">
        <v>35.124000000000002</v>
      </c>
      <c r="F180" s="94">
        <v>35.124000000000002</v>
      </c>
      <c r="G180" s="95">
        <f>(F180+E180+D180)/3</f>
        <v>35.124000000000002</v>
      </c>
      <c r="I180" s="100">
        <f>AVERAGE(D180:F180)</f>
        <v>35.124000000000002</v>
      </c>
      <c r="J180" s="100">
        <f>_xlfn.STDEV.S(D180:F180)</f>
        <v>0</v>
      </c>
    </row>
    <row r="181" spans="1:10" ht="12" customHeight="1">
      <c r="A181" s="23"/>
      <c r="B181" s="23"/>
      <c r="C181" s="522" t="s">
        <v>29</v>
      </c>
      <c r="D181" s="94">
        <v>35.008000000000003</v>
      </c>
      <c r="E181" s="94">
        <v>35.006999999999998</v>
      </c>
      <c r="F181" s="94">
        <v>35.008000000000003</v>
      </c>
      <c r="G181" s="95">
        <f>(F181+E181+D181)/3</f>
        <v>35.007666666666665</v>
      </c>
      <c r="I181" s="521">
        <f>AVERAGE(D181:F181)</f>
        <v>35.007666666666665</v>
      </c>
      <c r="J181" s="100">
        <f>_xlfn.STDEV.S(D181:F181)</f>
        <v>5.7735026919238249E-4</v>
      </c>
    </row>
    <row r="182" spans="1:10" ht="12" customHeight="1"/>
    <row r="183" spans="1:10" ht="12" customHeight="1"/>
    <row r="184" spans="1:10" ht="12" customHeight="1">
      <c r="A184" s="23" t="s">
        <v>0</v>
      </c>
      <c r="B184" s="7" t="s">
        <v>1</v>
      </c>
      <c r="C184" s="7" t="s">
        <v>2</v>
      </c>
      <c r="D184" s="93" t="s">
        <v>3</v>
      </c>
      <c r="E184" s="93" t="s">
        <v>4</v>
      </c>
      <c r="F184" s="93" t="s">
        <v>5</v>
      </c>
      <c r="G184" s="93" t="s">
        <v>8</v>
      </c>
    </row>
    <row r="185" spans="1:10" ht="12" customHeight="1">
      <c r="A185" s="22">
        <v>44862</v>
      </c>
      <c r="B185" s="23" t="s">
        <v>37</v>
      </c>
      <c r="C185" s="23" t="s">
        <v>39</v>
      </c>
      <c r="D185" s="94">
        <v>8.4870000000000001</v>
      </c>
      <c r="E185" s="94">
        <v>8.4870000000000001</v>
      </c>
      <c r="F185" s="94">
        <v>8.4870000000000001</v>
      </c>
      <c r="G185" s="95">
        <f>(F185+E185+D185)/3</f>
        <v>8.4870000000000001</v>
      </c>
      <c r="I185" s="100">
        <f>AVERAGE(D185:F185)</f>
        <v>8.4870000000000001</v>
      </c>
      <c r="J185" s="100">
        <f>_xlfn.STDEV.S(D185:F185)</f>
        <v>0</v>
      </c>
    </row>
    <row r="186" spans="1:10" ht="12" customHeight="1">
      <c r="A186" s="23"/>
      <c r="B186" s="23"/>
      <c r="C186" s="23" t="s">
        <v>40</v>
      </c>
      <c r="D186" s="94">
        <v>5.9290000000000003</v>
      </c>
      <c r="E186" s="94">
        <v>5.9290000000000003</v>
      </c>
      <c r="F186" s="94">
        <v>5.9290000000000003</v>
      </c>
      <c r="G186" s="95">
        <f>(F186+E186+D186)/3</f>
        <v>5.9289999999999994</v>
      </c>
      <c r="I186" s="100">
        <f>AVERAGE(D186:F186)</f>
        <v>5.9289999999999994</v>
      </c>
      <c r="J186" s="100">
        <f>_xlfn.STDEV.S(D186:F186)</f>
        <v>1.0877919644084146E-15</v>
      </c>
    </row>
    <row r="187" spans="1:10" ht="12" customHeight="1">
      <c r="B187" s="24"/>
      <c r="C187" s="24"/>
    </row>
    <row r="188" spans="1:10" ht="12" customHeight="1">
      <c r="B188" s="24"/>
      <c r="C188" s="24"/>
    </row>
    <row r="189" spans="1:10" ht="12" customHeight="1">
      <c r="A189" s="23" t="s">
        <v>0</v>
      </c>
      <c r="B189" s="23" t="s">
        <v>1</v>
      </c>
      <c r="C189" s="23" t="s">
        <v>2</v>
      </c>
      <c r="D189" s="93" t="s">
        <v>3</v>
      </c>
      <c r="E189" s="93" t="s">
        <v>4</v>
      </c>
      <c r="F189" s="93" t="s">
        <v>5</v>
      </c>
      <c r="G189" s="93" t="s">
        <v>8</v>
      </c>
    </row>
    <row r="190" spans="1:10" ht="12" customHeight="1">
      <c r="A190" s="22">
        <v>44862</v>
      </c>
      <c r="B190" s="23" t="s">
        <v>38</v>
      </c>
      <c r="C190" s="23" t="s">
        <v>35</v>
      </c>
      <c r="D190" s="94">
        <v>30.268999999999998</v>
      </c>
      <c r="E190" s="94">
        <v>30.268999999999998</v>
      </c>
      <c r="F190" s="94">
        <v>30.268000000000001</v>
      </c>
      <c r="G190" s="95">
        <f>(F190+E190+D190)/3</f>
        <v>30.268666666666665</v>
      </c>
      <c r="I190" s="100">
        <f>AVERAGE(D190:F190)</f>
        <v>30.268666666666665</v>
      </c>
      <c r="J190" s="100">
        <f>_xlfn.STDEV.S(D190:F190)</f>
        <v>5.7735026918828019E-4</v>
      </c>
    </row>
    <row r="191" spans="1:10" ht="12" customHeight="1">
      <c r="A191" s="23"/>
      <c r="B191" s="23"/>
      <c r="C191" s="23" t="s">
        <v>41</v>
      </c>
      <c r="D191" s="94">
        <v>3.0670000000000002</v>
      </c>
      <c r="E191" s="94">
        <v>3.0670000000000002</v>
      </c>
      <c r="F191" s="94">
        <v>3.0670000000000002</v>
      </c>
      <c r="G191" s="95">
        <f>(F191+E191+D191)/3</f>
        <v>3.0670000000000002</v>
      </c>
      <c r="I191" s="100">
        <f>AVERAGE(D191:F191)</f>
        <v>3.0670000000000002</v>
      </c>
      <c r="J191" s="100">
        <f>_xlfn.STDEV.S(D191:F191)</f>
        <v>0</v>
      </c>
    </row>
    <row r="192" spans="1:10" ht="12" customHeight="1">
      <c r="B192" s="24"/>
      <c r="C192" s="24"/>
    </row>
    <row r="193" spans="1:10" ht="12" customHeight="1">
      <c r="B193" s="24"/>
      <c r="C193" s="24"/>
    </row>
    <row r="194" spans="1:10" ht="12" customHeight="1">
      <c r="A194" s="23" t="s">
        <v>0</v>
      </c>
      <c r="B194" s="23" t="s">
        <v>1</v>
      </c>
      <c r="C194" s="23" t="s">
        <v>2</v>
      </c>
      <c r="D194" s="93" t="s">
        <v>3</v>
      </c>
      <c r="E194" s="93" t="s">
        <v>4</v>
      </c>
      <c r="F194" s="93" t="s">
        <v>5</v>
      </c>
      <c r="G194" s="93" t="s">
        <v>8</v>
      </c>
    </row>
    <row r="195" spans="1:10" ht="12" customHeight="1">
      <c r="A195" s="22">
        <v>44862</v>
      </c>
      <c r="B195" s="23" t="s">
        <v>35</v>
      </c>
      <c r="C195" s="23" t="s">
        <v>39</v>
      </c>
      <c r="D195" s="94">
        <v>30.268000000000001</v>
      </c>
      <c r="E195" s="94">
        <v>30.268000000000001</v>
      </c>
      <c r="F195" s="94">
        <v>30.268000000000001</v>
      </c>
      <c r="G195" s="95">
        <f>(F195+E195+D195)/3</f>
        <v>30.268000000000001</v>
      </c>
      <c r="I195" s="100">
        <f>AVERAGE(D195:F195)</f>
        <v>30.268000000000001</v>
      </c>
      <c r="J195" s="100">
        <f>_xlfn.STDEV.S(D195:F195)</f>
        <v>0</v>
      </c>
    </row>
    <row r="196" spans="1:10" ht="12" customHeight="1">
      <c r="A196" s="23"/>
      <c r="B196" s="23"/>
      <c r="C196" s="23" t="s">
        <v>43</v>
      </c>
      <c r="D196" s="94">
        <v>29.105</v>
      </c>
      <c r="E196" s="94">
        <v>29.103999999999999</v>
      </c>
      <c r="F196" s="94">
        <v>29.103999999999999</v>
      </c>
      <c r="G196" s="95">
        <f>(F196+E196+D196)/3</f>
        <v>29.104333333333333</v>
      </c>
      <c r="I196" s="100">
        <f>AVERAGE(D196:F196)</f>
        <v>29.104333333333333</v>
      </c>
      <c r="J196" s="100">
        <f>_xlfn.STDEV.S(D196:F196)</f>
        <v>5.773502691903314E-4</v>
      </c>
    </row>
    <row r="197" spans="1:10" ht="12" customHeight="1"/>
    <row r="198" spans="1:10" ht="12" customHeight="1"/>
    <row r="199" spans="1:10" ht="12" customHeight="1">
      <c r="A199" s="23" t="s">
        <v>0</v>
      </c>
      <c r="B199" s="7" t="s">
        <v>1</v>
      </c>
      <c r="C199" s="7" t="s">
        <v>2</v>
      </c>
      <c r="D199" s="93" t="s">
        <v>3</v>
      </c>
      <c r="E199" s="93" t="s">
        <v>4</v>
      </c>
      <c r="F199" s="93" t="s">
        <v>5</v>
      </c>
      <c r="G199" s="93" t="s">
        <v>8</v>
      </c>
    </row>
    <row r="200" spans="1:10" ht="12" customHeight="1">
      <c r="A200" s="22">
        <v>44862</v>
      </c>
      <c r="B200" s="23" t="s">
        <v>45</v>
      </c>
      <c r="C200" s="23" t="s">
        <v>44</v>
      </c>
      <c r="D200" s="94">
        <v>25.056000000000001</v>
      </c>
      <c r="E200" s="94">
        <v>25.056999999999999</v>
      </c>
      <c r="F200" s="94">
        <v>25.056000000000001</v>
      </c>
      <c r="G200" s="95">
        <f>(F200+E200+D200)/3</f>
        <v>25.056333333333331</v>
      </c>
      <c r="I200" s="100">
        <f>AVERAGE(D200:F200)</f>
        <v>25.056333333333331</v>
      </c>
      <c r="J200" s="100">
        <f>_xlfn.STDEV.S(D200:F200)</f>
        <v>5.7735026918828019E-4</v>
      </c>
    </row>
    <row r="201" spans="1:10" ht="12" customHeight="1">
      <c r="A201" s="23"/>
      <c r="B201" s="23"/>
      <c r="C201" s="23" t="s">
        <v>47</v>
      </c>
      <c r="D201" s="94">
        <v>11.679</v>
      </c>
      <c r="E201" s="94">
        <v>11.679</v>
      </c>
      <c r="F201" s="94">
        <v>11.679</v>
      </c>
      <c r="G201" s="95">
        <f>(F201+E201+D201)/3</f>
        <v>11.679</v>
      </c>
      <c r="I201" s="100">
        <f>AVERAGE(D201:F201)</f>
        <v>11.679</v>
      </c>
      <c r="J201" s="100">
        <f>_xlfn.STDEV.S(D201:F201)</f>
        <v>0</v>
      </c>
    </row>
    <row r="202" spans="1:10" ht="12" customHeight="1"/>
    <row r="203" spans="1:10" ht="12" customHeight="1"/>
    <row r="204" spans="1:10" ht="12" customHeight="1">
      <c r="A204" s="23" t="s">
        <v>0</v>
      </c>
      <c r="B204" s="7" t="s">
        <v>1</v>
      </c>
      <c r="C204" s="7" t="s">
        <v>2</v>
      </c>
      <c r="D204" s="93" t="s">
        <v>3</v>
      </c>
      <c r="E204" s="93" t="s">
        <v>4</v>
      </c>
      <c r="F204" s="93" t="s">
        <v>5</v>
      </c>
      <c r="G204" s="93" t="s">
        <v>8</v>
      </c>
    </row>
    <row r="205" spans="1:10" ht="12" customHeight="1">
      <c r="A205" s="22">
        <v>44861</v>
      </c>
      <c r="B205" s="23" t="s">
        <v>85</v>
      </c>
      <c r="C205" s="23" t="s">
        <v>86</v>
      </c>
      <c r="D205" s="94">
        <v>22.934999999999999</v>
      </c>
      <c r="E205" s="94">
        <v>22.934999999999999</v>
      </c>
      <c r="F205" s="94">
        <v>22.934999999999999</v>
      </c>
      <c r="G205" s="95">
        <f>(F205+E205+D205)/3</f>
        <v>22.934999999999999</v>
      </c>
      <c r="I205" s="100">
        <f>AVERAGE(D205:F205)</f>
        <v>22.934999999999999</v>
      </c>
      <c r="J205" s="100">
        <f>_xlfn.STDEV.S(D205:F205)</f>
        <v>0</v>
      </c>
    </row>
    <row r="206" spans="1:10" ht="12" customHeight="1">
      <c r="A206" s="23"/>
      <c r="B206" s="23"/>
      <c r="C206" s="23" t="s">
        <v>87</v>
      </c>
      <c r="D206" s="94">
        <v>11.743</v>
      </c>
      <c r="E206" s="94">
        <v>11.743</v>
      </c>
      <c r="F206" s="94">
        <v>11.743</v>
      </c>
      <c r="G206" s="95">
        <f>(F206+E206+D206)/3</f>
        <v>11.743</v>
      </c>
      <c r="I206" s="100">
        <f>AVERAGE(D206:F206)</f>
        <v>11.743</v>
      </c>
      <c r="J206" s="100">
        <f>_xlfn.STDEV.S(D206:F206)</f>
        <v>0</v>
      </c>
    </row>
    <row r="207" spans="1:10" ht="12" customHeight="1"/>
    <row r="208" spans="1:10" ht="12" customHeight="1"/>
    <row r="209" spans="1:10" ht="12" customHeight="1">
      <c r="A209" s="23" t="s">
        <v>0</v>
      </c>
      <c r="B209" s="7" t="s">
        <v>1</v>
      </c>
      <c r="C209" s="7" t="s">
        <v>2</v>
      </c>
      <c r="D209" s="93" t="s">
        <v>3</v>
      </c>
      <c r="E209" s="93" t="s">
        <v>4</v>
      </c>
      <c r="F209" s="93" t="s">
        <v>5</v>
      </c>
      <c r="G209" s="93" t="s">
        <v>8</v>
      </c>
    </row>
    <row r="210" spans="1:10" ht="12" customHeight="1">
      <c r="A210" s="22">
        <v>44861</v>
      </c>
      <c r="B210" s="23" t="s">
        <v>86</v>
      </c>
      <c r="C210" s="23" t="s">
        <v>85</v>
      </c>
      <c r="D210" s="94">
        <v>22.936</v>
      </c>
      <c r="E210" s="94">
        <v>22.936</v>
      </c>
      <c r="F210" s="94">
        <v>22.936</v>
      </c>
      <c r="G210" s="95">
        <f>(F210+E210+D210)/3</f>
        <v>22.935999999999996</v>
      </c>
      <c r="I210" s="100">
        <f>AVERAGE(D210:F210)</f>
        <v>22.935999999999996</v>
      </c>
      <c r="J210" s="100">
        <f>_xlfn.STDEV.S(D210:F210)</f>
        <v>4.3511678576336583E-15</v>
      </c>
    </row>
    <row r="211" spans="1:10" ht="12" customHeight="1">
      <c r="A211" s="23"/>
      <c r="B211" s="23"/>
      <c r="C211" s="23" t="s">
        <v>88</v>
      </c>
      <c r="D211" s="94">
        <v>11.673</v>
      </c>
      <c r="E211" s="94">
        <v>11.673</v>
      </c>
      <c r="F211" s="94">
        <v>11.673</v>
      </c>
      <c r="G211" s="95">
        <f>(F211+E211+D211)/3</f>
        <v>11.673</v>
      </c>
      <c r="I211" s="100">
        <f>AVERAGE(D211:F211)</f>
        <v>11.673</v>
      </c>
      <c r="J211" s="100">
        <f>_xlfn.STDEV.S(D211:F211)</f>
        <v>0</v>
      </c>
    </row>
    <row r="212" spans="1:10" ht="12" customHeight="1"/>
    <row r="213" spans="1:10" ht="12" customHeight="1"/>
    <row r="214" spans="1:10" ht="12" customHeight="1">
      <c r="A214" s="23" t="s">
        <v>0</v>
      </c>
      <c r="B214" s="7" t="s">
        <v>1</v>
      </c>
      <c r="C214" s="7" t="s">
        <v>2</v>
      </c>
      <c r="D214" s="93" t="s">
        <v>3</v>
      </c>
      <c r="E214" s="93" t="s">
        <v>4</v>
      </c>
      <c r="F214" s="93" t="s">
        <v>5</v>
      </c>
      <c r="G214" s="93" t="s">
        <v>8</v>
      </c>
    </row>
    <row r="215" spans="1:10" ht="12" customHeight="1">
      <c r="A215" s="22">
        <v>44861</v>
      </c>
      <c r="B215" s="23" t="s">
        <v>36</v>
      </c>
      <c r="C215" s="23" t="s">
        <v>85</v>
      </c>
      <c r="D215" s="94">
        <v>26.49</v>
      </c>
      <c r="E215" s="94">
        <v>26.49</v>
      </c>
      <c r="F215" s="94">
        <v>26.49</v>
      </c>
      <c r="G215" s="95">
        <f>(F215+E215+D215)/3</f>
        <v>26.49</v>
      </c>
      <c r="I215" s="100">
        <f>AVERAGE(D215:F215)</f>
        <v>26.49</v>
      </c>
      <c r="J215" s="100">
        <f>_xlfn.STDEV.S(D215:F215)</f>
        <v>0</v>
      </c>
    </row>
    <row r="216" spans="1:10" ht="12" customHeight="1">
      <c r="A216" s="23"/>
      <c r="B216" s="23"/>
      <c r="C216" s="23" t="s">
        <v>89</v>
      </c>
      <c r="D216" s="94">
        <v>18.167999999999999</v>
      </c>
      <c r="E216" s="94">
        <v>18.167999999999999</v>
      </c>
      <c r="F216" s="94">
        <v>18.167999999999999</v>
      </c>
      <c r="G216" s="95">
        <f>(F216+E216+D216)/3</f>
        <v>18.167999999999999</v>
      </c>
      <c r="I216" s="100">
        <f>AVERAGE(D216:F216)</f>
        <v>18.167999999999999</v>
      </c>
      <c r="J216" s="100">
        <f>_xlfn.STDEV.S(D216:F216)</f>
        <v>0</v>
      </c>
    </row>
    <row r="217" spans="1:10" ht="12" customHeight="1"/>
    <row r="218" spans="1:10" ht="12" customHeight="1"/>
    <row r="219" spans="1:10" ht="12" customHeight="1">
      <c r="A219" s="23" t="s">
        <v>0</v>
      </c>
      <c r="B219" s="7" t="s">
        <v>1</v>
      </c>
      <c r="C219" s="7" t="s">
        <v>2</v>
      </c>
      <c r="D219" s="93" t="s">
        <v>3</v>
      </c>
      <c r="E219" s="93" t="s">
        <v>4</v>
      </c>
      <c r="F219" s="93" t="s">
        <v>5</v>
      </c>
      <c r="G219" s="93" t="s">
        <v>8</v>
      </c>
    </row>
    <row r="220" spans="1:10" ht="12" customHeight="1">
      <c r="A220" s="22">
        <v>44861</v>
      </c>
      <c r="B220" s="23" t="s">
        <v>56</v>
      </c>
      <c r="C220" s="23" t="s">
        <v>37</v>
      </c>
      <c r="D220" s="94">
        <v>17.576000000000001</v>
      </c>
      <c r="E220" s="94">
        <v>17.576000000000001</v>
      </c>
      <c r="F220" s="94">
        <v>17.576000000000001</v>
      </c>
      <c r="G220" s="95">
        <f>(F220+E220+D220)/3</f>
        <v>17.576000000000001</v>
      </c>
      <c r="I220" s="100">
        <f>AVERAGE(D220:F220)</f>
        <v>17.576000000000001</v>
      </c>
      <c r="J220" s="100">
        <f>_xlfn.STDEV.S(D220:F220)</f>
        <v>0</v>
      </c>
    </row>
    <row r="221" spans="1:10" ht="12" customHeight="1">
      <c r="A221" s="23"/>
      <c r="B221" s="23"/>
      <c r="C221" s="23" t="s">
        <v>57</v>
      </c>
      <c r="D221" s="94">
        <v>17.521000000000001</v>
      </c>
      <c r="E221" s="94">
        <v>17.521000000000001</v>
      </c>
      <c r="F221" s="94">
        <v>17.521000000000001</v>
      </c>
      <c r="G221" s="95">
        <f>(F221+E221+D221)/3</f>
        <v>17.521000000000001</v>
      </c>
      <c r="I221" s="100">
        <f>AVERAGE(D221:F221)</f>
        <v>17.521000000000001</v>
      </c>
      <c r="J221" s="100">
        <f>_xlfn.STDEV.S(D221:F221)</f>
        <v>0</v>
      </c>
    </row>
    <row r="222" spans="1:10" ht="12" customHeight="1">
      <c r="B222" s="24"/>
      <c r="C222" s="24"/>
      <c r="D222" s="96"/>
      <c r="E222" s="96"/>
      <c r="F222" s="96"/>
      <c r="G222" s="97"/>
    </row>
    <row r="223" spans="1:10" ht="12" customHeight="1">
      <c r="B223" s="24"/>
      <c r="C223" s="24"/>
      <c r="D223" s="96"/>
      <c r="E223" s="96"/>
      <c r="F223" s="96"/>
      <c r="G223" s="97"/>
    </row>
    <row r="224" spans="1:10" ht="12" customHeight="1">
      <c r="B224" s="24"/>
      <c r="C224" s="24"/>
      <c r="D224" s="96"/>
      <c r="E224" s="96"/>
      <c r="F224" s="96"/>
      <c r="G224" s="97"/>
    </row>
    <row r="225" spans="1:10" ht="12" customHeight="1">
      <c r="B225" s="24"/>
      <c r="C225" s="24"/>
      <c r="D225" s="96"/>
      <c r="E225" s="96"/>
      <c r="F225" s="96"/>
      <c r="G225" s="97"/>
    </row>
    <row r="226" spans="1:10" ht="12" customHeight="1"/>
    <row r="227" spans="1:10" ht="12" customHeight="1"/>
    <row r="228" spans="1:10" ht="12" customHeight="1">
      <c r="A228" s="23" t="s">
        <v>0</v>
      </c>
      <c r="B228" s="7" t="s">
        <v>1</v>
      </c>
      <c r="C228" s="7" t="s">
        <v>2</v>
      </c>
      <c r="D228" s="93" t="s">
        <v>3</v>
      </c>
      <c r="E228" s="93" t="s">
        <v>4</v>
      </c>
      <c r="F228" s="93" t="s">
        <v>5</v>
      </c>
      <c r="G228" s="93" t="s">
        <v>8</v>
      </c>
    </row>
    <row r="229" spans="1:10" ht="12" customHeight="1">
      <c r="A229" s="22">
        <v>44862</v>
      </c>
      <c r="B229" s="7" t="s">
        <v>45</v>
      </c>
      <c r="C229" s="7" t="s">
        <v>44</v>
      </c>
      <c r="D229" s="94">
        <v>25.056000000000001</v>
      </c>
      <c r="E229" s="94">
        <v>25.056000000000001</v>
      </c>
      <c r="F229" s="94">
        <v>25.056000000000001</v>
      </c>
      <c r="G229" s="95">
        <f>(F229+E229+D229)/3</f>
        <v>25.056000000000001</v>
      </c>
      <c r="I229" s="100">
        <f t="shared" ref="I229:I231" si="0">AVERAGE(D229:F229)</f>
        <v>25.056000000000001</v>
      </c>
      <c r="J229" s="100">
        <f t="shared" ref="J229:J231" si="1">_xlfn.STDEV.S(D229:F229)</f>
        <v>0</v>
      </c>
    </row>
    <row r="230" spans="1:10" ht="12" customHeight="1">
      <c r="A230" s="23"/>
      <c r="B230" s="7"/>
      <c r="C230" s="7" t="s">
        <v>91</v>
      </c>
      <c r="D230" s="94">
        <v>9.6140000000000008</v>
      </c>
      <c r="E230" s="94">
        <v>9.6150000000000002</v>
      </c>
      <c r="F230" s="94">
        <v>9.6140000000000008</v>
      </c>
      <c r="G230" s="95">
        <f>(F230+E230+D230)/3</f>
        <v>9.6143333333333327</v>
      </c>
      <c r="I230" s="100">
        <f t="shared" si="0"/>
        <v>9.6143333333333327</v>
      </c>
      <c r="J230" s="100">
        <f t="shared" si="1"/>
        <v>5.7735026918930574E-4</v>
      </c>
    </row>
    <row r="231" spans="1:10" ht="12" customHeight="1">
      <c r="A231" s="23"/>
      <c r="B231" s="7"/>
      <c r="C231" s="520" t="s">
        <v>92</v>
      </c>
      <c r="D231" s="94">
        <v>8.5860000000000003</v>
      </c>
      <c r="E231" s="94">
        <v>8.5860000000000003</v>
      </c>
      <c r="F231" s="94">
        <v>8.5860000000000003</v>
      </c>
      <c r="G231" s="95">
        <f>(F231+E231+D231)/3</f>
        <v>8.5860000000000003</v>
      </c>
      <c r="I231" s="521">
        <f t="shared" si="0"/>
        <v>8.5860000000000003</v>
      </c>
      <c r="J231" s="100">
        <f t="shared" si="1"/>
        <v>0</v>
      </c>
    </row>
    <row r="232" spans="1:10" ht="12" customHeight="1">
      <c r="B232" s="11"/>
      <c r="C232" s="11"/>
    </row>
    <row r="233" spans="1:10" ht="12" customHeight="1"/>
    <row r="234" spans="1:10" ht="12" customHeight="1">
      <c r="A234" s="23" t="s">
        <v>0</v>
      </c>
      <c r="B234" s="7" t="s">
        <v>1</v>
      </c>
      <c r="C234" s="7" t="s">
        <v>2</v>
      </c>
      <c r="D234" s="93" t="s">
        <v>3</v>
      </c>
      <c r="E234" s="93" t="s">
        <v>4</v>
      </c>
      <c r="F234" s="93" t="s">
        <v>5</v>
      </c>
      <c r="G234" s="93" t="s">
        <v>8</v>
      </c>
    </row>
    <row r="235" spans="1:10" ht="12" customHeight="1">
      <c r="A235" s="22">
        <v>44862</v>
      </c>
      <c r="B235" s="23" t="s">
        <v>36</v>
      </c>
      <c r="C235" s="23" t="s">
        <v>44</v>
      </c>
      <c r="D235" s="94">
        <v>32.44</v>
      </c>
      <c r="E235" s="94">
        <v>32.44</v>
      </c>
      <c r="F235" s="94">
        <v>32.44</v>
      </c>
      <c r="G235" s="95">
        <f>(F235+E235+D235)/3</f>
        <v>32.44</v>
      </c>
      <c r="I235" s="100">
        <f t="shared" ref="I235:I237" si="2">AVERAGE(D235:F235)</f>
        <v>32.44</v>
      </c>
      <c r="J235" s="100">
        <f t="shared" ref="J235:J237" si="3">_xlfn.STDEV.S(D235:F235)</f>
        <v>0</v>
      </c>
    </row>
    <row r="236" spans="1:10" ht="12" customHeight="1">
      <c r="A236" s="23"/>
      <c r="B236" s="23"/>
      <c r="C236" s="23" t="s">
        <v>93</v>
      </c>
      <c r="D236" s="94">
        <v>10.731</v>
      </c>
      <c r="E236" s="94">
        <v>10.731999999999999</v>
      </c>
      <c r="F236" s="94">
        <v>10.731</v>
      </c>
      <c r="G236" s="95">
        <f>(F236+E236+D236)/3</f>
        <v>10.731333333333334</v>
      </c>
      <c r="I236" s="100">
        <f t="shared" si="2"/>
        <v>10.731333333333334</v>
      </c>
      <c r="J236" s="100">
        <f t="shared" si="3"/>
        <v>5.7735026918930574E-4</v>
      </c>
    </row>
    <row r="237" spans="1:10" ht="12" customHeight="1">
      <c r="A237" s="23"/>
      <c r="B237" s="23"/>
      <c r="C237" s="522" t="s">
        <v>94</v>
      </c>
      <c r="D237" s="94">
        <v>14.914999999999999</v>
      </c>
      <c r="E237" s="94">
        <v>14.914999999999999</v>
      </c>
      <c r="F237" s="94">
        <v>14.914999999999999</v>
      </c>
      <c r="G237" s="95">
        <f>(F237+E237+D237)/3</f>
        <v>14.914999999999999</v>
      </c>
      <c r="I237" s="521">
        <f t="shared" si="2"/>
        <v>14.914999999999999</v>
      </c>
      <c r="J237" s="100">
        <f t="shared" si="3"/>
        <v>0</v>
      </c>
    </row>
    <row r="238" spans="1:10" ht="12" customHeight="1"/>
    <row r="239" spans="1:10" ht="12" customHeight="1"/>
    <row r="240" spans="1:10" ht="12" customHeight="1">
      <c r="A240" s="23" t="s">
        <v>0</v>
      </c>
      <c r="B240" s="7" t="s">
        <v>1</v>
      </c>
      <c r="C240" s="7" t="s">
        <v>2</v>
      </c>
      <c r="D240" s="93" t="s">
        <v>3</v>
      </c>
      <c r="E240" s="93" t="s">
        <v>4</v>
      </c>
      <c r="F240" s="93" t="s">
        <v>5</v>
      </c>
      <c r="G240" s="93" t="s">
        <v>8</v>
      </c>
    </row>
    <row r="241" spans="1:10" ht="12" customHeight="1">
      <c r="A241" s="22">
        <v>44862</v>
      </c>
      <c r="B241" s="7" t="s">
        <v>30</v>
      </c>
      <c r="C241" s="7" t="s">
        <v>36</v>
      </c>
      <c r="D241" s="94">
        <v>20.911000000000001</v>
      </c>
      <c r="E241" s="94">
        <v>20.911000000000001</v>
      </c>
      <c r="F241" s="94">
        <v>20.911000000000001</v>
      </c>
      <c r="G241" s="95">
        <f>(F241+E241+D241)/3</f>
        <v>20.911000000000001</v>
      </c>
      <c r="I241" s="100">
        <f t="shared" ref="I241:I243" si="4">AVERAGE(D241:F241)</f>
        <v>20.911000000000001</v>
      </c>
      <c r="J241" s="100">
        <f t="shared" ref="J241:J243" si="5">_xlfn.STDEV.S(D241:F241)</f>
        <v>0</v>
      </c>
    </row>
    <row r="242" spans="1:10" ht="12" customHeight="1">
      <c r="A242" s="23"/>
      <c r="B242" s="7"/>
      <c r="C242" s="520" t="s">
        <v>98</v>
      </c>
      <c r="D242" s="94">
        <v>8.9719999999999995</v>
      </c>
      <c r="E242" s="94">
        <v>8.9719999999999995</v>
      </c>
      <c r="F242" s="94">
        <v>8.9719999999999995</v>
      </c>
      <c r="G242" s="95">
        <f>(F242+E242+D242)/3</f>
        <v>8.9719999999999995</v>
      </c>
      <c r="I242" s="521">
        <f t="shared" si="4"/>
        <v>8.9719999999999995</v>
      </c>
      <c r="J242" s="100">
        <f t="shared" si="5"/>
        <v>0</v>
      </c>
    </row>
    <row r="243" spans="1:10" ht="12" customHeight="1">
      <c r="A243" s="23"/>
      <c r="B243" s="7"/>
      <c r="C243" s="7" t="s">
        <v>97</v>
      </c>
      <c r="D243" s="94">
        <v>10.202999999999999</v>
      </c>
      <c r="E243" s="94">
        <v>10.202999999999999</v>
      </c>
      <c r="F243" s="94">
        <v>10.202999999999999</v>
      </c>
      <c r="G243" s="95">
        <f>(F243+E243+D243)/3</f>
        <v>10.202999999999999</v>
      </c>
      <c r="I243" s="100">
        <f t="shared" si="4"/>
        <v>10.202999999999999</v>
      </c>
      <c r="J243" s="100">
        <f t="shared" si="5"/>
        <v>0</v>
      </c>
    </row>
    <row r="244" spans="1:10" ht="12" customHeight="1"/>
    <row r="245" spans="1:10" ht="12" customHeight="1"/>
    <row r="246" spans="1:10" ht="12" customHeight="1">
      <c r="A246" s="23" t="s">
        <v>0</v>
      </c>
      <c r="B246" s="7" t="s">
        <v>1</v>
      </c>
      <c r="C246" s="7" t="s">
        <v>2</v>
      </c>
      <c r="D246" s="93" t="s">
        <v>3</v>
      </c>
      <c r="E246" s="93" t="s">
        <v>4</v>
      </c>
      <c r="F246" s="93" t="s">
        <v>5</v>
      </c>
      <c r="G246" s="93" t="s">
        <v>8</v>
      </c>
    </row>
    <row r="247" spans="1:10" ht="12" customHeight="1">
      <c r="A247" s="22">
        <v>44865</v>
      </c>
      <c r="B247" s="23" t="s">
        <v>30</v>
      </c>
      <c r="C247" s="23" t="s">
        <v>36</v>
      </c>
      <c r="D247" s="94">
        <v>20.911000000000001</v>
      </c>
      <c r="E247" s="94">
        <v>20.911000000000001</v>
      </c>
      <c r="F247" s="94">
        <v>20.911000000000001</v>
      </c>
      <c r="G247" s="95">
        <f>(F247+E247+D247)/3</f>
        <v>20.911000000000001</v>
      </c>
      <c r="I247" s="100">
        <f t="shared" ref="I247:I248" si="6">AVERAGE(D247:F247)</f>
        <v>20.911000000000001</v>
      </c>
      <c r="J247" s="100">
        <f t="shared" ref="J247:J248" si="7">_xlfn.STDEV.S(D247:F247)</f>
        <v>0</v>
      </c>
    </row>
    <row r="248" spans="1:10" ht="12" customHeight="1">
      <c r="A248" s="23"/>
      <c r="B248" s="23"/>
      <c r="C248" s="23" t="s">
        <v>58</v>
      </c>
      <c r="D248" s="94">
        <v>10.23</v>
      </c>
      <c r="E248" s="94">
        <v>10.23</v>
      </c>
      <c r="F248" s="94">
        <v>10.23</v>
      </c>
      <c r="G248" s="95">
        <f>(F248+E248+D248)/3</f>
        <v>10.23</v>
      </c>
      <c r="I248" s="100">
        <f t="shared" si="6"/>
        <v>10.23</v>
      </c>
      <c r="J248" s="100">
        <f t="shared" si="7"/>
        <v>0</v>
      </c>
    </row>
    <row r="249" spans="1:10" ht="12" customHeight="1">
      <c r="B249" s="11"/>
      <c r="C249" s="11"/>
      <c r="D249" s="96"/>
      <c r="E249" s="96"/>
      <c r="F249" s="96"/>
      <c r="G249" s="97"/>
    </row>
    <row r="250" spans="1:10" ht="12" customHeight="1"/>
    <row r="251" spans="1:10" ht="12" customHeight="1">
      <c r="A251" s="23" t="s">
        <v>0</v>
      </c>
      <c r="B251" s="7" t="s">
        <v>1</v>
      </c>
      <c r="C251" s="7" t="s">
        <v>2</v>
      </c>
      <c r="D251" s="93" t="s">
        <v>3</v>
      </c>
      <c r="E251" s="93" t="s">
        <v>4</v>
      </c>
      <c r="F251" s="93" t="s">
        <v>5</v>
      </c>
      <c r="G251" s="93" t="s">
        <v>8</v>
      </c>
    </row>
    <row r="252" spans="1:10" ht="12" customHeight="1">
      <c r="A252" s="22">
        <v>44865</v>
      </c>
      <c r="B252" s="23" t="s">
        <v>56</v>
      </c>
      <c r="C252" s="23" t="s">
        <v>36</v>
      </c>
      <c r="D252" s="94">
        <v>17.574999999999999</v>
      </c>
      <c r="E252" s="94">
        <v>17.574999999999999</v>
      </c>
      <c r="F252" s="94">
        <v>17.574999999999999</v>
      </c>
      <c r="G252" s="95">
        <f>(F252+E252+D252)/3</f>
        <v>17.574999999999999</v>
      </c>
      <c r="I252" s="100">
        <f t="shared" ref="I252:I253" si="8">AVERAGE(D252:F252)</f>
        <v>17.574999999999999</v>
      </c>
      <c r="J252" s="100">
        <f t="shared" ref="J252:J253" si="9">_xlfn.STDEV.S(D252:F252)</f>
        <v>0</v>
      </c>
    </row>
    <row r="253" spans="1:10" ht="12" customHeight="1">
      <c r="A253" s="23"/>
      <c r="B253" s="23"/>
      <c r="C253" s="23" t="s">
        <v>60</v>
      </c>
      <c r="D253" s="94">
        <v>10.411</v>
      </c>
      <c r="E253" s="94">
        <v>10.411</v>
      </c>
      <c r="F253" s="94">
        <v>10.411</v>
      </c>
      <c r="G253" s="95">
        <f>(F253+E253+D253)/3</f>
        <v>10.411</v>
      </c>
      <c r="I253" s="100">
        <f t="shared" si="8"/>
        <v>10.411</v>
      </c>
      <c r="J253" s="100">
        <f t="shared" si="9"/>
        <v>0</v>
      </c>
    </row>
    <row r="254" spans="1:10" ht="12" customHeight="1">
      <c r="D254" s="96"/>
      <c r="E254" s="96"/>
      <c r="F254" s="96"/>
      <c r="G254" s="97"/>
    </row>
    <row r="255" spans="1:10" ht="12" customHeight="1"/>
    <row r="256" spans="1:10" ht="12" customHeight="1">
      <c r="A256" s="23" t="s">
        <v>0</v>
      </c>
      <c r="B256" s="7" t="s">
        <v>1</v>
      </c>
      <c r="C256" s="7" t="s">
        <v>2</v>
      </c>
      <c r="D256" s="93" t="s">
        <v>3</v>
      </c>
      <c r="E256" s="93" t="s">
        <v>4</v>
      </c>
      <c r="F256" s="93" t="s">
        <v>5</v>
      </c>
      <c r="G256" s="93" t="s">
        <v>8</v>
      </c>
    </row>
    <row r="257" spans="1:10" ht="12" customHeight="1">
      <c r="A257" s="22">
        <v>44865</v>
      </c>
      <c r="B257" s="23" t="s">
        <v>36</v>
      </c>
      <c r="C257" s="23" t="s">
        <v>35</v>
      </c>
      <c r="D257" s="94">
        <v>32.441000000000003</v>
      </c>
      <c r="E257" s="94">
        <v>32.441000000000003</v>
      </c>
      <c r="F257" s="94">
        <v>32.441000000000003</v>
      </c>
      <c r="G257" s="95">
        <f>(F257+E257+D257)/3</f>
        <v>32.441000000000003</v>
      </c>
      <c r="I257" s="100">
        <f t="shared" ref="I257:I258" si="10">AVERAGE(D257:F257)</f>
        <v>32.441000000000003</v>
      </c>
      <c r="J257" s="100">
        <f t="shared" ref="J257:J258" si="11">_xlfn.STDEV.S(D257:F257)</f>
        <v>0</v>
      </c>
    </row>
    <row r="258" spans="1:10" ht="12" customHeight="1">
      <c r="A258" s="23"/>
      <c r="B258" s="23"/>
      <c r="C258" s="23" t="s">
        <v>101</v>
      </c>
      <c r="D258" s="94">
        <v>10.76</v>
      </c>
      <c r="E258" s="94">
        <v>10.76</v>
      </c>
      <c r="F258" s="94">
        <v>10.76</v>
      </c>
      <c r="G258" s="95">
        <f>(F258+E258+D258)/3</f>
        <v>10.76</v>
      </c>
      <c r="I258" s="100">
        <f t="shared" si="10"/>
        <v>10.76</v>
      </c>
      <c r="J258" s="100">
        <f t="shared" si="11"/>
        <v>0</v>
      </c>
    </row>
    <row r="259" spans="1:10" ht="12" customHeight="1"/>
    <row r="260" spans="1:10" ht="12" customHeight="1"/>
    <row r="261" spans="1:10" ht="12" customHeight="1">
      <c r="A261" s="23" t="s">
        <v>0</v>
      </c>
      <c r="B261" s="7" t="s">
        <v>1</v>
      </c>
      <c r="C261" s="7" t="s">
        <v>2</v>
      </c>
      <c r="D261" s="93" t="s">
        <v>3</v>
      </c>
      <c r="E261" s="93" t="s">
        <v>4</v>
      </c>
      <c r="F261" s="93" t="s">
        <v>5</v>
      </c>
      <c r="G261" s="93" t="s">
        <v>8</v>
      </c>
    </row>
    <row r="262" spans="1:10" ht="12" customHeight="1">
      <c r="A262" s="22">
        <v>44865</v>
      </c>
      <c r="B262" s="23" t="s">
        <v>46</v>
      </c>
      <c r="C262" s="23" t="s">
        <v>35</v>
      </c>
      <c r="D262" s="94">
        <v>25.056000000000001</v>
      </c>
      <c r="E262" s="94">
        <v>25.056000000000001</v>
      </c>
      <c r="F262" s="94">
        <v>25.056000000000001</v>
      </c>
      <c r="G262" s="95">
        <f>(F262+E262+D262)/3</f>
        <v>25.056000000000001</v>
      </c>
      <c r="I262" s="100">
        <f t="shared" ref="I262:I263" si="12">AVERAGE(D262:F262)</f>
        <v>25.056000000000001</v>
      </c>
      <c r="J262" s="100">
        <f t="shared" ref="J262:J263" si="13">_xlfn.STDEV.S(D262:F262)</f>
        <v>0</v>
      </c>
    </row>
    <row r="263" spans="1:10" ht="12" customHeight="1">
      <c r="A263" s="23"/>
      <c r="B263" s="23"/>
      <c r="C263" s="23" t="s">
        <v>62</v>
      </c>
      <c r="D263" s="94">
        <v>9.6449999999999996</v>
      </c>
      <c r="E263" s="94">
        <v>9.6449999999999996</v>
      </c>
      <c r="F263" s="94">
        <v>9.6449999999999996</v>
      </c>
      <c r="G263" s="95">
        <f>(F263+E263+D263)/3</f>
        <v>9.6449999999999996</v>
      </c>
      <c r="I263" s="100">
        <f t="shared" si="12"/>
        <v>9.6449999999999996</v>
      </c>
      <c r="J263" s="100">
        <f t="shared" si="13"/>
        <v>0</v>
      </c>
    </row>
    <row r="264" spans="1:10" ht="12" customHeight="1"/>
    <row r="265" spans="1:10" ht="12" customHeight="1"/>
    <row r="266" spans="1:10" ht="12" customHeight="1">
      <c r="A266" s="23" t="s">
        <v>0</v>
      </c>
      <c r="B266" s="7" t="s">
        <v>1</v>
      </c>
      <c r="C266" s="7" t="s">
        <v>2</v>
      </c>
      <c r="D266" s="93" t="s">
        <v>3</v>
      </c>
      <c r="E266" s="93" t="s">
        <v>4</v>
      </c>
      <c r="F266" s="93" t="s">
        <v>5</v>
      </c>
      <c r="G266" s="93" t="s">
        <v>8</v>
      </c>
    </row>
    <row r="267" spans="1:10" ht="12" customHeight="1">
      <c r="A267" s="22">
        <v>44865</v>
      </c>
      <c r="B267" s="23" t="s">
        <v>45</v>
      </c>
      <c r="C267" s="23" t="s">
        <v>35</v>
      </c>
      <c r="D267" s="94">
        <v>25.056000000000001</v>
      </c>
      <c r="E267" s="94">
        <v>25.056000000000001</v>
      </c>
      <c r="F267" s="94">
        <v>25.056000000000001</v>
      </c>
      <c r="G267" s="95">
        <f>(F267+E267+D267)/3</f>
        <v>25.056000000000001</v>
      </c>
      <c r="I267" s="100">
        <f t="shared" ref="I267:I268" si="14">AVERAGE(D267:F267)</f>
        <v>25.056000000000001</v>
      </c>
      <c r="J267" s="100">
        <f t="shared" ref="J267:J268" si="15">_xlfn.STDEV.S(D267:F267)</f>
        <v>0</v>
      </c>
    </row>
    <row r="268" spans="1:10" ht="12" customHeight="1">
      <c r="A268" s="23"/>
      <c r="B268" s="23"/>
      <c r="C268" s="23" t="s">
        <v>18</v>
      </c>
      <c r="D268" s="94">
        <v>11.803000000000001</v>
      </c>
      <c r="E268" s="94">
        <v>11.803000000000001</v>
      </c>
      <c r="F268" s="94">
        <v>11.803000000000001</v>
      </c>
      <c r="G268" s="95">
        <f>(F268+E268+D268)/3</f>
        <v>11.803000000000003</v>
      </c>
      <c r="I268" s="100">
        <f t="shared" si="14"/>
        <v>11.803000000000003</v>
      </c>
      <c r="J268" s="100">
        <f t="shared" si="15"/>
        <v>2.1755839288168292E-15</v>
      </c>
    </row>
    <row r="269" spans="1:10" ht="12" customHeight="1">
      <c r="D269" s="98"/>
      <c r="E269" s="98"/>
      <c r="F269" s="98"/>
      <c r="G269" s="99"/>
    </row>
    <row r="270" spans="1:10" ht="12" customHeight="1"/>
    <row r="271" spans="1:10" ht="12" customHeight="1">
      <c r="A271" s="23" t="s">
        <v>0</v>
      </c>
      <c r="B271" s="7" t="s">
        <v>1</v>
      </c>
      <c r="C271" s="7" t="s">
        <v>2</v>
      </c>
      <c r="D271" s="93" t="s">
        <v>3</v>
      </c>
      <c r="E271" s="93" t="s">
        <v>4</v>
      </c>
      <c r="F271" s="93" t="s">
        <v>5</v>
      </c>
      <c r="G271" s="93" t="s">
        <v>8</v>
      </c>
    </row>
    <row r="272" spans="1:10" ht="12" customHeight="1">
      <c r="A272" s="22">
        <v>44865</v>
      </c>
      <c r="B272" s="23" t="s">
        <v>37</v>
      </c>
      <c r="C272" s="23" t="s">
        <v>35</v>
      </c>
      <c r="D272" s="94">
        <v>32.441000000000003</v>
      </c>
      <c r="E272" s="94">
        <v>32.441000000000003</v>
      </c>
      <c r="F272" s="94">
        <v>32.441000000000003</v>
      </c>
      <c r="G272" s="95">
        <f>(F272+E272+D272)/3</f>
        <v>32.441000000000003</v>
      </c>
      <c r="I272" s="100">
        <f t="shared" ref="I272:I273" si="16">AVERAGE(D272:F272)</f>
        <v>32.441000000000003</v>
      </c>
      <c r="J272" s="100">
        <f t="shared" ref="J272:J273" si="17">_xlfn.STDEV.S(D272:F272)</f>
        <v>0</v>
      </c>
    </row>
    <row r="273" spans="1:10" ht="12" customHeight="1">
      <c r="A273" s="23"/>
      <c r="B273" s="23"/>
      <c r="C273" s="23" t="s">
        <v>19</v>
      </c>
      <c r="D273" s="94">
        <v>6.0529999999999999</v>
      </c>
      <c r="E273" s="94">
        <v>6.0529999999999999</v>
      </c>
      <c r="F273" s="94">
        <v>6.0529999999999999</v>
      </c>
      <c r="G273" s="95">
        <f>(F273+E273+D273)/3</f>
        <v>6.0529999999999999</v>
      </c>
      <c r="I273" s="100">
        <f t="shared" si="16"/>
        <v>6.0529999999999999</v>
      </c>
      <c r="J273" s="100">
        <f t="shared" si="17"/>
        <v>0</v>
      </c>
    </row>
    <row r="274" spans="1:10" ht="12" customHeight="1"/>
    <row r="275" spans="1:10" ht="12" customHeight="1"/>
    <row r="276" spans="1:10" ht="12" customHeight="1">
      <c r="A276" s="23" t="s">
        <v>0</v>
      </c>
      <c r="B276" s="7" t="s">
        <v>1</v>
      </c>
      <c r="C276" s="7" t="s">
        <v>2</v>
      </c>
      <c r="D276" s="93" t="s">
        <v>3</v>
      </c>
      <c r="E276" s="93" t="s">
        <v>4</v>
      </c>
      <c r="F276" s="93" t="s">
        <v>5</v>
      </c>
      <c r="G276" s="93" t="s">
        <v>8</v>
      </c>
    </row>
    <row r="277" spans="1:10" ht="12" customHeight="1">
      <c r="A277" s="22">
        <v>44865</v>
      </c>
      <c r="B277" s="23" t="s">
        <v>39</v>
      </c>
      <c r="C277" s="23" t="s">
        <v>35</v>
      </c>
      <c r="D277" s="94">
        <v>30.27</v>
      </c>
      <c r="E277" s="94">
        <v>30.27</v>
      </c>
      <c r="F277" s="94">
        <v>30.27</v>
      </c>
      <c r="G277" s="95">
        <f>(F277+E277+D277)/3</f>
        <v>30.27</v>
      </c>
      <c r="I277" s="100">
        <f t="shared" ref="I277:I278" si="18">AVERAGE(D277:F277)</f>
        <v>30.27</v>
      </c>
      <c r="J277" s="100">
        <f t="shared" ref="J277:J278" si="19">_xlfn.STDEV.S(D277:F277)</f>
        <v>0</v>
      </c>
    </row>
    <row r="278" spans="1:10" ht="12" customHeight="1">
      <c r="A278" s="23"/>
      <c r="B278" s="23"/>
      <c r="C278" s="23" t="s">
        <v>20</v>
      </c>
      <c r="D278" s="94">
        <v>3.1909999999999998</v>
      </c>
      <c r="E278" s="94">
        <v>3.1909999999999998</v>
      </c>
      <c r="F278" s="94">
        <v>3.1909999999999998</v>
      </c>
      <c r="G278" s="95">
        <f>(F278+E278+D278)/3</f>
        <v>3.1910000000000003</v>
      </c>
      <c r="I278" s="100">
        <f t="shared" si="18"/>
        <v>3.1910000000000003</v>
      </c>
      <c r="J278" s="100">
        <f t="shared" si="19"/>
        <v>5.4389598220420729E-16</v>
      </c>
    </row>
    <row r="279" spans="1:10" ht="12" customHeight="1"/>
    <row r="280" spans="1:10" ht="12" customHeight="1"/>
    <row r="281" spans="1:10" ht="12" customHeight="1">
      <c r="A281" s="23" t="s">
        <v>0</v>
      </c>
      <c r="B281" s="7" t="s">
        <v>1</v>
      </c>
      <c r="C281" s="7" t="s">
        <v>2</v>
      </c>
      <c r="D281" s="93" t="s">
        <v>3</v>
      </c>
      <c r="E281" s="93" t="s">
        <v>4</v>
      </c>
      <c r="F281" s="93" t="s">
        <v>5</v>
      </c>
      <c r="G281" s="93" t="s">
        <v>8</v>
      </c>
    </row>
    <row r="282" spans="1:10" ht="12" customHeight="1">
      <c r="A282" s="22">
        <v>44865</v>
      </c>
      <c r="B282" s="23" t="s">
        <v>35</v>
      </c>
      <c r="C282" s="23" t="s">
        <v>39</v>
      </c>
      <c r="D282" s="94">
        <v>30.266999999999999</v>
      </c>
      <c r="E282" s="94">
        <v>30.266999999999999</v>
      </c>
      <c r="F282" s="94">
        <v>30.266999999999999</v>
      </c>
      <c r="G282" s="95">
        <f>(F282+E282+D282)/3</f>
        <v>30.266999999999999</v>
      </c>
      <c r="I282" s="100">
        <f t="shared" ref="I282:I283" si="20">AVERAGE(D282:F282)</f>
        <v>30.266999999999999</v>
      </c>
      <c r="J282" s="100">
        <f t="shared" ref="J282:J283" si="21">_xlfn.STDEV.S(D282:F282)</f>
        <v>0</v>
      </c>
    </row>
    <row r="283" spans="1:10" ht="12" customHeight="1">
      <c r="A283" s="23"/>
      <c r="B283" s="23"/>
      <c r="C283" s="23" t="s">
        <v>21</v>
      </c>
      <c r="D283" s="94">
        <v>29.221</v>
      </c>
      <c r="E283" s="94">
        <v>29.221</v>
      </c>
      <c r="F283" s="94">
        <v>29.221</v>
      </c>
      <c r="G283" s="95">
        <f>(F283+E283+D283)/3</f>
        <v>29.221</v>
      </c>
      <c r="I283" s="100">
        <f t="shared" si="20"/>
        <v>29.221</v>
      </c>
      <c r="J283" s="100">
        <f t="shared" si="21"/>
        <v>0</v>
      </c>
    </row>
    <row r="284" spans="1:10" ht="12" customHeight="1">
      <c r="B284" s="24"/>
      <c r="C284" s="24"/>
      <c r="D284" s="96"/>
      <c r="E284" s="96"/>
      <c r="F284" s="96"/>
      <c r="G284" s="97"/>
    </row>
    <row r="285" spans="1:10" ht="12" customHeight="1">
      <c r="B285" s="24"/>
      <c r="C285" s="24"/>
      <c r="D285" s="96"/>
      <c r="E285" s="96"/>
      <c r="F285" s="96"/>
      <c r="G285" s="97"/>
    </row>
    <row r="286" spans="1:10" ht="12" customHeight="1">
      <c r="B286" s="24"/>
      <c r="C286" s="24"/>
      <c r="D286" s="96"/>
      <c r="E286" s="96"/>
      <c r="F286" s="96"/>
      <c r="G286" s="97"/>
    </row>
    <row r="287" spans="1:10" ht="12" customHeight="1">
      <c r="B287" s="24"/>
      <c r="C287" s="24"/>
      <c r="D287" s="96"/>
      <c r="E287" s="96"/>
      <c r="F287" s="96"/>
      <c r="G287" s="97"/>
    </row>
    <row r="288" spans="1:10" ht="12" customHeight="1"/>
    <row r="289" spans="1:10" ht="12" customHeight="1"/>
    <row r="290" spans="1:10" ht="12" customHeight="1">
      <c r="A290" s="23" t="s">
        <v>0</v>
      </c>
      <c r="B290" s="7" t="s">
        <v>1</v>
      </c>
      <c r="C290" s="7" t="s">
        <v>2</v>
      </c>
      <c r="D290" s="93" t="s">
        <v>3</v>
      </c>
      <c r="E290" s="93" t="s">
        <v>4</v>
      </c>
      <c r="F290" s="93" t="s">
        <v>5</v>
      </c>
      <c r="G290" s="93" t="s">
        <v>8</v>
      </c>
    </row>
    <row r="291" spans="1:10" ht="12" customHeight="1">
      <c r="A291" s="22">
        <v>44866</v>
      </c>
      <c r="B291" s="23" t="s">
        <v>63</v>
      </c>
      <c r="C291" s="23" t="s">
        <v>16</v>
      </c>
      <c r="D291" s="94">
        <v>22.385999999999999</v>
      </c>
      <c r="E291" s="94">
        <v>22.385999999999999</v>
      </c>
      <c r="F291" s="94">
        <v>22.385999999999999</v>
      </c>
      <c r="G291" s="95">
        <f>(F291+E291+D291)/3</f>
        <v>22.385999999999999</v>
      </c>
      <c r="I291" s="100">
        <f t="shared" ref="I291:I292" si="22">AVERAGE(D291:F291)</f>
        <v>22.385999999999999</v>
      </c>
      <c r="J291" s="100">
        <f t="shared" ref="J291:J292" si="23">_xlfn.STDEV.S(D291:F291)</f>
        <v>0</v>
      </c>
    </row>
    <row r="292" spans="1:10" ht="12" customHeight="1">
      <c r="A292" s="23"/>
      <c r="B292" s="23"/>
      <c r="C292" s="23" t="s">
        <v>65</v>
      </c>
      <c r="D292" s="94">
        <v>11.566000000000001</v>
      </c>
      <c r="E292" s="94">
        <v>11.566000000000001</v>
      </c>
      <c r="F292" s="94">
        <v>11.566000000000001</v>
      </c>
      <c r="G292" s="95">
        <f>(F292+E292+D292)/3</f>
        <v>11.566000000000001</v>
      </c>
      <c r="I292" s="100">
        <f t="shared" si="22"/>
        <v>11.566000000000001</v>
      </c>
      <c r="J292" s="100">
        <f t="shared" si="23"/>
        <v>0</v>
      </c>
    </row>
    <row r="293" spans="1:10" ht="12" customHeight="1"/>
    <row r="294" spans="1:10" ht="12" customHeight="1"/>
    <row r="295" spans="1:10" ht="12" customHeight="1">
      <c r="A295" s="23" t="s">
        <v>0</v>
      </c>
      <c r="B295" s="7" t="s">
        <v>1</v>
      </c>
      <c r="C295" s="7" t="s">
        <v>2</v>
      </c>
      <c r="D295" s="93" t="s">
        <v>3</v>
      </c>
      <c r="E295" s="93" t="s">
        <v>4</v>
      </c>
      <c r="F295" s="93" t="s">
        <v>5</v>
      </c>
      <c r="G295" s="93" t="s">
        <v>8</v>
      </c>
    </row>
    <row r="296" spans="1:10" ht="12" customHeight="1">
      <c r="A296" s="22">
        <v>44866</v>
      </c>
      <c r="B296" s="23" t="s">
        <v>16</v>
      </c>
      <c r="C296" s="23" t="s">
        <v>63</v>
      </c>
      <c r="D296" s="94">
        <v>22.388000000000002</v>
      </c>
      <c r="E296" s="94">
        <v>22.388000000000002</v>
      </c>
      <c r="F296" s="94">
        <v>22.388000000000002</v>
      </c>
      <c r="G296" s="95">
        <f>(F296+E296+D296)/3</f>
        <v>22.388000000000002</v>
      </c>
      <c r="I296" s="100">
        <f t="shared" ref="I296:I297" si="24">AVERAGE(D296:F296)</f>
        <v>22.388000000000002</v>
      </c>
      <c r="J296" s="100">
        <f t="shared" ref="J296:J297" si="25">_xlfn.STDEV.S(D296:F296)</f>
        <v>0</v>
      </c>
    </row>
    <row r="297" spans="1:10" ht="12" customHeight="1">
      <c r="A297" s="23"/>
      <c r="B297" s="23"/>
      <c r="C297" s="23" t="s">
        <v>66</v>
      </c>
      <c r="D297" s="94">
        <v>13.209</v>
      </c>
      <c r="E297" s="94">
        <v>13.209</v>
      </c>
      <c r="F297" s="94">
        <v>13.209</v>
      </c>
      <c r="G297" s="95">
        <f>(F297+E297+D297)/3</f>
        <v>13.208999999999998</v>
      </c>
      <c r="I297" s="100">
        <f t="shared" si="24"/>
        <v>13.208999999999998</v>
      </c>
      <c r="J297" s="100">
        <f t="shared" si="25"/>
        <v>2.1755839288168292E-15</v>
      </c>
    </row>
    <row r="298" spans="1:10" ht="12" customHeight="1"/>
    <row r="299" spans="1:10" ht="12" customHeight="1"/>
    <row r="300" spans="1:10" ht="12" customHeight="1">
      <c r="A300" s="23" t="s">
        <v>0</v>
      </c>
      <c r="B300" s="7" t="s">
        <v>1</v>
      </c>
      <c r="C300" s="7" t="s">
        <v>2</v>
      </c>
      <c r="D300" s="93" t="s">
        <v>3</v>
      </c>
      <c r="E300" s="93" t="s">
        <v>4</v>
      </c>
      <c r="F300" s="93" t="s">
        <v>5</v>
      </c>
      <c r="G300" s="93" t="s">
        <v>8</v>
      </c>
    </row>
    <row r="301" spans="1:10" ht="12" customHeight="1">
      <c r="A301" s="22">
        <v>44866</v>
      </c>
      <c r="B301" s="23" t="s">
        <v>67</v>
      </c>
      <c r="C301" s="23" t="s">
        <v>63</v>
      </c>
      <c r="D301" s="94">
        <v>6.81</v>
      </c>
      <c r="E301" s="94">
        <v>6.81</v>
      </c>
      <c r="F301" s="94">
        <v>6.81</v>
      </c>
      <c r="G301" s="95">
        <f>(F301+E301+D301)/3</f>
        <v>6.81</v>
      </c>
      <c r="I301" s="100">
        <f t="shared" ref="I301:I302" si="26">AVERAGE(D301:F301)</f>
        <v>6.81</v>
      </c>
      <c r="J301" s="100">
        <f t="shared" ref="J301:J302" si="27">_xlfn.STDEV.S(D301:F301)</f>
        <v>0</v>
      </c>
    </row>
    <row r="302" spans="1:10" ht="12" customHeight="1">
      <c r="A302" s="23"/>
      <c r="B302" s="23"/>
      <c r="C302" s="23" t="s">
        <v>68</v>
      </c>
      <c r="D302" s="94">
        <v>12.058999999999999</v>
      </c>
      <c r="E302" s="94">
        <v>12.058999999999999</v>
      </c>
      <c r="F302" s="94">
        <v>12.058999999999999</v>
      </c>
      <c r="G302" s="95">
        <f>(F302+E302+D302)/3</f>
        <v>12.058999999999999</v>
      </c>
      <c r="I302" s="100">
        <f t="shared" si="26"/>
        <v>12.058999999999999</v>
      </c>
      <c r="J302" s="100">
        <f t="shared" si="27"/>
        <v>0</v>
      </c>
    </row>
    <row r="303" spans="1:10" ht="12" customHeight="1"/>
    <row r="304" spans="1:10" ht="12" customHeight="1"/>
    <row r="305" spans="1:10" ht="12" customHeight="1">
      <c r="A305" s="23" t="s">
        <v>0</v>
      </c>
      <c r="B305" s="7" t="s">
        <v>1</v>
      </c>
      <c r="C305" s="7" t="s">
        <v>2</v>
      </c>
      <c r="D305" s="93" t="s">
        <v>3</v>
      </c>
      <c r="E305" s="93" t="s">
        <v>4</v>
      </c>
      <c r="F305" s="93" t="s">
        <v>5</v>
      </c>
      <c r="G305" s="93" t="s">
        <v>8</v>
      </c>
    </row>
    <row r="306" spans="1:10" ht="12" customHeight="1">
      <c r="A306" s="22">
        <v>44866</v>
      </c>
      <c r="B306" s="23" t="s">
        <v>63</v>
      </c>
      <c r="C306" s="23" t="s">
        <v>17</v>
      </c>
      <c r="D306" s="94">
        <v>22.387</v>
      </c>
      <c r="E306" s="94">
        <v>22.387</v>
      </c>
      <c r="F306" s="94">
        <v>22.387</v>
      </c>
      <c r="G306" s="95">
        <f>(F306+E306+D306)/3</f>
        <v>22.387</v>
      </c>
      <c r="I306" s="100">
        <f t="shared" ref="I306:I307" si="28">AVERAGE(D306:F306)</f>
        <v>22.387</v>
      </c>
      <c r="J306" s="100">
        <f t="shared" ref="J306:J307" si="29">_xlfn.STDEV.S(D306:F306)</f>
        <v>0</v>
      </c>
    </row>
    <row r="307" spans="1:10" ht="12" customHeight="1">
      <c r="A307" s="23"/>
      <c r="B307" s="23"/>
      <c r="C307" s="23" t="s">
        <v>69</v>
      </c>
      <c r="D307" s="94">
        <v>18.946000000000002</v>
      </c>
      <c r="E307" s="94">
        <v>18.946000000000002</v>
      </c>
      <c r="F307" s="94">
        <v>18.945</v>
      </c>
      <c r="G307" s="95">
        <f>(F307+E307+D307)/3</f>
        <v>18.945666666666668</v>
      </c>
      <c r="I307" s="100">
        <f t="shared" si="28"/>
        <v>18.945666666666668</v>
      </c>
      <c r="J307" s="100">
        <f t="shared" si="29"/>
        <v>5.773502691903314E-4</v>
      </c>
    </row>
    <row r="308" spans="1:10" ht="12" customHeight="1"/>
    <row r="309" spans="1:10" ht="12" customHeight="1"/>
    <row r="310" spans="1:10" ht="12" customHeight="1">
      <c r="A310" s="23" t="s">
        <v>0</v>
      </c>
      <c r="B310" s="7" t="s">
        <v>1</v>
      </c>
      <c r="C310" s="7" t="s">
        <v>2</v>
      </c>
      <c r="D310" s="93" t="s">
        <v>3</v>
      </c>
      <c r="E310" s="93" t="s">
        <v>4</v>
      </c>
      <c r="F310" s="93" t="s">
        <v>5</v>
      </c>
      <c r="G310" s="93" t="s">
        <v>8</v>
      </c>
    </row>
    <row r="311" spans="1:10" ht="12" customHeight="1">
      <c r="A311" s="22">
        <v>44867</v>
      </c>
      <c r="B311" s="23" t="s">
        <v>71</v>
      </c>
      <c r="C311" s="23" t="s">
        <v>72</v>
      </c>
      <c r="D311" s="94">
        <v>39.707999999999998</v>
      </c>
      <c r="E311" s="94">
        <v>39.707999999999998</v>
      </c>
      <c r="F311" s="94">
        <v>39.707999999999998</v>
      </c>
      <c r="G311" s="95">
        <f>(F311+E311+D311)/3</f>
        <v>39.707999999999998</v>
      </c>
      <c r="I311" s="100">
        <f t="shared" ref="I311:I312" si="30">AVERAGE(D311:F311)</f>
        <v>39.707999999999998</v>
      </c>
      <c r="J311" s="100">
        <f t="shared" ref="J311:J312" si="31">_xlfn.STDEV.S(D311:F311)</f>
        <v>0</v>
      </c>
    </row>
    <row r="312" spans="1:10" ht="12" customHeight="1">
      <c r="A312" s="23"/>
      <c r="B312" s="23"/>
      <c r="C312" s="23" t="s">
        <v>70</v>
      </c>
      <c r="D312" s="94">
        <v>5.484</v>
      </c>
      <c r="E312" s="94">
        <v>5.484</v>
      </c>
      <c r="F312" s="94">
        <v>5.484</v>
      </c>
      <c r="G312" s="95">
        <f>(F312+E312+D312)/3</f>
        <v>5.4839999999999991</v>
      </c>
      <c r="I312" s="100">
        <f t="shared" si="30"/>
        <v>5.4839999999999991</v>
      </c>
      <c r="J312" s="100">
        <f t="shared" si="31"/>
        <v>1.0877919644084146E-15</v>
      </c>
    </row>
    <row r="313" spans="1:10" ht="12" customHeight="1">
      <c r="B313" s="24"/>
      <c r="C313" s="24"/>
    </row>
    <row r="314" spans="1:10" ht="12" customHeight="1"/>
    <row r="315" spans="1:10" ht="12" customHeight="1">
      <c r="A315" s="23" t="s">
        <v>0</v>
      </c>
      <c r="B315" s="7" t="s">
        <v>1</v>
      </c>
      <c r="C315" s="7" t="s">
        <v>2</v>
      </c>
      <c r="D315" s="93" t="s">
        <v>3</v>
      </c>
      <c r="E315" s="93" t="s">
        <v>4</v>
      </c>
      <c r="F315" s="93" t="s">
        <v>5</v>
      </c>
      <c r="G315" s="93" t="s">
        <v>8</v>
      </c>
    </row>
    <row r="316" spans="1:10" ht="12" customHeight="1">
      <c r="A316" s="22">
        <v>44867</v>
      </c>
      <c r="B316" s="23" t="s">
        <v>73</v>
      </c>
      <c r="C316" s="23" t="s">
        <v>72</v>
      </c>
      <c r="D316" s="94">
        <v>35.706000000000003</v>
      </c>
      <c r="E316" s="94">
        <v>35.706000000000003</v>
      </c>
      <c r="F316" s="94">
        <v>35.706000000000003</v>
      </c>
      <c r="G316" s="95">
        <f>(F316+E316+D316)/3</f>
        <v>35.706000000000003</v>
      </c>
      <c r="I316" s="100">
        <f t="shared" ref="I316:I317" si="32">AVERAGE(D316:F316)</f>
        <v>35.706000000000003</v>
      </c>
      <c r="J316" s="100">
        <f t="shared" ref="J316:J317" si="33">_xlfn.STDEV.S(D316:F316)</f>
        <v>0</v>
      </c>
    </row>
    <row r="317" spans="1:10" ht="12" customHeight="1">
      <c r="A317" s="23"/>
      <c r="B317" s="23"/>
      <c r="C317" s="23" t="s">
        <v>118</v>
      </c>
      <c r="D317" s="94">
        <v>7.5910000000000002</v>
      </c>
      <c r="E317" s="94">
        <v>7.5910000000000002</v>
      </c>
      <c r="F317" s="94">
        <v>7.5910000000000002</v>
      </c>
      <c r="G317" s="95">
        <f>(F317+E317+D317)/3</f>
        <v>7.5910000000000002</v>
      </c>
      <c r="I317" s="100">
        <f t="shared" si="32"/>
        <v>7.5910000000000002</v>
      </c>
      <c r="J317" s="100">
        <f t="shared" si="33"/>
        <v>0</v>
      </c>
    </row>
    <row r="318" spans="1:10" ht="12" customHeight="1"/>
    <row r="319" spans="1:10" ht="12" customHeight="1"/>
    <row r="320" spans="1:10" ht="12" customHeight="1">
      <c r="A320" s="23" t="s">
        <v>0</v>
      </c>
      <c r="B320" s="7" t="s">
        <v>1</v>
      </c>
      <c r="C320" s="7" t="s">
        <v>2</v>
      </c>
      <c r="D320" s="93" t="s">
        <v>3</v>
      </c>
      <c r="E320" s="93" t="s">
        <v>4</v>
      </c>
      <c r="F320" s="93" t="s">
        <v>5</v>
      </c>
      <c r="G320" s="93" t="s">
        <v>8</v>
      </c>
    </row>
    <row r="321" spans="1:10" ht="12" customHeight="1">
      <c r="A321" s="22">
        <v>44872</v>
      </c>
      <c r="B321" s="23" t="s">
        <v>51</v>
      </c>
      <c r="C321" s="23" t="s">
        <v>52</v>
      </c>
      <c r="D321" s="94">
        <v>22.936</v>
      </c>
      <c r="E321" s="94">
        <v>22.934999999999999</v>
      </c>
      <c r="F321" s="94">
        <v>22.934999999999999</v>
      </c>
      <c r="G321" s="95">
        <f>(F321+E321+D321)/3</f>
        <v>22.935333333333332</v>
      </c>
      <c r="I321" s="100">
        <f t="shared" ref="I321:I322" si="34">AVERAGE(D321:F321)</f>
        <v>22.935333333333332</v>
      </c>
      <c r="J321" s="100">
        <f t="shared" ref="J321:J322" si="35">_xlfn.STDEV.S(D321:F321)</f>
        <v>5.773502691903314E-4</v>
      </c>
    </row>
    <row r="322" spans="1:10" ht="12" customHeight="1">
      <c r="A322" s="23"/>
      <c r="B322" s="23"/>
      <c r="C322" s="23" t="s">
        <v>74</v>
      </c>
      <c r="D322" s="94">
        <v>5.8230000000000004</v>
      </c>
      <c r="E322" s="94">
        <v>5.8230000000000004</v>
      </c>
      <c r="F322" s="94">
        <v>5.8230000000000004</v>
      </c>
      <c r="G322" s="95">
        <f>(F322+E322+D322)/3</f>
        <v>5.8230000000000004</v>
      </c>
      <c r="I322" s="100">
        <f t="shared" si="34"/>
        <v>5.8230000000000004</v>
      </c>
      <c r="J322" s="100">
        <f t="shared" si="35"/>
        <v>0</v>
      </c>
    </row>
    <row r="323" spans="1:10" ht="12" customHeight="1"/>
    <row r="324" spans="1:10" ht="12" customHeight="1"/>
    <row r="325" spans="1:10" ht="12" customHeight="1">
      <c r="A325" s="23" t="s">
        <v>0</v>
      </c>
      <c r="B325" s="7" t="s">
        <v>1</v>
      </c>
      <c r="C325" s="7" t="s">
        <v>2</v>
      </c>
      <c r="D325" s="93" t="s">
        <v>3</v>
      </c>
      <c r="E325" s="93" t="s">
        <v>4</v>
      </c>
      <c r="F325" s="93" t="s">
        <v>5</v>
      </c>
      <c r="G325" s="93" t="s">
        <v>8</v>
      </c>
    </row>
    <row r="326" spans="1:10" ht="12" customHeight="1">
      <c r="A326" s="22">
        <v>44872</v>
      </c>
      <c r="B326" s="23" t="s">
        <v>52</v>
      </c>
      <c r="C326" s="23" t="s">
        <v>51</v>
      </c>
      <c r="D326" s="94">
        <v>22.936</v>
      </c>
      <c r="E326" s="94">
        <v>22.934999999999999</v>
      </c>
      <c r="F326" s="94">
        <v>22.934999999999999</v>
      </c>
      <c r="G326" s="95">
        <f>(F326+E326+D326)/3</f>
        <v>22.935333333333332</v>
      </c>
      <c r="I326" s="100">
        <f t="shared" ref="I326:I327" si="36">AVERAGE(D326:F326)</f>
        <v>22.935333333333332</v>
      </c>
      <c r="J326" s="100">
        <f t="shared" ref="J326:J327" si="37">_xlfn.STDEV.S(D326:F326)</f>
        <v>5.773502691903314E-4</v>
      </c>
    </row>
    <row r="327" spans="1:10" ht="12" customHeight="1">
      <c r="A327" s="23"/>
      <c r="B327" s="23"/>
      <c r="C327" s="23" t="s">
        <v>75</v>
      </c>
      <c r="D327" s="94">
        <v>19.382999999999999</v>
      </c>
      <c r="E327" s="94">
        <v>19.382999999999999</v>
      </c>
      <c r="F327" s="94">
        <v>19.382999999999999</v>
      </c>
      <c r="G327" s="95">
        <f>(F327+E327+D327)/3</f>
        <v>19.382999999999999</v>
      </c>
      <c r="I327" s="100">
        <f t="shared" si="36"/>
        <v>19.382999999999999</v>
      </c>
      <c r="J327" s="100">
        <f t="shared" si="37"/>
        <v>0</v>
      </c>
    </row>
    <row r="328" spans="1:10" ht="12" customHeight="1"/>
    <row r="329" spans="1:10" ht="12" customHeight="1"/>
    <row r="330" spans="1:10" ht="12" customHeight="1">
      <c r="A330" s="23" t="s">
        <v>0</v>
      </c>
      <c r="B330" s="7" t="s">
        <v>1</v>
      </c>
      <c r="C330" s="7" t="s">
        <v>2</v>
      </c>
      <c r="D330" s="93" t="s">
        <v>3</v>
      </c>
      <c r="E330" s="93" t="s">
        <v>4</v>
      </c>
      <c r="F330" s="93" t="s">
        <v>5</v>
      </c>
      <c r="G330" s="93" t="s">
        <v>8</v>
      </c>
    </row>
    <row r="331" spans="1:10" ht="12" customHeight="1">
      <c r="A331" s="22">
        <v>44872</v>
      </c>
      <c r="B331" s="23" t="s">
        <v>76</v>
      </c>
      <c r="C331" s="23" t="s">
        <v>35</v>
      </c>
      <c r="D331" s="94">
        <v>29.596</v>
      </c>
      <c r="E331" s="94">
        <v>29.596</v>
      </c>
      <c r="F331" s="94">
        <v>29.596</v>
      </c>
      <c r="G331" s="95">
        <f>(F331+E331+D331)/3</f>
        <v>29.596</v>
      </c>
      <c r="I331" s="100">
        <f t="shared" ref="I331:I332" si="38">AVERAGE(D331:F331)</f>
        <v>29.596</v>
      </c>
      <c r="J331" s="100">
        <f t="shared" ref="J331:J332" si="39">_xlfn.STDEV.S(D331:F331)</f>
        <v>0</v>
      </c>
    </row>
    <row r="332" spans="1:10" ht="12" customHeight="1">
      <c r="A332" s="23"/>
      <c r="B332" s="23"/>
      <c r="C332" s="23" t="s">
        <v>77</v>
      </c>
      <c r="D332" s="94">
        <v>43.811999999999998</v>
      </c>
      <c r="E332" s="94">
        <v>43.811999999999998</v>
      </c>
      <c r="F332" s="94">
        <v>43.811999999999998</v>
      </c>
      <c r="G332" s="95">
        <f>(F332+E332+D332)/3</f>
        <v>43.811999999999991</v>
      </c>
      <c r="I332" s="100">
        <f t="shared" si="38"/>
        <v>43.811999999999991</v>
      </c>
      <c r="J332" s="100">
        <f t="shared" si="39"/>
        <v>8.7023357152673167E-15</v>
      </c>
    </row>
    <row r="333" spans="1:10" ht="12" customHeight="1"/>
    <row r="334" spans="1:10" ht="12" customHeight="1"/>
    <row r="335" spans="1:10" ht="12" customHeight="1">
      <c r="A335" s="23" t="s">
        <v>0</v>
      </c>
      <c r="B335" s="7" t="s">
        <v>1</v>
      </c>
      <c r="C335" s="7" t="s">
        <v>2</v>
      </c>
      <c r="D335" s="93" t="s">
        <v>3</v>
      </c>
      <c r="E335" s="93" t="s">
        <v>4</v>
      </c>
      <c r="F335" s="93" t="s">
        <v>5</v>
      </c>
      <c r="G335" s="93" t="s">
        <v>8</v>
      </c>
    </row>
    <row r="336" spans="1:10" ht="12" customHeight="1">
      <c r="A336" s="22">
        <v>44872</v>
      </c>
      <c r="B336" s="23" t="s">
        <v>39</v>
      </c>
      <c r="C336" s="23" t="s">
        <v>37</v>
      </c>
      <c r="D336" s="94">
        <v>8.5050000000000008</v>
      </c>
      <c r="E336" s="94">
        <v>8.5060000000000002</v>
      </c>
      <c r="F336" s="94">
        <v>8.5060000000000002</v>
      </c>
      <c r="G336" s="95">
        <f>(F336+E336+D336)/3</f>
        <v>8.5056666666666683</v>
      </c>
      <c r="I336" s="100">
        <f t="shared" ref="I336:I338" si="40">AVERAGE(D336:F336)</f>
        <v>8.5056666666666683</v>
      </c>
      <c r="J336" s="100">
        <f t="shared" ref="J336:J338" si="41">_xlfn.STDEV.S(D336:F336)</f>
        <v>5.7735026918930574E-4</v>
      </c>
    </row>
    <row r="337" spans="1:10" ht="12" customHeight="1">
      <c r="A337" s="23"/>
      <c r="B337" s="23"/>
      <c r="C337" s="23" t="s">
        <v>126</v>
      </c>
      <c r="D337" s="94">
        <v>3.11</v>
      </c>
      <c r="E337" s="94">
        <v>3.11</v>
      </c>
      <c r="F337" s="94">
        <v>3.11</v>
      </c>
      <c r="G337" s="95">
        <f>(F337+E337+D337)/3</f>
        <v>3.11</v>
      </c>
      <c r="I337" s="100">
        <f t="shared" si="40"/>
        <v>3.11</v>
      </c>
      <c r="J337" s="100">
        <f t="shared" si="41"/>
        <v>0</v>
      </c>
    </row>
    <row r="338" spans="1:10" ht="12" customHeight="1">
      <c r="A338" s="23"/>
      <c r="B338" s="23"/>
      <c r="C338" s="23" t="s">
        <v>127</v>
      </c>
      <c r="D338" s="94">
        <v>2.8319999999999999</v>
      </c>
      <c r="E338" s="94">
        <v>2.8319999999999999</v>
      </c>
      <c r="F338" s="94">
        <v>2.8319999999999999</v>
      </c>
      <c r="G338" s="95">
        <f>(F338+E338+D338)/3</f>
        <v>2.8319999999999994</v>
      </c>
      <c r="I338" s="100">
        <f t="shared" si="40"/>
        <v>2.8319999999999994</v>
      </c>
      <c r="J338" s="100">
        <f t="shared" si="41"/>
        <v>5.4389598220420729E-16</v>
      </c>
    </row>
    <row r="339" spans="1:10" ht="12" customHeight="1"/>
    <row r="340" spans="1:10" ht="12" customHeight="1"/>
    <row r="341" spans="1:10" ht="12" customHeight="1">
      <c r="A341" s="23" t="s">
        <v>0</v>
      </c>
      <c r="B341" s="7" t="s">
        <v>1</v>
      </c>
      <c r="C341" s="7" t="s">
        <v>2</v>
      </c>
      <c r="D341" s="93" t="s">
        <v>3</v>
      </c>
      <c r="E341" s="93" t="s">
        <v>4</v>
      </c>
      <c r="F341" s="93" t="s">
        <v>5</v>
      </c>
      <c r="G341" s="93" t="s">
        <v>8</v>
      </c>
    </row>
    <row r="342" spans="1:10" ht="12" customHeight="1">
      <c r="A342" s="22">
        <v>44872</v>
      </c>
      <c r="B342" s="23" t="s">
        <v>39</v>
      </c>
      <c r="C342" s="23" t="s">
        <v>37</v>
      </c>
      <c r="D342" s="94">
        <v>8.5060000000000002</v>
      </c>
      <c r="E342" s="94">
        <v>8.5060000000000002</v>
      </c>
      <c r="F342" s="94">
        <v>8.5060000000000002</v>
      </c>
      <c r="G342" s="95">
        <f>(F342+E342+D342)/3</f>
        <v>8.5060000000000002</v>
      </c>
      <c r="I342" s="100">
        <f t="shared" ref="I342:I343" si="42">AVERAGE(D342:F342)</f>
        <v>8.5060000000000002</v>
      </c>
      <c r="J342" s="100">
        <f t="shared" ref="J342:J343" si="43">_xlfn.STDEV.S(D342:F342)</f>
        <v>0</v>
      </c>
    </row>
    <row r="343" spans="1:10" ht="12" customHeight="1">
      <c r="A343" s="23"/>
      <c r="B343" s="23"/>
      <c r="C343" s="23" t="s">
        <v>128</v>
      </c>
      <c r="D343" s="94">
        <v>3.4540000000000002</v>
      </c>
      <c r="E343" s="94">
        <v>3.4540000000000002</v>
      </c>
      <c r="F343" s="94">
        <v>3.4540000000000002</v>
      </c>
      <c r="G343" s="95">
        <f>(F343+E343+D343)/3</f>
        <v>3.4540000000000002</v>
      </c>
      <c r="I343" s="100">
        <f t="shared" si="42"/>
        <v>3.4540000000000002</v>
      </c>
      <c r="J343" s="100">
        <f t="shared" si="43"/>
        <v>0</v>
      </c>
    </row>
    <row r="344" spans="1:10" ht="12" customHeight="1"/>
    <row r="345" spans="1:10" ht="12" customHeight="1"/>
    <row r="346" spans="1:10" ht="12" customHeight="1">
      <c r="A346" s="23" t="s">
        <v>0</v>
      </c>
      <c r="B346" s="7" t="s">
        <v>1</v>
      </c>
      <c r="C346" s="7" t="s">
        <v>2</v>
      </c>
      <c r="D346" s="93" t="s">
        <v>3</v>
      </c>
      <c r="E346" s="93" t="s">
        <v>4</v>
      </c>
      <c r="F346" s="93" t="s">
        <v>5</v>
      </c>
      <c r="G346" s="93" t="s">
        <v>8</v>
      </c>
    </row>
    <row r="347" spans="1:10" ht="12" customHeight="1">
      <c r="A347" s="22">
        <v>44873</v>
      </c>
      <c r="B347" s="23" t="s">
        <v>37</v>
      </c>
      <c r="C347" s="23" t="s">
        <v>46</v>
      </c>
      <c r="D347" s="94">
        <v>10.551</v>
      </c>
      <c r="E347" s="94">
        <v>10.551</v>
      </c>
      <c r="F347" s="94">
        <v>10.552</v>
      </c>
      <c r="G347" s="95">
        <f>(F347+E347+D347)/3</f>
        <v>10.551333333333334</v>
      </c>
      <c r="I347" s="100">
        <f t="shared" ref="I347:I348" si="44">AVERAGE(D347:F347)</f>
        <v>10.551333333333334</v>
      </c>
      <c r="J347" s="100">
        <f t="shared" ref="J347:J348" si="45">_xlfn.STDEV.S(D347:F347)</f>
        <v>5.7735026918930574E-4</v>
      </c>
    </row>
    <row r="348" spans="1:10" ht="12" customHeight="1">
      <c r="A348" s="23"/>
      <c r="B348" s="23"/>
      <c r="C348" s="23" t="s">
        <v>129</v>
      </c>
      <c r="D348" s="94">
        <v>5.6989999999999998</v>
      </c>
      <c r="E348" s="94">
        <v>5.6989999999999998</v>
      </c>
      <c r="F348" s="94">
        <v>5.6989999999999998</v>
      </c>
      <c r="G348" s="95">
        <f>(F348+E348+D348)/3</f>
        <v>5.6990000000000007</v>
      </c>
      <c r="I348" s="100">
        <f t="shared" si="44"/>
        <v>5.6990000000000007</v>
      </c>
      <c r="J348" s="100">
        <f t="shared" si="45"/>
        <v>1.0877919644084146E-15</v>
      </c>
    </row>
    <row r="349" spans="1:10" ht="12" customHeight="1"/>
    <row r="350" spans="1:10" ht="12" customHeight="1"/>
    <row r="351" spans="1:10" ht="12" customHeight="1"/>
  </sheetData>
  <mergeCells count="17">
    <mergeCell ref="Q50:S50"/>
    <mergeCell ref="B53:F53"/>
    <mergeCell ref="Q101:S101"/>
    <mergeCell ref="B106:F106"/>
    <mergeCell ref="B154:F154"/>
    <mergeCell ref="Q18:U19"/>
    <mergeCell ref="B2:F2"/>
    <mergeCell ref="Q2:S2"/>
    <mergeCell ref="T4:U5"/>
    <mergeCell ref="Q5:R6"/>
    <mergeCell ref="T6:T7"/>
    <mergeCell ref="U6:U7"/>
    <mergeCell ref="R9:R10"/>
    <mergeCell ref="T9:U10"/>
    <mergeCell ref="N11:P12"/>
    <mergeCell ref="T11:T12"/>
    <mergeCell ref="P16:U17"/>
  </mergeCells>
  <pageMargins left="1.1023622047244095" right="0.31496062992125984" top="0.74803149606299213" bottom="0.74803149606299213" header="0.31496062992125984" footer="0.31496062992125984"/>
  <pageSetup paperSize="9" orientation="portrait" r:id="rId1"/>
  <headerFooter>
    <oddHeader>&amp;C&amp;"ＭＳ ゴシック,標準"&amp;16
斜距離平均表</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CFB72-FF08-477E-B6A8-385DFC6E279E}">
  <dimension ref="B2:D72"/>
  <sheetViews>
    <sheetView workbookViewId="0"/>
  </sheetViews>
  <sheetFormatPr defaultRowHeight="15"/>
  <cols>
    <col min="3" max="3" width="9.140625" style="105"/>
  </cols>
  <sheetData>
    <row r="2" spans="2:3">
      <c r="B2" t="s">
        <v>224</v>
      </c>
      <c r="C2" s="105" t="s">
        <v>147</v>
      </c>
    </row>
    <row r="3" spans="2:3">
      <c r="B3" t="s">
        <v>170</v>
      </c>
      <c r="C3" s="105" t="s">
        <v>179</v>
      </c>
    </row>
    <row r="4" spans="2:3">
      <c r="B4" t="s">
        <v>180</v>
      </c>
      <c r="C4" s="105" t="s">
        <v>182</v>
      </c>
    </row>
    <row r="5" spans="2:3">
      <c r="B5" t="s">
        <v>160</v>
      </c>
      <c r="C5" s="105" t="s">
        <v>178</v>
      </c>
    </row>
    <row r="6" spans="2:3">
      <c r="B6" t="s">
        <v>159</v>
      </c>
      <c r="C6" s="105" t="s">
        <v>184</v>
      </c>
    </row>
    <row r="7" spans="2:3">
      <c r="B7" t="s">
        <v>221</v>
      </c>
      <c r="C7" s="105" t="s">
        <v>244</v>
      </c>
    </row>
    <row r="8" spans="2:3">
      <c r="B8" t="s">
        <v>44</v>
      </c>
      <c r="C8" s="105" t="s">
        <v>231</v>
      </c>
    </row>
    <row r="9" spans="2:3">
      <c r="B9" t="s">
        <v>85</v>
      </c>
      <c r="C9" s="105" t="s">
        <v>237</v>
      </c>
    </row>
    <row r="10" spans="2:3">
      <c r="B10" t="s">
        <v>227</v>
      </c>
      <c r="C10" s="105" t="s">
        <v>241</v>
      </c>
    </row>
    <row r="11" spans="2:3">
      <c r="B11" t="s">
        <v>165</v>
      </c>
      <c r="C11" s="105" t="s">
        <v>236</v>
      </c>
    </row>
    <row r="12" spans="2:3">
      <c r="B12" t="s">
        <v>216</v>
      </c>
      <c r="C12" s="105" t="s">
        <v>238</v>
      </c>
    </row>
    <row r="13" spans="2:3">
      <c r="B13" t="s">
        <v>45</v>
      </c>
      <c r="C13" s="105" t="s">
        <v>234</v>
      </c>
    </row>
    <row r="14" spans="2:3">
      <c r="B14" t="s">
        <v>38</v>
      </c>
      <c r="C14" s="105" t="s">
        <v>242</v>
      </c>
    </row>
    <row r="15" spans="2:3">
      <c r="B15" t="s">
        <v>36</v>
      </c>
      <c r="C15" s="105" t="s">
        <v>230</v>
      </c>
    </row>
    <row r="16" spans="2:3">
      <c r="B16" t="s">
        <v>86</v>
      </c>
      <c r="C16" s="105" t="s">
        <v>240</v>
      </c>
    </row>
    <row r="17" spans="2:3">
      <c r="B17" t="s">
        <v>163</v>
      </c>
      <c r="C17" s="105" t="s">
        <v>229</v>
      </c>
    </row>
    <row r="18" spans="2:3">
      <c r="B18" t="s">
        <v>215</v>
      </c>
      <c r="C18" s="105" t="s">
        <v>226</v>
      </c>
    </row>
    <row r="19" spans="2:3">
      <c r="B19" t="s">
        <v>162</v>
      </c>
      <c r="C19" s="105" t="s">
        <v>189</v>
      </c>
    </row>
    <row r="20" spans="2:3">
      <c r="B20" t="s">
        <v>16</v>
      </c>
      <c r="C20" s="105" t="s">
        <v>228</v>
      </c>
    </row>
    <row r="21" spans="2:3">
      <c r="B21" t="s">
        <v>187</v>
      </c>
      <c r="C21" s="105" t="s">
        <v>247</v>
      </c>
    </row>
    <row r="22" spans="2:3">
      <c r="B22" t="s">
        <v>32</v>
      </c>
      <c r="C22" s="105" t="s">
        <v>232</v>
      </c>
    </row>
    <row r="23" spans="2:3">
      <c r="B23" t="s">
        <v>233</v>
      </c>
      <c r="C23" s="105" t="s">
        <v>235</v>
      </c>
    </row>
    <row r="24" spans="2:3">
      <c r="B24" t="s">
        <v>30</v>
      </c>
      <c r="C24" s="105" t="s">
        <v>245</v>
      </c>
    </row>
    <row r="25" spans="2:3">
      <c r="B25" t="s">
        <v>252</v>
      </c>
      <c r="C25" s="105" t="s">
        <v>369</v>
      </c>
    </row>
    <row r="26" spans="2:3">
      <c r="B26" t="s">
        <v>444</v>
      </c>
      <c r="C26" s="105" t="s">
        <v>553</v>
      </c>
    </row>
    <row r="27" spans="2:3">
      <c r="B27">
        <v>93019</v>
      </c>
      <c r="C27" s="105" t="s">
        <v>366</v>
      </c>
    </row>
    <row r="28" spans="2:3">
      <c r="B28" t="s">
        <v>423</v>
      </c>
      <c r="C28" s="105" t="s">
        <v>425</v>
      </c>
    </row>
    <row r="29" spans="2:3">
      <c r="B29" t="s">
        <v>424</v>
      </c>
      <c r="C29" s="105" t="s">
        <v>515</v>
      </c>
    </row>
    <row r="30" spans="2:3">
      <c r="B30" t="s">
        <v>573</v>
      </c>
      <c r="C30" s="105" t="s">
        <v>573</v>
      </c>
    </row>
    <row r="31" spans="2:3">
      <c r="B31" t="s">
        <v>580</v>
      </c>
      <c r="C31" s="105" t="s">
        <v>580</v>
      </c>
    </row>
    <row r="32" spans="2:3">
      <c r="B32" t="s">
        <v>568</v>
      </c>
      <c r="C32" t="s">
        <v>568</v>
      </c>
    </row>
    <row r="33" spans="2:4">
      <c r="B33" t="s">
        <v>637</v>
      </c>
      <c r="C33" t="s">
        <v>637</v>
      </c>
    </row>
    <row r="37" spans="2:4">
      <c r="B37" t="s">
        <v>388</v>
      </c>
    </row>
    <row r="38" spans="2:4">
      <c r="B38" t="s">
        <v>389</v>
      </c>
    </row>
    <row r="39" spans="2:4">
      <c r="B39" t="s">
        <v>390</v>
      </c>
    </row>
    <row r="40" spans="2:4">
      <c r="B40" t="s">
        <v>391</v>
      </c>
    </row>
    <row r="41" spans="2:4">
      <c r="B41" t="s">
        <v>392</v>
      </c>
    </row>
    <row r="42" spans="2:4">
      <c r="B42" t="s">
        <v>393</v>
      </c>
    </row>
    <row r="43" spans="2:4">
      <c r="B43" t="s">
        <v>394</v>
      </c>
    </row>
    <row r="44" spans="2:4">
      <c r="B44" s="325" t="s">
        <v>395</v>
      </c>
      <c r="C44" s="524"/>
      <c r="D44" s="325"/>
    </row>
    <row r="46" spans="2:4">
      <c r="B46" s="479" t="s">
        <v>533</v>
      </c>
    </row>
    <row r="47" spans="2:4">
      <c r="B47" s="479" t="s">
        <v>534</v>
      </c>
    </row>
    <row r="48" spans="2:4">
      <c r="B48" s="479" t="s">
        <v>535</v>
      </c>
    </row>
    <row r="50" spans="2:2">
      <c r="B50" s="479" t="s">
        <v>536</v>
      </c>
    </row>
    <row r="51" spans="2:2">
      <c r="B51" s="479" t="s">
        <v>537</v>
      </c>
    </row>
    <row r="53" spans="2:2">
      <c r="B53" s="479" t="s">
        <v>538</v>
      </c>
    </row>
    <row r="54" spans="2:2">
      <c r="B54" s="479" t="s">
        <v>539</v>
      </c>
    </row>
    <row r="55" spans="2:2">
      <c r="B55" s="479" t="s">
        <v>540</v>
      </c>
    </row>
    <row r="57" spans="2:2">
      <c r="B57" s="479" t="s">
        <v>541</v>
      </c>
    </row>
    <row r="58" spans="2:2">
      <c r="B58" s="479" t="s">
        <v>542</v>
      </c>
    </row>
    <row r="60" spans="2:2">
      <c r="B60" s="479" t="s">
        <v>543</v>
      </c>
    </row>
    <row r="61" spans="2:2">
      <c r="B61" s="479" t="s">
        <v>544</v>
      </c>
    </row>
    <row r="62" spans="2:2">
      <c r="B62" s="479" t="s">
        <v>545</v>
      </c>
    </row>
    <row r="63" spans="2:2">
      <c r="B63" s="479" t="s">
        <v>546</v>
      </c>
    </row>
    <row r="65" spans="2:2">
      <c r="B65" s="479" t="s">
        <v>547</v>
      </c>
    </row>
    <row r="66" spans="2:2">
      <c r="B66" s="479" t="s">
        <v>548</v>
      </c>
    </row>
    <row r="68" spans="2:2">
      <c r="B68" s="479" t="s">
        <v>549</v>
      </c>
    </row>
    <row r="69" spans="2:2">
      <c r="B69" s="479" t="s">
        <v>550</v>
      </c>
    </row>
    <row r="71" spans="2:2">
      <c r="B71" s="479" t="s">
        <v>551</v>
      </c>
    </row>
    <row r="72" spans="2:2">
      <c r="B72" s="479" t="s">
        <v>552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B814-B78C-4882-9FAA-0F19093A8230}">
  <dimension ref="A1:R178"/>
  <sheetViews>
    <sheetView workbookViewId="0"/>
  </sheetViews>
  <sheetFormatPr defaultColWidth="9" defaultRowHeight="12"/>
  <cols>
    <col min="1" max="1" width="13" style="24" bestFit="1" customWidth="1"/>
    <col min="2" max="3" width="9.7109375" style="24" bestFit="1" customWidth="1"/>
    <col min="4" max="4" width="4.85546875" style="26" customWidth="1"/>
    <col min="5" max="15" width="3.5703125" style="26" customWidth="1"/>
    <col min="16" max="16" width="2.5703125" style="25" customWidth="1"/>
    <col min="17" max="17" width="3.28515625" style="25" customWidth="1"/>
    <col min="18" max="18" width="0" style="25" hidden="1" customWidth="1"/>
    <col min="19" max="16384" width="9" style="25"/>
  </cols>
  <sheetData>
    <row r="1" spans="1:18">
      <c r="D1" s="13"/>
      <c r="E1" s="13"/>
      <c r="F1" s="14"/>
      <c r="G1" s="13"/>
      <c r="H1" s="13"/>
      <c r="I1" s="14"/>
      <c r="J1" s="13"/>
      <c r="K1" s="13"/>
      <c r="L1" s="14"/>
      <c r="M1" s="13"/>
      <c r="N1" s="13"/>
      <c r="O1" s="14"/>
    </row>
    <row r="2" spans="1:18">
      <c r="D2" s="15"/>
      <c r="E2" s="15"/>
      <c r="F2" s="15"/>
      <c r="G2" s="15"/>
      <c r="H2" s="15"/>
      <c r="I2" s="15"/>
      <c r="J2" s="15"/>
      <c r="K2" s="15"/>
      <c r="L2" s="15"/>
      <c r="M2" s="15"/>
      <c r="N2" s="15"/>
      <c r="O2" s="15"/>
    </row>
    <row r="3" spans="1:18">
      <c r="A3" s="23" t="s">
        <v>0</v>
      </c>
      <c r="B3" s="23" t="s">
        <v>1</v>
      </c>
      <c r="C3" s="23" t="s">
        <v>2</v>
      </c>
      <c r="D3" s="546" t="s">
        <v>3</v>
      </c>
      <c r="E3" s="546"/>
      <c r="F3" s="546"/>
      <c r="G3" s="546" t="s">
        <v>9</v>
      </c>
      <c r="H3" s="546"/>
      <c r="I3" s="546"/>
      <c r="J3" s="546" t="s">
        <v>10</v>
      </c>
      <c r="K3" s="546"/>
      <c r="L3" s="546"/>
      <c r="M3" s="546" t="s">
        <v>11</v>
      </c>
      <c r="N3" s="546"/>
      <c r="O3" s="546"/>
      <c r="R3" s="29" t="s">
        <v>15</v>
      </c>
    </row>
    <row r="4" spans="1:18">
      <c r="A4" s="22">
        <v>44858</v>
      </c>
      <c r="B4" s="23" t="s">
        <v>31</v>
      </c>
      <c r="C4" s="23" t="s">
        <v>33</v>
      </c>
      <c r="D4" s="16">
        <v>0</v>
      </c>
      <c r="E4" s="17">
        <v>0</v>
      </c>
      <c r="F4" s="18">
        <v>0</v>
      </c>
      <c r="G4" s="16">
        <v>0</v>
      </c>
      <c r="H4" s="17">
        <v>0</v>
      </c>
      <c r="I4" s="18">
        <v>0</v>
      </c>
      <c r="J4" s="16">
        <v>0</v>
      </c>
      <c r="K4" s="17">
        <v>0</v>
      </c>
      <c r="L4" s="18">
        <v>0</v>
      </c>
      <c r="M4" s="16">
        <f>ROUNDDOWN(R4/3600,0)</f>
        <v>0</v>
      </c>
      <c r="N4" s="17">
        <f>ROUNDDOWN((R4-(ROUNDDOWN(R4/3600,0)*3600))/60,0)</f>
        <v>0</v>
      </c>
      <c r="O4" s="18">
        <f>ROUND(R4-(ROUNDDOWN(R4/3600,0)*3600+ROUNDDOWN((R4-(ROUNDDOWN(R4/3600,0)*3600))/60,0)*60),0)</f>
        <v>0</v>
      </c>
      <c r="R4" s="25">
        <f>((F4+E4*60+D4*3600)+(I4+H4*60+G4*3600)+(L4+K4*60+J4*3600))/3</f>
        <v>0</v>
      </c>
    </row>
    <row r="5" spans="1:18">
      <c r="A5" s="23"/>
      <c r="B5" s="23"/>
      <c r="C5" s="23" t="s">
        <v>23</v>
      </c>
      <c r="D5" s="16">
        <v>9</v>
      </c>
      <c r="E5" s="19">
        <v>58</v>
      </c>
      <c r="F5" s="18">
        <v>56</v>
      </c>
      <c r="G5" s="16">
        <v>9</v>
      </c>
      <c r="H5" s="19">
        <v>58</v>
      </c>
      <c r="I5" s="18">
        <v>58</v>
      </c>
      <c r="J5" s="16">
        <v>9</v>
      </c>
      <c r="K5" s="19">
        <v>58</v>
      </c>
      <c r="L5" s="18">
        <v>54</v>
      </c>
      <c r="M5" s="16">
        <f>ROUNDDOWN(R5/3600,0)</f>
        <v>9</v>
      </c>
      <c r="N5" s="17">
        <f>ROUNDDOWN((R5-(ROUNDDOWN(R5/3600,0)*3600))/60,0)</f>
        <v>58</v>
      </c>
      <c r="O5" s="18">
        <f>ROUND(R5-(ROUNDDOWN(R5/3600,0)*3600+ROUNDDOWN((R5-(ROUNDDOWN(R5/3600,0)*3600))/60,0)*60),0)</f>
        <v>56</v>
      </c>
      <c r="R5" s="25">
        <f>((F5+E5*60+D5*3600)+(I5+H5*60+G5*3600)+(L5+K5*60+J5*3600))/3</f>
        <v>35936</v>
      </c>
    </row>
    <row r="6" spans="1:18">
      <c r="A6" s="23"/>
      <c r="B6" s="23"/>
      <c r="C6" s="23" t="s">
        <v>26</v>
      </c>
      <c r="D6" s="16">
        <v>9</v>
      </c>
      <c r="E6" s="19">
        <v>58</v>
      </c>
      <c r="F6" s="18">
        <v>53</v>
      </c>
      <c r="G6" s="16">
        <v>9</v>
      </c>
      <c r="H6" s="19">
        <v>58</v>
      </c>
      <c r="I6" s="18">
        <v>55</v>
      </c>
      <c r="J6" s="16">
        <v>9</v>
      </c>
      <c r="K6" s="19">
        <v>58</v>
      </c>
      <c r="L6" s="18">
        <v>54</v>
      </c>
      <c r="M6" s="16">
        <f>ROUNDDOWN(R6/3600,0)</f>
        <v>9</v>
      </c>
      <c r="N6" s="17">
        <f>ROUNDDOWN((R6-(ROUNDDOWN(R6/3600,0)*3600))/60,0)</f>
        <v>58</v>
      </c>
      <c r="O6" s="18">
        <f>ROUND(R6-(ROUNDDOWN(R6/3600,0)*3600+ROUNDDOWN((R6-(ROUNDDOWN(R6/3600,0)*3600))/60,0)*60),0)</f>
        <v>54</v>
      </c>
      <c r="R6" s="25">
        <f>((F6+E6*60+D6*3600)+(I6+H6*60+G6*3600)+(L6+K6*60+J6*3600))/3</f>
        <v>35934</v>
      </c>
    </row>
    <row r="7" spans="1:18">
      <c r="D7" s="20"/>
      <c r="E7" s="20"/>
      <c r="F7" s="21"/>
      <c r="G7" s="20"/>
      <c r="H7" s="20"/>
      <c r="I7" s="21"/>
      <c r="J7" s="20"/>
      <c r="K7" s="20"/>
      <c r="L7" s="21"/>
      <c r="M7" s="20"/>
      <c r="N7" s="21"/>
      <c r="O7" s="21"/>
    </row>
    <row r="9" spans="1:18">
      <c r="A9" s="23" t="s">
        <v>0</v>
      </c>
      <c r="B9" s="23" t="s">
        <v>1</v>
      </c>
      <c r="C9" s="23" t="s">
        <v>2</v>
      </c>
      <c r="D9" s="546" t="s">
        <v>3</v>
      </c>
      <c r="E9" s="546"/>
      <c r="F9" s="546"/>
      <c r="G9" s="546" t="s">
        <v>9</v>
      </c>
      <c r="H9" s="546"/>
      <c r="I9" s="546"/>
      <c r="J9" s="546" t="s">
        <v>10</v>
      </c>
      <c r="K9" s="546"/>
      <c r="L9" s="546"/>
      <c r="M9" s="546" t="s">
        <v>11</v>
      </c>
      <c r="N9" s="546"/>
      <c r="O9" s="546"/>
      <c r="R9" s="29" t="s">
        <v>15</v>
      </c>
    </row>
    <row r="10" spans="1:18">
      <c r="A10" s="22">
        <v>44858</v>
      </c>
      <c r="B10" s="23" t="s">
        <v>32</v>
      </c>
      <c r="C10" s="23" t="s">
        <v>30</v>
      </c>
      <c r="D10" s="16">
        <v>0</v>
      </c>
      <c r="E10" s="17">
        <v>0</v>
      </c>
      <c r="F10" s="18">
        <v>0</v>
      </c>
      <c r="G10" s="16">
        <v>0</v>
      </c>
      <c r="H10" s="17">
        <v>0</v>
      </c>
      <c r="I10" s="18">
        <v>0</v>
      </c>
      <c r="J10" s="16">
        <v>0</v>
      </c>
      <c r="K10" s="17">
        <v>0</v>
      </c>
      <c r="L10" s="18">
        <v>0</v>
      </c>
      <c r="M10" s="16">
        <f>ROUNDDOWN(R10/3600,0)</f>
        <v>0</v>
      </c>
      <c r="N10" s="17">
        <f>ROUNDDOWN((R10-(ROUNDDOWN(R10/3600,0)*3600))/60,0)</f>
        <v>0</v>
      </c>
      <c r="O10" s="18">
        <f>ROUND(R10-(ROUNDDOWN(R10/3600,0)*3600+ROUNDDOWN((R10-(ROUNDDOWN(R10/3600,0)*3600))/60,0)*60),0)</f>
        <v>0</v>
      </c>
      <c r="R10" s="25">
        <f>((F10+E10*60+D10*3600)+(I10+H10*60+G10*3600)+(L10+K10*60+J10*3600))/3</f>
        <v>0</v>
      </c>
    </row>
    <row r="11" spans="1:18">
      <c r="A11" s="23"/>
      <c r="B11" s="23"/>
      <c r="C11" s="23" t="s">
        <v>24</v>
      </c>
      <c r="D11" s="16">
        <v>354</v>
      </c>
      <c r="E11" s="19">
        <v>15</v>
      </c>
      <c r="F11" s="18">
        <v>26</v>
      </c>
      <c r="G11" s="16">
        <v>354</v>
      </c>
      <c r="H11" s="19">
        <v>15</v>
      </c>
      <c r="I11" s="18">
        <v>26</v>
      </c>
      <c r="J11" s="16">
        <v>354</v>
      </c>
      <c r="K11" s="19">
        <v>15</v>
      </c>
      <c r="L11" s="18">
        <v>28</v>
      </c>
      <c r="M11" s="16">
        <f>ROUNDDOWN(R11/3600,0)</f>
        <v>354</v>
      </c>
      <c r="N11" s="17">
        <f>ROUNDDOWN((R11-(ROUNDDOWN(R11/3600,0)*3600))/60,0)</f>
        <v>15</v>
      </c>
      <c r="O11" s="18">
        <f>ROUND(R11-(ROUNDDOWN(R11/3600,0)*3600+ROUNDDOWN((R11-(ROUNDDOWN(R11/3600,0)*3600))/60,0)*60),0)</f>
        <v>27</v>
      </c>
      <c r="R11" s="25">
        <f>((F11+E11*60+D11*3600)+(I11+H11*60+G11*3600)+(L11+K11*60+J11*3600))/3</f>
        <v>1275326.6666666667</v>
      </c>
    </row>
    <row r="12" spans="1:18">
      <c r="A12" s="23"/>
      <c r="B12" s="23"/>
      <c r="C12" s="23" t="s">
        <v>27</v>
      </c>
      <c r="D12" s="16">
        <v>354</v>
      </c>
      <c r="E12" s="19">
        <v>15</v>
      </c>
      <c r="F12" s="18">
        <v>27</v>
      </c>
      <c r="G12" s="16">
        <v>354</v>
      </c>
      <c r="H12" s="19">
        <v>15</v>
      </c>
      <c r="I12" s="18">
        <v>28</v>
      </c>
      <c r="J12" s="16">
        <v>354</v>
      </c>
      <c r="K12" s="19">
        <v>15</v>
      </c>
      <c r="L12" s="18">
        <v>29</v>
      </c>
      <c r="M12" s="16">
        <f>ROUNDDOWN(R12/3600,0)</f>
        <v>354</v>
      </c>
      <c r="N12" s="17">
        <f>ROUNDDOWN((R12-(ROUNDDOWN(R12/3600,0)*3600))/60,0)</f>
        <v>15</v>
      </c>
      <c r="O12" s="18">
        <f>ROUND(R12-(ROUNDDOWN(R12/3600,0)*3600+ROUNDDOWN((R12-(ROUNDDOWN(R12/3600,0)*3600))/60,0)*60),0)</f>
        <v>28</v>
      </c>
      <c r="R12" s="25">
        <f>((F12+E12*60+D12*3600)+(I12+H12*60+G12*3600)+(L12+K12*60+J12*3600))/3</f>
        <v>1275328</v>
      </c>
    </row>
    <row r="13" spans="1:18">
      <c r="D13" s="20"/>
      <c r="E13" s="20"/>
      <c r="F13" s="21"/>
      <c r="G13" s="20"/>
      <c r="H13" s="20"/>
      <c r="I13" s="21"/>
      <c r="J13" s="20"/>
      <c r="K13" s="20"/>
      <c r="L13" s="21"/>
      <c r="M13" s="20"/>
      <c r="N13" s="21"/>
      <c r="O13" s="21"/>
    </row>
    <row r="15" spans="1:18">
      <c r="A15" s="23" t="s">
        <v>0</v>
      </c>
      <c r="B15" s="23" t="s">
        <v>1</v>
      </c>
      <c r="C15" s="23" t="s">
        <v>2</v>
      </c>
      <c r="D15" s="546" t="s">
        <v>3</v>
      </c>
      <c r="E15" s="546"/>
      <c r="F15" s="546"/>
      <c r="G15" s="546" t="s">
        <v>9</v>
      </c>
      <c r="H15" s="546"/>
      <c r="I15" s="546"/>
      <c r="J15" s="546" t="s">
        <v>10</v>
      </c>
      <c r="K15" s="546"/>
      <c r="L15" s="546"/>
      <c r="M15" s="546" t="s">
        <v>11</v>
      </c>
      <c r="N15" s="546"/>
      <c r="O15" s="546"/>
      <c r="R15" s="29" t="s">
        <v>15</v>
      </c>
    </row>
    <row r="16" spans="1:18">
      <c r="A16" s="22">
        <v>44858</v>
      </c>
      <c r="B16" s="23" t="s">
        <v>35</v>
      </c>
      <c r="C16" s="23" t="s">
        <v>34</v>
      </c>
      <c r="D16" s="16">
        <v>0</v>
      </c>
      <c r="E16" s="17">
        <v>0</v>
      </c>
      <c r="F16" s="18">
        <v>0</v>
      </c>
      <c r="G16" s="16">
        <v>0</v>
      </c>
      <c r="H16" s="17">
        <v>0</v>
      </c>
      <c r="I16" s="18">
        <v>0</v>
      </c>
      <c r="J16" s="16">
        <v>0</v>
      </c>
      <c r="K16" s="17">
        <v>0</v>
      </c>
      <c r="L16" s="18">
        <v>0</v>
      </c>
      <c r="M16" s="16">
        <f>ROUNDDOWN(R16/3600,0)</f>
        <v>0</v>
      </c>
      <c r="N16" s="17">
        <f>ROUNDDOWN((R16-(ROUNDDOWN(R16/3600,0)*3600))/60,0)</f>
        <v>0</v>
      </c>
      <c r="O16" s="18">
        <f>ROUND(R16-(ROUNDDOWN(R16/3600,0)*3600+ROUNDDOWN((R16-(ROUNDDOWN(R16/3600,0)*3600))/60,0)*60),0)</f>
        <v>0</v>
      </c>
      <c r="R16" s="25">
        <f>((F16+E16*60+D16*3600)+(I16+H16*60+G16*3600)+(L16+K16*60+J16*3600))/3</f>
        <v>0</v>
      </c>
    </row>
    <row r="17" spans="1:18">
      <c r="A17" s="23"/>
      <c r="B17" s="23"/>
      <c r="C17" s="23" t="s">
        <v>28</v>
      </c>
      <c r="D17" s="16">
        <v>323</v>
      </c>
      <c r="E17" s="19">
        <v>49</v>
      </c>
      <c r="F17" s="18">
        <v>54</v>
      </c>
      <c r="G17" s="16">
        <v>323</v>
      </c>
      <c r="H17" s="19">
        <v>49</v>
      </c>
      <c r="I17" s="18">
        <v>54</v>
      </c>
      <c r="J17" s="16">
        <v>323</v>
      </c>
      <c r="K17" s="19">
        <v>49</v>
      </c>
      <c r="L17" s="18">
        <v>54</v>
      </c>
      <c r="M17" s="16">
        <f>ROUNDDOWN(R17/3600,0)</f>
        <v>323</v>
      </c>
      <c r="N17" s="17">
        <f>ROUNDDOWN((R17-(ROUNDDOWN(R17/3600,0)*3600))/60,0)</f>
        <v>49</v>
      </c>
      <c r="O17" s="18">
        <f>ROUND(R17-(ROUNDDOWN(R17/3600,0)*3600+ROUNDDOWN((R17-(ROUNDDOWN(R17/3600,0)*3600))/60,0)*60),0)</f>
        <v>54</v>
      </c>
      <c r="R17" s="25">
        <f>((F17+E17*60+D17*3600)+(I17+H17*60+G17*3600)+(L17+K17*60+J17*3600))/3</f>
        <v>1165794</v>
      </c>
    </row>
    <row r="18" spans="1:18">
      <c r="A18" s="23"/>
      <c r="B18" s="23"/>
      <c r="C18" s="23" t="s">
        <v>29</v>
      </c>
      <c r="D18" s="16">
        <v>323</v>
      </c>
      <c r="E18" s="19">
        <v>49</v>
      </c>
      <c r="F18" s="18">
        <v>56</v>
      </c>
      <c r="G18" s="16">
        <v>323</v>
      </c>
      <c r="H18" s="19">
        <v>49</v>
      </c>
      <c r="I18" s="18">
        <v>53</v>
      </c>
      <c r="J18" s="16">
        <v>323</v>
      </c>
      <c r="K18" s="19">
        <v>49</v>
      </c>
      <c r="L18" s="18">
        <v>54</v>
      </c>
      <c r="M18" s="16">
        <f>ROUNDDOWN(R18/3600,0)</f>
        <v>323</v>
      </c>
      <c r="N18" s="17">
        <f>ROUNDDOWN((R18-(ROUNDDOWN(R18/3600,0)*3600))/60,0)</f>
        <v>49</v>
      </c>
      <c r="O18" s="18">
        <f>ROUND(R18-(ROUNDDOWN(R18/3600,0)*3600+ROUNDDOWN((R18-(ROUNDDOWN(R18/3600,0)*3600))/60,0)*60),0)</f>
        <v>54</v>
      </c>
      <c r="R18" s="25">
        <f>((F18+E18*60+D18*3600)+(I18+H18*60+G18*3600)+(L18+K18*60+J18*3600))/3</f>
        <v>1165794.3333333333</v>
      </c>
    </row>
    <row r="20" spans="1:18">
      <c r="D20" s="15"/>
      <c r="E20" s="15"/>
      <c r="F20" s="15"/>
      <c r="G20" s="15"/>
      <c r="H20" s="15"/>
      <c r="I20" s="15"/>
      <c r="J20" s="15"/>
      <c r="K20" s="15"/>
      <c r="L20" s="15"/>
      <c r="M20" s="15"/>
      <c r="N20" s="15"/>
      <c r="O20" s="15"/>
    </row>
    <row r="21" spans="1:18">
      <c r="A21" s="23" t="s">
        <v>0</v>
      </c>
      <c r="B21" s="23" t="s">
        <v>1</v>
      </c>
      <c r="C21" s="23" t="s">
        <v>2</v>
      </c>
      <c r="D21" s="546" t="s">
        <v>3</v>
      </c>
      <c r="E21" s="546"/>
      <c r="F21" s="546"/>
      <c r="G21" s="546" t="s">
        <v>9</v>
      </c>
      <c r="H21" s="546"/>
      <c r="I21" s="546"/>
      <c r="J21" s="546" t="s">
        <v>10</v>
      </c>
      <c r="K21" s="546"/>
      <c r="L21" s="546"/>
      <c r="M21" s="546" t="s">
        <v>11</v>
      </c>
      <c r="N21" s="546"/>
      <c r="O21" s="546"/>
    </row>
    <row r="22" spans="1:18">
      <c r="A22" s="22">
        <v>44862</v>
      </c>
      <c r="B22" s="23" t="s">
        <v>37</v>
      </c>
      <c r="C22" s="23" t="s">
        <v>39</v>
      </c>
      <c r="D22" s="16">
        <v>0</v>
      </c>
      <c r="E22" s="17">
        <v>0</v>
      </c>
      <c r="F22" s="18">
        <v>0</v>
      </c>
      <c r="G22" s="16">
        <v>0</v>
      </c>
      <c r="H22" s="17">
        <v>0</v>
      </c>
      <c r="I22" s="18">
        <v>0</v>
      </c>
      <c r="J22" s="16">
        <v>0</v>
      </c>
      <c r="K22" s="17">
        <v>0</v>
      </c>
      <c r="L22" s="18">
        <v>0</v>
      </c>
      <c r="M22" s="16">
        <f>ROUNDDOWN(R22/3600,0)</f>
        <v>0</v>
      </c>
      <c r="N22" s="17">
        <f>ROUNDDOWN((R22-(ROUNDDOWN(R22/3600,0)*3600))/60,0)</f>
        <v>0</v>
      </c>
      <c r="O22" s="18">
        <f>ROUND(R22-(ROUNDDOWN(R22/3600,0)*3600+ROUNDDOWN((R22-(ROUNDDOWN(R22/3600,0)*3600))/60,0)*60),0)</f>
        <v>0</v>
      </c>
      <c r="R22" s="25">
        <f>((F22+E22*60+D22*3600)+(I22+H22*60+G22*3600)+(L22+K22*60+J22*3600))/3</f>
        <v>0</v>
      </c>
    </row>
    <row r="23" spans="1:18">
      <c r="A23" s="23"/>
      <c r="B23" s="23"/>
      <c r="C23" s="23" t="s">
        <v>40</v>
      </c>
      <c r="D23" s="16">
        <v>343</v>
      </c>
      <c r="E23" s="19">
        <v>30</v>
      </c>
      <c r="F23" s="18">
        <v>29</v>
      </c>
      <c r="G23" s="16">
        <v>343</v>
      </c>
      <c r="H23" s="19">
        <v>30</v>
      </c>
      <c r="I23" s="18">
        <v>28</v>
      </c>
      <c r="J23" s="16">
        <v>343</v>
      </c>
      <c r="K23" s="19">
        <v>30</v>
      </c>
      <c r="L23" s="18">
        <v>29</v>
      </c>
      <c r="M23" s="16">
        <f>ROUNDDOWN(R23/3600,0)</f>
        <v>343</v>
      </c>
      <c r="N23" s="17">
        <f>ROUNDDOWN((R23-(ROUNDDOWN(R23/3600,0)*3600))/60,0)</f>
        <v>30</v>
      </c>
      <c r="O23" s="18">
        <f>ROUND(R23-(ROUNDDOWN(R23/3600,0)*3600+ROUNDDOWN((R23-(ROUNDDOWN(R23/3600,0)*3600))/60,0)*60),0)</f>
        <v>29</v>
      </c>
      <c r="R23" s="25">
        <f>((F23+E23*60+D23*3600)+(I23+H23*60+G23*3600)+(L23+K23*60+J23*3600))/3</f>
        <v>1236628.6666666667</v>
      </c>
    </row>
    <row r="24" spans="1:18">
      <c r="D24" s="20"/>
      <c r="E24" s="21"/>
      <c r="F24" s="21"/>
      <c r="G24" s="20"/>
      <c r="H24" s="21"/>
      <c r="I24" s="21"/>
      <c r="J24" s="20"/>
      <c r="K24" s="21"/>
      <c r="L24" s="21"/>
      <c r="M24" s="20"/>
      <c r="N24" s="21"/>
      <c r="O24" s="21"/>
    </row>
    <row r="26" spans="1:18">
      <c r="A26" s="23" t="s">
        <v>0</v>
      </c>
      <c r="B26" s="23" t="s">
        <v>1</v>
      </c>
      <c r="C26" s="23" t="s">
        <v>2</v>
      </c>
      <c r="D26" s="546" t="s">
        <v>3</v>
      </c>
      <c r="E26" s="546"/>
      <c r="F26" s="546"/>
      <c r="G26" s="546" t="s">
        <v>9</v>
      </c>
      <c r="H26" s="546"/>
      <c r="I26" s="546"/>
      <c r="J26" s="546" t="s">
        <v>10</v>
      </c>
      <c r="K26" s="546"/>
      <c r="L26" s="546"/>
      <c r="M26" s="546" t="s">
        <v>11</v>
      </c>
      <c r="N26" s="546"/>
      <c r="O26" s="546"/>
    </row>
    <row r="27" spans="1:18">
      <c r="A27" s="22">
        <v>44862</v>
      </c>
      <c r="B27" s="23" t="s">
        <v>39</v>
      </c>
      <c r="C27" s="23" t="s">
        <v>35</v>
      </c>
      <c r="D27" s="16">
        <v>0</v>
      </c>
      <c r="E27" s="17">
        <v>0</v>
      </c>
      <c r="F27" s="18">
        <v>0</v>
      </c>
      <c r="G27" s="16">
        <v>0</v>
      </c>
      <c r="H27" s="17">
        <v>0</v>
      </c>
      <c r="I27" s="18">
        <v>0</v>
      </c>
      <c r="J27" s="16">
        <v>0</v>
      </c>
      <c r="K27" s="17">
        <v>0</v>
      </c>
      <c r="L27" s="18">
        <v>0</v>
      </c>
      <c r="M27" s="16">
        <f>ROUNDDOWN(R27/3600,0)</f>
        <v>0</v>
      </c>
      <c r="N27" s="17">
        <f>ROUNDDOWN((R27-(ROUNDDOWN(R27/3600,0)*3600))/60,0)</f>
        <v>0</v>
      </c>
      <c r="O27" s="18">
        <f>ROUND(R27-(ROUNDDOWN(R27/3600,0)*3600+ROUNDDOWN((R27-(ROUNDDOWN(R27/3600,0)*3600))/60,0)*60),0)</f>
        <v>0</v>
      </c>
      <c r="R27" s="25">
        <f>((F27+E27*60+D27*3600)+(I27+H27*60+G27*3600)+(L27+K27*60+J27*3600))/3</f>
        <v>0</v>
      </c>
    </row>
    <row r="28" spans="1:18">
      <c r="A28" s="23"/>
      <c r="B28" s="23"/>
      <c r="C28" s="23" t="s">
        <v>42</v>
      </c>
      <c r="D28" s="16">
        <v>294</v>
      </c>
      <c r="E28" s="19">
        <v>58</v>
      </c>
      <c r="F28" s="18">
        <v>51</v>
      </c>
      <c r="G28" s="16">
        <v>294</v>
      </c>
      <c r="H28" s="19">
        <v>58</v>
      </c>
      <c r="I28" s="18">
        <v>51</v>
      </c>
      <c r="J28" s="16">
        <v>294</v>
      </c>
      <c r="K28" s="19">
        <v>58</v>
      </c>
      <c r="L28" s="18">
        <v>53</v>
      </c>
      <c r="M28" s="16">
        <f>ROUNDDOWN(R28/3600,0)</f>
        <v>294</v>
      </c>
      <c r="N28" s="17">
        <f>ROUNDDOWN((R28-(ROUNDDOWN(R28/3600,0)*3600))/60,0)</f>
        <v>58</v>
      </c>
      <c r="O28" s="18">
        <f>ROUND(R28-(ROUNDDOWN(R28/3600,0)*3600+ROUNDDOWN((R28-(ROUNDDOWN(R28/3600,0)*3600))/60,0)*60),0)</f>
        <v>52</v>
      </c>
      <c r="R28" s="25">
        <f>((F28+E28*60+D28*3600)+(I28+H28*60+G28*3600)+(L28+K28*60+J28*3600))/3</f>
        <v>1061931.6666666667</v>
      </c>
    </row>
    <row r="31" spans="1:18">
      <c r="A31" s="23" t="s">
        <v>0</v>
      </c>
      <c r="B31" s="23" t="s">
        <v>1</v>
      </c>
      <c r="C31" s="23" t="s">
        <v>2</v>
      </c>
      <c r="D31" s="546" t="s">
        <v>3</v>
      </c>
      <c r="E31" s="546"/>
      <c r="F31" s="546"/>
      <c r="G31" s="546" t="s">
        <v>9</v>
      </c>
      <c r="H31" s="546"/>
      <c r="I31" s="546"/>
      <c r="J31" s="546" t="s">
        <v>10</v>
      </c>
      <c r="K31" s="546"/>
      <c r="L31" s="546"/>
      <c r="M31" s="546" t="s">
        <v>11</v>
      </c>
      <c r="N31" s="546"/>
      <c r="O31" s="546"/>
    </row>
    <row r="32" spans="1:18">
      <c r="A32" s="22">
        <v>44862</v>
      </c>
      <c r="B32" s="23" t="s">
        <v>35</v>
      </c>
      <c r="C32" s="23" t="s">
        <v>39</v>
      </c>
      <c r="D32" s="16">
        <v>0</v>
      </c>
      <c r="E32" s="17">
        <v>0</v>
      </c>
      <c r="F32" s="18">
        <v>0</v>
      </c>
      <c r="G32" s="16">
        <v>0</v>
      </c>
      <c r="H32" s="17">
        <v>0</v>
      </c>
      <c r="I32" s="18">
        <v>0</v>
      </c>
      <c r="J32" s="16">
        <v>0</v>
      </c>
      <c r="K32" s="17">
        <v>0</v>
      </c>
      <c r="L32" s="18">
        <v>0</v>
      </c>
      <c r="M32" s="16">
        <f>ROUNDDOWN(R32/3600,0)</f>
        <v>0</v>
      </c>
      <c r="N32" s="17">
        <f>ROUNDDOWN((R32-(ROUNDDOWN(R32/3600,0)*3600))/60,0)</f>
        <v>0</v>
      </c>
      <c r="O32" s="18">
        <f>ROUND(R32-(ROUNDDOWN(R32/3600,0)*3600+ROUNDDOWN((R32-(ROUNDDOWN(R32/3600,0)*3600))/60,0)*60),0)</f>
        <v>0</v>
      </c>
      <c r="R32" s="25">
        <f>((F32+E32*60+D32*3600)+(I32+H32*60+G32*3600)+(L32+K32*60+J32*3600))/3</f>
        <v>0</v>
      </c>
    </row>
    <row r="33" spans="1:18">
      <c r="A33" s="23"/>
      <c r="B33" s="23"/>
      <c r="C33" s="23" t="s">
        <v>43</v>
      </c>
      <c r="D33" s="16">
        <v>5</v>
      </c>
      <c r="E33" s="17">
        <v>56</v>
      </c>
      <c r="F33" s="18">
        <v>50</v>
      </c>
      <c r="G33" s="16">
        <v>5</v>
      </c>
      <c r="H33" s="17">
        <v>56</v>
      </c>
      <c r="I33" s="18">
        <v>53</v>
      </c>
      <c r="J33" s="16">
        <v>5</v>
      </c>
      <c r="K33" s="17">
        <v>56</v>
      </c>
      <c r="L33" s="18">
        <v>54</v>
      </c>
      <c r="M33" s="16">
        <f>ROUNDDOWN(R33/3600,0)</f>
        <v>5</v>
      </c>
      <c r="N33" s="17">
        <f>ROUNDDOWN((R33-(ROUNDDOWN(R33/3600,0)*3600))/60,0)</f>
        <v>56</v>
      </c>
      <c r="O33" s="18">
        <f>ROUND(R33-(ROUNDDOWN(R33/3600,0)*3600+ROUNDDOWN((R33-(ROUNDDOWN(R33/3600,0)*3600))/60,0)*60),0)</f>
        <v>52</v>
      </c>
      <c r="R33" s="25">
        <f>((F33+E33*60+D33*3600)+(I33+H33*60+G33*3600)+(L33+K33*60+J33*3600))/3</f>
        <v>21412.333333333332</v>
      </c>
    </row>
    <row r="36" spans="1:18">
      <c r="A36" s="23" t="s">
        <v>0</v>
      </c>
      <c r="B36" s="23" t="s">
        <v>1</v>
      </c>
      <c r="C36" s="23" t="s">
        <v>2</v>
      </c>
      <c r="D36" s="546" t="s">
        <v>3</v>
      </c>
      <c r="E36" s="546"/>
      <c r="F36" s="546"/>
      <c r="G36" s="546" t="s">
        <v>9</v>
      </c>
      <c r="H36" s="546"/>
      <c r="I36" s="546"/>
      <c r="J36" s="546" t="s">
        <v>10</v>
      </c>
      <c r="K36" s="546"/>
      <c r="L36" s="546"/>
      <c r="M36" s="546" t="s">
        <v>11</v>
      </c>
      <c r="N36" s="546"/>
      <c r="O36" s="546"/>
    </row>
    <row r="37" spans="1:18">
      <c r="A37" s="22">
        <v>44862</v>
      </c>
      <c r="B37" s="23" t="s">
        <v>46</v>
      </c>
      <c r="C37" s="23" t="s">
        <v>35</v>
      </c>
      <c r="D37" s="16">
        <v>0</v>
      </c>
      <c r="E37" s="17">
        <v>0</v>
      </c>
      <c r="F37" s="18">
        <v>0</v>
      </c>
      <c r="G37" s="16">
        <v>0</v>
      </c>
      <c r="H37" s="17">
        <v>0</v>
      </c>
      <c r="I37" s="18">
        <v>0</v>
      </c>
      <c r="J37" s="16">
        <v>0</v>
      </c>
      <c r="K37" s="17">
        <v>0</v>
      </c>
      <c r="L37" s="18">
        <v>0</v>
      </c>
      <c r="M37" s="16">
        <f>ROUNDDOWN(R37/3600,0)</f>
        <v>0</v>
      </c>
      <c r="N37" s="17">
        <f>ROUNDDOWN((R37-(ROUNDDOWN(R37/3600,0)*3600))/60,0)</f>
        <v>0</v>
      </c>
      <c r="O37" s="18">
        <f>ROUND(R37-(ROUNDDOWN(R37/3600,0)*3600+ROUNDDOWN((R37-(ROUNDDOWN(R37/3600,0)*3600))/60,0)*60),0)</f>
        <v>0</v>
      </c>
      <c r="R37" s="25">
        <f>((F37+E37*60+D37*3600)+(I37+H37*60+G37*3600)+(L37+K37*60+J37*3600))/3</f>
        <v>0</v>
      </c>
    </row>
    <row r="38" spans="1:18">
      <c r="A38" s="23"/>
      <c r="B38" s="23"/>
      <c r="C38" s="23" t="s">
        <v>48</v>
      </c>
      <c r="D38" s="16">
        <v>98</v>
      </c>
      <c r="E38" s="17">
        <v>26</v>
      </c>
      <c r="F38" s="18">
        <v>58</v>
      </c>
      <c r="G38" s="16">
        <v>98</v>
      </c>
      <c r="H38" s="17">
        <v>26</v>
      </c>
      <c r="I38" s="18">
        <v>57</v>
      </c>
      <c r="J38" s="16">
        <v>98</v>
      </c>
      <c r="K38" s="17">
        <v>26</v>
      </c>
      <c r="L38" s="18">
        <v>56</v>
      </c>
      <c r="M38" s="16">
        <f>ROUNDDOWN(R38/3600,0)</f>
        <v>98</v>
      </c>
      <c r="N38" s="17">
        <f>ROUNDDOWN((R38-(ROUNDDOWN(R38/3600,0)*3600))/60,0)</f>
        <v>26</v>
      </c>
      <c r="O38" s="18">
        <f>ROUND(R38-(ROUNDDOWN(R38/3600,0)*3600+ROUNDDOWN((R38-(ROUNDDOWN(R38/3600,0)*3600))/60,0)*60),0)</f>
        <v>57</v>
      </c>
      <c r="R38" s="25">
        <f>((F38+E38*60+D38*3600)+(I38+H38*60+G38*3600)+(L38+K38*60+J38*3600))/3</f>
        <v>354417</v>
      </c>
    </row>
    <row r="41" spans="1:18">
      <c r="A41" s="23" t="s">
        <v>0</v>
      </c>
      <c r="B41" s="23" t="s">
        <v>1</v>
      </c>
      <c r="C41" s="23" t="s">
        <v>2</v>
      </c>
      <c r="D41" s="546" t="s">
        <v>3</v>
      </c>
      <c r="E41" s="546"/>
      <c r="F41" s="546"/>
      <c r="G41" s="546" t="s">
        <v>9</v>
      </c>
      <c r="H41" s="546"/>
      <c r="I41" s="546"/>
      <c r="J41" s="546" t="s">
        <v>10</v>
      </c>
      <c r="K41" s="546"/>
      <c r="L41" s="546"/>
      <c r="M41" s="546" t="s">
        <v>11</v>
      </c>
      <c r="N41" s="546"/>
      <c r="O41" s="546"/>
      <c r="R41" s="29" t="s">
        <v>15</v>
      </c>
    </row>
    <row r="42" spans="1:18">
      <c r="A42" s="22">
        <v>44861</v>
      </c>
      <c r="B42" s="23" t="s">
        <v>51</v>
      </c>
      <c r="C42" s="23" t="s">
        <v>52</v>
      </c>
      <c r="D42" s="16">
        <v>0</v>
      </c>
      <c r="E42" s="17">
        <v>0</v>
      </c>
      <c r="F42" s="18">
        <v>0</v>
      </c>
      <c r="G42" s="16">
        <v>0</v>
      </c>
      <c r="H42" s="17">
        <v>0</v>
      </c>
      <c r="I42" s="18">
        <v>0</v>
      </c>
      <c r="J42" s="16">
        <v>0</v>
      </c>
      <c r="K42" s="17">
        <v>0</v>
      </c>
      <c r="L42" s="18">
        <v>0</v>
      </c>
      <c r="M42" s="16">
        <f>ROUNDDOWN(R42/3600,0)</f>
        <v>0</v>
      </c>
      <c r="N42" s="17">
        <f>ROUNDDOWN((R42-(ROUNDDOWN(R42/3600,0)*3600))/60,0)</f>
        <v>0</v>
      </c>
      <c r="O42" s="18">
        <f>ROUND(R42-(ROUNDDOWN(R42/3600,0)*3600+ROUNDDOWN((R42-(ROUNDDOWN(R42/3600,0)*3600))/60,0)*60),0)</f>
        <v>0</v>
      </c>
      <c r="R42" s="25">
        <f>((F42+E42*60+D42*3600)+(I42+H42*60+G42*3600)+(L42+K42*60+J42*3600))/3</f>
        <v>0</v>
      </c>
    </row>
    <row r="43" spans="1:18">
      <c r="A43" s="23"/>
      <c r="B43" s="23"/>
      <c r="C43" s="23" t="s">
        <v>53</v>
      </c>
      <c r="D43" s="16">
        <v>9</v>
      </c>
      <c r="E43" s="19">
        <v>54</v>
      </c>
      <c r="F43" s="18">
        <v>29</v>
      </c>
      <c r="G43" s="16">
        <v>9</v>
      </c>
      <c r="H43" s="19">
        <v>54</v>
      </c>
      <c r="I43" s="18">
        <v>30</v>
      </c>
      <c r="J43" s="16">
        <v>9</v>
      </c>
      <c r="K43" s="19">
        <v>54</v>
      </c>
      <c r="L43" s="18">
        <v>27</v>
      </c>
      <c r="M43" s="16">
        <f>ROUNDDOWN(R43/3600,0)</f>
        <v>9</v>
      </c>
      <c r="N43" s="17">
        <f>ROUNDDOWN((R43-(ROUNDDOWN(R43/3600,0)*3600))/60,0)</f>
        <v>54</v>
      </c>
      <c r="O43" s="18">
        <f>ROUND(R43-(ROUNDDOWN(R43/3600,0)*3600+ROUNDDOWN((R43-(ROUNDDOWN(R43/3600,0)*3600))/60,0)*60),0)</f>
        <v>29</v>
      </c>
      <c r="R43" s="25">
        <f>((F43+E43*60+D43*3600)+(I43+H43*60+G43*3600)+(L43+K43*60+J43*3600))/3</f>
        <v>35668.666666666664</v>
      </c>
    </row>
    <row r="44" spans="1:18">
      <c r="D44" s="20"/>
      <c r="E44" s="20"/>
      <c r="F44" s="21"/>
      <c r="G44" s="20"/>
      <c r="H44" s="20"/>
      <c r="I44" s="21"/>
      <c r="J44" s="20"/>
      <c r="K44" s="20"/>
      <c r="L44" s="21"/>
      <c r="M44" s="20"/>
      <c r="N44" s="21"/>
      <c r="O44" s="21"/>
    </row>
    <row r="46" spans="1:18">
      <c r="A46" s="23" t="s">
        <v>0</v>
      </c>
      <c r="B46" s="23" t="s">
        <v>1</v>
      </c>
      <c r="C46" s="23" t="s">
        <v>2</v>
      </c>
      <c r="D46" s="546" t="s">
        <v>3</v>
      </c>
      <c r="E46" s="546"/>
      <c r="F46" s="546"/>
      <c r="G46" s="546" t="s">
        <v>9</v>
      </c>
      <c r="H46" s="546"/>
      <c r="I46" s="546"/>
      <c r="J46" s="546" t="s">
        <v>10</v>
      </c>
      <c r="K46" s="546"/>
      <c r="L46" s="546"/>
      <c r="M46" s="546" t="s">
        <v>11</v>
      </c>
      <c r="N46" s="546"/>
      <c r="O46" s="546"/>
      <c r="R46" s="29" t="s">
        <v>15</v>
      </c>
    </row>
    <row r="47" spans="1:18">
      <c r="A47" s="22">
        <v>44861</v>
      </c>
      <c r="B47" s="23" t="s">
        <v>52</v>
      </c>
      <c r="C47" s="23" t="s">
        <v>51</v>
      </c>
      <c r="D47" s="16">
        <v>0</v>
      </c>
      <c r="E47" s="17">
        <v>0</v>
      </c>
      <c r="F47" s="18">
        <v>0</v>
      </c>
      <c r="G47" s="16">
        <v>0</v>
      </c>
      <c r="H47" s="17">
        <v>0</v>
      </c>
      <c r="I47" s="18">
        <v>0</v>
      </c>
      <c r="J47" s="16">
        <v>0</v>
      </c>
      <c r="K47" s="17">
        <v>0</v>
      </c>
      <c r="L47" s="18">
        <v>0</v>
      </c>
      <c r="M47" s="16">
        <f>ROUNDDOWN(R47/3600,0)</f>
        <v>0</v>
      </c>
      <c r="N47" s="17">
        <f>ROUNDDOWN((R47-(ROUNDDOWN(R47/3600,0)*3600))/60,0)</f>
        <v>0</v>
      </c>
      <c r="O47" s="18">
        <f>ROUND(R47-(ROUNDDOWN(R47/3600,0)*3600+ROUNDDOWN((R47-(ROUNDDOWN(R47/3600,0)*3600))/60,0)*60),0)</f>
        <v>0</v>
      </c>
      <c r="R47" s="25">
        <f>((F47+E47*60+D47*3600)+(I47+H47*60+G47*3600)+(L47+K47*60+J47*3600))/3</f>
        <v>0</v>
      </c>
    </row>
    <row r="48" spans="1:18">
      <c r="A48" s="23"/>
      <c r="B48" s="23"/>
      <c r="C48" s="23" t="s">
        <v>54</v>
      </c>
      <c r="D48" s="16">
        <v>350</v>
      </c>
      <c r="E48" s="17">
        <v>4</v>
      </c>
      <c r="F48" s="18">
        <v>56</v>
      </c>
      <c r="G48" s="16">
        <v>350</v>
      </c>
      <c r="H48" s="17">
        <v>4</v>
      </c>
      <c r="I48" s="18">
        <v>54</v>
      </c>
      <c r="J48" s="16">
        <v>350</v>
      </c>
      <c r="K48" s="17">
        <v>4</v>
      </c>
      <c r="L48" s="18">
        <v>58</v>
      </c>
      <c r="M48" s="16">
        <f>ROUNDDOWN(R48/3600,0)</f>
        <v>350</v>
      </c>
      <c r="N48" s="17">
        <f>ROUNDDOWN((R48-(ROUNDDOWN(R48/3600,0)*3600))/60,0)</f>
        <v>4</v>
      </c>
      <c r="O48" s="18">
        <f>ROUND(R48-(ROUNDDOWN(R48/3600,0)*3600+ROUNDDOWN((R48-(ROUNDDOWN(R48/3600,0)*3600))/60,0)*60),0)</f>
        <v>56</v>
      </c>
      <c r="R48" s="25">
        <f>((F48+E48*60+D48*3600)+(I48+H48*60+G48*3600)+(L48+K48*60+J48*3600))/3</f>
        <v>1260296</v>
      </c>
    </row>
    <row r="49" spans="1:18">
      <c r="D49" s="20"/>
      <c r="E49" s="20"/>
      <c r="F49" s="21"/>
      <c r="G49" s="20"/>
      <c r="H49" s="20"/>
      <c r="I49" s="21"/>
      <c r="J49" s="20"/>
      <c r="K49" s="20"/>
      <c r="L49" s="21"/>
      <c r="M49" s="20"/>
      <c r="N49" s="21"/>
      <c r="O49" s="21"/>
    </row>
    <row r="51" spans="1:18">
      <c r="A51" s="23" t="s">
        <v>0</v>
      </c>
      <c r="B51" s="23" t="s">
        <v>1</v>
      </c>
      <c r="C51" s="23" t="s">
        <v>2</v>
      </c>
      <c r="D51" s="546" t="s">
        <v>3</v>
      </c>
      <c r="E51" s="546"/>
      <c r="F51" s="546"/>
      <c r="G51" s="546" t="s">
        <v>9</v>
      </c>
      <c r="H51" s="546"/>
      <c r="I51" s="546"/>
      <c r="J51" s="546" t="s">
        <v>10</v>
      </c>
      <c r="K51" s="546"/>
      <c r="L51" s="546"/>
      <c r="M51" s="546" t="s">
        <v>11</v>
      </c>
      <c r="N51" s="546"/>
      <c r="O51" s="546"/>
      <c r="R51" s="29" t="s">
        <v>15</v>
      </c>
    </row>
    <row r="52" spans="1:18">
      <c r="A52" s="22">
        <v>44861</v>
      </c>
      <c r="B52" s="23" t="s">
        <v>37</v>
      </c>
      <c r="C52" s="23" t="s">
        <v>51</v>
      </c>
      <c r="D52" s="16">
        <v>0</v>
      </c>
      <c r="E52" s="17">
        <v>0</v>
      </c>
      <c r="F52" s="18">
        <v>0</v>
      </c>
      <c r="G52" s="16">
        <v>0</v>
      </c>
      <c r="H52" s="17">
        <v>0</v>
      </c>
      <c r="I52" s="18">
        <v>0</v>
      </c>
      <c r="J52" s="16">
        <v>0</v>
      </c>
      <c r="K52" s="17">
        <v>0</v>
      </c>
      <c r="L52" s="18">
        <v>0</v>
      </c>
      <c r="M52" s="16">
        <f>ROUNDDOWN(R52/3600,0)</f>
        <v>0</v>
      </c>
      <c r="N52" s="17">
        <f>ROUNDDOWN((R52-(ROUNDDOWN(R52/3600,0)*3600))/60,0)</f>
        <v>0</v>
      </c>
      <c r="O52" s="18">
        <f>ROUND(R52-(ROUNDDOWN(R52/3600,0)*3600+ROUNDDOWN((R52-(ROUNDDOWN(R52/3600,0)*3600))/60,0)*60),0)</f>
        <v>0</v>
      </c>
      <c r="R52" s="25">
        <f>((F52+E52*60+D52*3600)+(I52+H52*60+G52*3600)+(L52+K52*60+J52*3600))/3</f>
        <v>0</v>
      </c>
    </row>
    <row r="53" spans="1:18">
      <c r="A53" s="23"/>
      <c r="B53" s="23"/>
      <c r="C53" s="23" t="s">
        <v>55</v>
      </c>
      <c r="D53" s="16">
        <v>337</v>
      </c>
      <c r="E53" s="17">
        <v>4</v>
      </c>
      <c r="F53" s="18">
        <v>17</v>
      </c>
      <c r="G53" s="16">
        <v>337</v>
      </c>
      <c r="H53" s="17">
        <v>4</v>
      </c>
      <c r="I53" s="18">
        <v>17</v>
      </c>
      <c r="J53" s="16">
        <v>337</v>
      </c>
      <c r="K53" s="17">
        <v>4</v>
      </c>
      <c r="L53" s="18">
        <v>17</v>
      </c>
      <c r="M53" s="16">
        <f>ROUNDDOWN(R53/3600,0)</f>
        <v>337</v>
      </c>
      <c r="N53" s="17">
        <f>ROUNDDOWN((R53-(ROUNDDOWN(R53/3600,0)*3600))/60,0)</f>
        <v>4</v>
      </c>
      <c r="O53" s="18">
        <f>ROUND(R53-(ROUNDDOWN(R53/3600,0)*3600+ROUNDDOWN((R53-(ROUNDDOWN(R53/3600,0)*3600))/60,0)*60),0)</f>
        <v>17</v>
      </c>
      <c r="R53" s="25">
        <f>((F53+E53*60+D53*3600)+(I53+H53*60+G53*3600)+(L53+K53*60+J53*3600))/3</f>
        <v>1213457</v>
      </c>
    </row>
    <row r="56" spans="1:18">
      <c r="A56" s="23" t="s">
        <v>0</v>
      </c>
      <c r="B56" s="23" t="s">
        <v>1</v>
      </c>
      <c r="C56" s="23" t="s">
        <v>2</v>
      </c>
      <c r="D56" s="546" t="s">
        <v>3</v>
      </c>
      <c r="E56" s="546"/>
      <c r="F56" s="546"/>
      <c r="G56" s="546" t="s">
        <v>9</v>
      </c>
      <c r="H56" s="546"/>
      <c r="I56" s="546"/>
      <c r="J56" s="546" t="s">
        <v>10</v>
      </c>
      <c r="K56" s="546"/>
      <c r="L56" s="546"/>
      <c r="M56" s="546" t="s">
        <v>11</v>
      </c>
      <c r="N56" s="546"/>
      <c r="O56" s="546"/>
      <c r="R56" s="29" t="s">
        <v>15</v>
      </c>
    </row>
    <row r="57" spans="1:18">
      <c r="A57" s="22">
        <v>44861</v>
      </c>
      <c r="B57" s="23" t="s">
        <v>56</v>
      </c>
      <c r="C57" s="23" t="s">
        <v>37</v>
      </c>
      <c r="D57" s="16">
        <v>0</v>
      </c>
      <c r="E57" s="17">
        <v>0</v>
      </c>
      <c r="F57" s="18">
        <v>0</v>
      </c>
      <c r="G57" s="16">
        <v>0</v>
      </c>
      <c r="H57" s="17">
        <v>0</v>
      </c>
      <c r="I57" s="18">
        <v>0</v>
      </c>
      <c r="J57" s="16">
        <v>0</v>
      </c>
      <c r="K57" s="17">
        <v>0</v>
      </c>
      <c r="L57" s="18">
        <v>0</v>
      </c>
      <c r="M57" s="16">
        <f>ROUNDDOWN(R57/3600,0)</f>
        <v>0</v>
      </c>
      <c r="N57" s="17">
        <f>ROUNDDOWN((R57-(ROUNDDOWN(R57/3600,0)*3600))/60,0)</f>
        <v>0</v>
      </c>
      <c r="O57" s="18">
        <f>ROUND(R57-(ROUNDDOWN(R57/3600,0)*3600+ROUNDDOWN((R57-(ROUNDDOWN(R57/3600,0)*3600))/60,0)*60),0)</f>
        <v>0</v>
      </c>
      <c r="R57" s="25">
        <f>((F57+E57*60+D57*3600)+(I57+H57*60+G57*3600)+(L57+K57*60+J57*3600))/3</f>
        <v>0</v>
      </c>
    </row>
    <row r="58" spans="1:18">
      <c r="A58" s="23"/>
      <c r="B58" s="23"/>
      <c r="C58" s="23" t="s">
        <v>57</v>
      </c>
      <c r="D58" s="16">
        <v>59</v>
      </c>
      <c r="E58" s="17">
        <v>33</v>
      </c>
      <c r="F58" s="18">
        <v>54</v>
      </c>
      <c r="G58" s="16">
        <v>59</v>
      </c>
      <c r="H58" s="17">
        <v>33</v>
      </c>
      <c r="I58" s="18">
        <v>54</v>
      </c>
      <c r="J58" s="16">
        <v>59</v>
      </c>
      <c r="K58" s="17">
        <v>33</v>
      </c>
      <c r="L58" s="18">
        <v>53</v>
      </c>
      <c r="M58" s="16">
        <f>ROUNDDOWN(R58/3600,0)</f>
        <v>59</v>
      </c>
      <c r="N58" s="17">
        <f>ROUNDDOWN((R58-(ROUNDDOWN(R58/3600,0)*3600))/60,0)</f>
        <v>33</v>
      </c>
      <c r="O58" s="18">
        <f>ROUND(R58-(ROUNDDOWN(R58/3600,0)*3600+ROUNDDOWN((R58-(ROUNDDOWN(R58/3600,0)*3600))/60,0)*60),0)</f>
        <v>54</v>
      </c>
      <c r="R58" s="25">
        <f>((F58+E58*60+D58*3600)+(I58+H58*60+G58*3600)+(L58+K58*60+J58*3600))/3</f>
        <v>214433.66666666666</v>
      </c>
    </row>
    <row r="61" spans="1:18">
      <c r="A61" s="23" t="s">
        <v>0</v>
      </c>
      <c r="B61" s="23" t="s">
        <v>1</v>
      </c>
      <c r="C61" s="23" t="s">
        <v>2</v>
      </c>
      <c r="D61" s="546" t="s">
        <v>3</v>
      </c>
      <c r="E61" s="546"/>
      <c r="F61" s="546"/>
      <c r="G61" s="546" t="s">
        <v>9</v>
      </c>
      <c r="H61" s="546"/>
      <c r="I61" s="546"/>
      <c r="J61" s="546" t="s">
        <v>10</v>
      </c>
      <c r="K61" s="546"/>
      <c r="L61" s="546"/>
      <c r="M61" s="546" t="s">
        <v>11</v>
      </c>
      <c r="N61" s="546"/>
      <c r="O61" s="546"/>
      <c r="R61" s="29" t="s">
        <v>15</v>
      </c>
    </row>
    <row r="62" spans="1:18">
      <c r="A62" s="22">
        <v>44862</v>
      </c>
      <c r="B62" s="23" t="s">
        <v>46</v>
      </c>
      <c r="C62" s="23" t="s">
        <v>35</v>
      </c>
      <c r="D62" s="16">
        <v>0</v>
      </c>
      <c r="E62" s="17">
        <v>0</v>
      </c>
      <c r="F62" s="18">
        <v>0</v>
      </c>
      <c r="G62" s="16">
        <v>0</v>
      </c>
      <c r="H62" s="17">
        <v>0</v>
      </c>
      <c r="I62" s="18">
        <v>0</v>
      </c>
      <c r="J62" s="16">
        <v>0</v>
      </c>
      <c r="K62" s="17">
        <v>0</v>
      </c>
      <c r="L62" s="18">
        <v>0</v>
      </c>
      <c r="M62" s="16">
        <f>ROUNDDOWN(R62/3600,0)</f>
        <v>0</v>
      </c>
      <c r="N62" s="17">
        <f>ROUNDDOWN((R62-(ROUNDDOWN(R62/3600,0)*3600))/60,0)</f>
        <v>0</v>
      </c>
      <c r="O62" s="18">
        <f>ROUND(R62-(ROUNDDOWN(R62/3600,0)*3600+ROUNDDOWN((R62-(ROUNDDOWN(R62/3600,0)*3600))/60,0)*60),0)</f>
        <v>0</v>
      </c>
      <c r="R62" s="25">
        <f>((F62+E62*60+D62*3600)+(I62+H62*60+G62*3600)+(L62+K62*60+J62*3600))/3</f>
        <v>0</v>
      </c>
    </row>
    <row r="63" spans="1:18">
      <c r="A63" s="23"/>
      <c r="B63" s="23"/>
      <c r="C63" s="23" t="s">
        <v>49</v>
      </c>
      <c r="D63" s="16">
        <v>193</v>
      </c>
      <c r="E63" s="19">
        <v>13</v>
      </c>
      <c r="F63" s="18">
        <v>20</v>
      </c>
      <c r="G63" s="16">
        <v>193</v>
      </c>
      <c r="H63" s="19">
        <v>13</v>
      </c>
      <c r="I63" s="18">
        <v>21</v>
      </c>
      <c r="J63" s="16">
        <v>193</v>
      </c>
      <c r="K63" s="19">
        <v>13</v>
      </c>
      <c r="L63" s="18">
        <v>17</v>
      </c>
      <c r="M63" s="16">
        <f>ROUNDDOWN(R63/3600,0)</f>
        <v>193</v>
      </c>
      <c r="N63" s="17">
        <f>ROUNDDOWN((R63-(ROUNDDOWN(R63/3600,0)*3600))/60,0)</f>
        <v>13</v>
      </c>
      <c r="O63" s="18">
        <f>ROUND(R63-(ROUNDDOWN(R63/3600,0)*3600+ROUNDDOWN((R63-(ROUNDDOWN(R63/3600,0)*3600))/60,0)*60),0)</f>
        <v>19</v>
      </c>
      <c r="R63" s="25">
        <f>((F63+E63*60+D63*3600)+(I63+H63*60+G63*3600)+(L63+K63*60+J63*3600))/3</f>
        <v>695599.33333333337</v>
      </c>
    </row>
    <row r="64" spans="1:18">
      <c r="A64" s="23"/>
      <c r="B64" s="23"/>
      <c r="C64" s="23" t="s">
        <v>50</v>
      </c>
      <c r="D64" s="16">
        <v>231</v>
      </c>
      <c r="E64" s="17">
        <v>7</v>
      </c>
      <c r="F64" s="18">
        <v>43</v>
      </c>
      <c r="G64" s="16">
        <v>231</v>
      </c>
      <c r="H64" s="17">
        <v>7</v>
      </c>
      <c r="I64" s="18">
        <v>45</v>
      </c>
      <c r="J64" s="16">
        <v>231</v>
      </c>
      <c r="K64" s="17">
        <v>7</v>
      </c>
      <c r="L64" s="18">
        <v>42</v>
      </c>
      <c r="M64" s="16">
        <f>ROUNDDOWN(R64/3600,0)</f>
        <v>231</v>
      </c>
      <c r="N64" s="17">
        <f>ROUNDDOWN((R64-(ROUNDDOWN(R64/3600,0)*3600))/60,0)</f>
        <v>7</v>
      </c>
      <c r="O64" s="18">
        <f>ROUND(R64-(ROUNDDOWN(R64/3600,0)*3600+ROUNDDOWN((R64-(ROUNDDOWN(R64/3600,0)*3600))/60,0)*60),0)</f>
        <v>43</v>
      </c>
      <c r="R64" s="25">
        <f>((F64+E64*60+D64*3600)+(I64+H64*60+G64*3600)+(L64+K64*60+J64*3600))/3</f>
        <v>832063.33333333337</v>
      </c>
    </row>
    <row r="65" spans="1:18">
      <c r="D65" s="20"/>
      <c r="E65" s="20"/>
      <c r="F65" s="21"/>
      <c r="G65" s="20"/>
      <c r="H65" s="20"/>
      <c r="I65" s="21"/>
      <c r="J65" s="20"/>
      <c r="K65" s="20"/>
      <c r="L65" s="21"/>
      <c r="M65" s="20"/>
      <c r="N65" s="21"/>
      <c r="O65" s="21"/>
    </row>
    <row r="67" spans="1:18">
      <c r="A67" s="23" t="s">
        <v>0</v>
      </c>
      <c r="B67" s="23" t="s">
        <v>1</v>
      </c>
      <c r="C67" s="23" t="s">
        <v>2</v>
      </c>
      <c r="D67" s="546" t="s">
        <v>3</v>
      </c>
      <c r="E67" s="546"/>
      <c r="F67" s="546"/>
      <c r="G67" s="546" t="s">
        <v>9</v>
      </c>
      <c r="H67" s="546"/>
      <c r="I67" s="546"/>
      <c r="J67" s="546" t="s">
        <v>10</v>
      </c>
      <c r="K67" s="546"/>
      <c r="L67" s="546"/>
      <c r="M67" s="546" t="s">
        <v>11</v>
      </c>
      <c r="N67" s="546"/>
      <c r="O67" s="546"/>
      <c r="R67" s="29" t="s">
        <v>15</v>
      </c>
    </row>
    <row r="68" spans="1:18">
      <c r="A68" s="22">
        <v>44862</v>
      </c>
      <c r="B68" s="23" t="s">
        <v>37</v>
      </c>
      <c r="C68" s="23" t="s">
        <v>35</v>
      </c>
      <c r="D68" s="16">
        <v>0</v>
      </c>
      <c r="E68" s="17">
        <v>0</v>
      </c>
      <c r="F68" s="18">
        <v>0</v>
      </c>
      <c r="G68" s="16">
        <v>0</v>
      </c>
      <c r="H68" s="17">
        <v>0</v>
      </c>
      <c r="I68" s="18">
        <v>0</v>
      </c>
      <c r="J68" s="16">
        <v>0</v>
      </c>
      <c r="K68" s="17">
        <v>0</v>
      </c>
      <c r="L68" s="18">
        <v>0</v>
      </c>
      <c r="M68" s="16">
        <f>ROUNDDOWN(R68/3600,0)</f>
        <v>0</v>
      </c>
      <c r="N68" s="17">
        <f>ROUNDDOWN((R68-(ROUNDDOWN(R68/3600,0)*3600))/60,0)</f>
        <v>0</v>
      </c>
      <c r="O68" s="18">
        <f>ROUND(R68-(ROUNDDOWN(R68/3600,0)*3600+ROUNDDOWN((R68-(ROUNDDOWN(R68/3600,0)*3600))/60,0)*60),0)</f>
        <v>0</v>
      </c>
      <c r="R68" s="25">
        <f>((F68+E68*60+D68*3600)+(I68+H68*60+G68*3600)+(L68+K68*60+J68*3600))/3</f>
        <v>0</v>
      </c>
    </row>
    <row r="69" spans="1:18">
      <c r="A69" s="23"/>
      <c r="B69" s="23"/>
      <c r="C69" s="23" t="s">
        <v>95</v>
      </c>
      <c r="D69" s="16">
        <v>270</v>
      </c>
      <c r="E69" s="19">
        <v>33</v>
      </c>
      <c r="F69" s="18">
        <v>2</v>
      </c>
      <c r="G69" s="16">
        <v>270</v>
      </c>
      <c r="H69" s="19">
        <v>32</v>
      </c>
      <c r="I69" s="18">
        <v>53</v>
      </c>
      <c r="J69" s="16">
        <v>270</v>
      </c>
      <c r="K69" s="19">
        <v>32</v>
      </c>
      <c r="L69" s="18">
        <v>53</v>
      </c>
      <c r="M69" s="16">
        <f>ROUNDDOWN(R69/3600,0)</f>
        <v>270</v>
      </c>
      <c r="N69" s="17">
        <f>ROUNDDOWN((R69-(ROUNDDOWN(R69/3600,0)*3600))/60,0)</f>
        <v>32</v>
      </c>
      <c r="O69" s="18">
        <f>ROUND(R69-(ROUNDDOWN(R69/3600,0)*3600+ROUNDDOWN((R69-(ROUNDDOWN(R69/3600,0)*3600))/60,0)*60),0)</f>
        <v>56</v>
      </c>
      <c r="R69" s="25">
        <f>((F69+E69*60+D69*3600)+(I69+H69*60+G69*3600)+(L69+K69*60+J69*3600))/3</f>
        <v>973976</v>
      </c>
    </row>
    <row r="70" spans="1:18">
      <c r="A70" s="23"/>
      <c r="B70" s="23"/>
      <c r="C70" s="23" t="s">
        <v>96</v>
      </c>
      <c r="D70" s="16">
        <v>290</v>
      </c>
      <c r="E70" s="17">
        <v>7</v>
      </c>
      <c r="F70" s="18">
        <v>15</v>
      </c>
      <c r="G70" s="16">
        <v>290</v>
      </c>
      <c r="H70" s="17">
        <v>7</v>
      </c>
      <c r="I70" s="18">
        <v>10</v>
      </c>
      <c r="J70" s="16">
        <v>290</v>
      </c>
      <c r="K70" s="17">
        <v>7</v>
      </c>
      <c r="L70" s="18">
        <v>11</v>
      </c>
      <c r="M70" s="16">
        <f>ROUNDDOWN(R70/3600,0)</f>
        <v>290</v>
      </c>
      <c r="N70" s="17">
        <f>ROUNDDOWN((R70-(ROUNDDOWN(R70/3600,0)*3600))/60,0)</f>
        <v>7</v>
      </c>
      <c r="O70" s="18">
        <f>ROUND(R70-(ROUNDDOWN(R70/3600,0)*3600+ROUNDDOWN((R70-(ROUNDDOWN(R70/3600,0)*3600))/60,0)*60),0)</f>
        <v>12</v>
      </c>
      <c r="R70" s="25">
        <f>((F70+E70*60+D70*3600)+(I70+H70*60+G70*3600)+(L70+K70*60+J70*3600))/3</f>
        <v>1044432</v>
      </c>
    </row>
    <row r="71" spans="1:18">
      <c r="D71" s="20"/>
      <c r="E71" s="20"/>
      <c r="F71" s="21"/>
      <c r="G71" s="20"/>
      <c r="H71" s="20"/>
      <c r="I71" s="21"/>
      <c r="J71" s="20"/>
      <c r="K71" s="20"/>
      <c r="L71" s="21"/>
      <c r="M71" s="20"/>
      <c r="N71" s="21"/>
      <c r="O71" s="21"/>
    </row>
    <row r="73" spans="1:18">
      <c r="A73" s="23" t="s">
        <v>0</v>
      </c>
      <c r="B73" s="23" t="s">
        <v>1</v>
      </c>
      <c r="C73" s="23" t="s">
        <v>2</v>
      </c>
      <c r="D73" s="546" t="s">
        <v>3</v>
      </c>
      <c r="E73" s="546"/>
      <c r="F73" s="546"/>
      <c r="G73" s="546" t="s">
        <v>9</v>
      </c>
      <c r="H73" s="546"/>
      <c r="I73" s="546"/>
      <c r="J73" s="546" t="s">
        <v>10</v>
      </c>
      <c r="K73" s="546"/>
      <c r="L73" s="546"/>
      <c r="M73" s="546" t="s">
        <v>11</v>
      </c>
      <c r="N73" s="546"/>
      <c r="O73" s="546"/>
      <c r="R73" s="29" t="s">
        <v>15</v>
      </c>
    </row>
    <row r="74" spans="1:18">
      <c r="A74" s="22">
        <v>44862</v>
      </c>
      <c r="B74" s="23" t="s">
        <v>31</v>
      </c>
      <c r="C74" s="23" t="s">
        <v>37</v>
      </c>
      <c r="D74" s="16">
        <v>0</v>
      </c>
      <c r="E74" s="17">
        <v>0</v>
      </c>
      <c r="F74" s="18">
        <v>0</v>
      </c>
      <c r="G74" s="16">
        <v>0</v>
      </c>
      <c r="H74" s="17">
        <v>0</v>
      </c>
      <c r="I74" s="18">
        <v>0</v>
      </c>
      <c r="J74" s="16">
        <v>0</v>
      </c>
      <c r="K74" s="17">
        <v>0</v>
      </c>
      <c r="L74" s="18">
        <v>0</v>
      </c>
      <c r="M74" s="16">
        <f>ROUNDDOWN(R74/3600,0)</f>
        <v>0</v>
      </c>
      <c r="N74" s="17">
        <f>ROUNDDOWN((R74-(ROUNDDOWN(R74/3600,0)*3600))/60,0)</f>
        <v>0</v>
      </c>
      <c r="O74" s="18">
        <f>ROUND(R74-(ROUNDDOWN(R74/3600,0)*3600+ROUNDDOWN((R74-(ROUNDDOWN(R74/3600,0)*3600))/60,0)*60),0)</f>
        <v>0</v>
      </c>
      <c r="R74" s="25">
        <f>((F74+E74*60+D74*3600)+(I74+H74*60+G74*3600)+(L74+K74*60+J74*3600))/3</f>
        <v>0</v>
      </c>
    </row>
    <row r="75" spans="1:18">
      <c r="A75" s="23"/>
      <c r="B75" s="23"/>
      <c r="C75" s="23" t="s">
        <v>98</v>
      </c>
      <c r="D75" s="16">
        <v>322</v>
      </c>
      <c r="E75" s="19">
        <v>13</v>
      </c>
      <c r="F75" s="18">
        <v>21</v>
      </c>
      <c r="G75" s="16">
        <v>322</v>
      </c>
      <c r="H75" s="19">
        <v>13</v>
      </c>
      <c r="I75" s="18">
        <v>22</v>
      </c>
      <c r="J75" s="16">
        <v>322</v>
      </c>
      <c r="K75" s="19">
        <v>13</v>
      </c>
      <c r="L75" s="18">
        <v>22</v>
      </c>
      <c r="M75" s="16">
        <f>ROUNDDOWN(R75/3600,0)</f>
        <v>322</v>
      </c>
      <c r="N75" s="17">
        <f>ROUNDDOWN((R75-(ROUNDDOWN(R75/3600,0)*3600))/60,0)</f>
        <v>13</v>
      </c>
      <c r="O75" s="18">
        <f>ROUND(R75-(ROUNDDOWN(R75/3600,0)*3600+ROUNDDOWN((R75-(ROUNDDOWN(R75/3600,0)*3600))/60,0)*60),0)</f>
        <v>22</v>
      </c>
      <c r="R75" s="25">
        <f>((F75+E75*60+D75*3600)+(I75+H75*60+G75*3600)+(L75+K75*60+J75*3600))/3</f>
        <v>1160001.6666666667</v>
      </c>
    </row>
    <row r="76" spans="1:18">
      <c r="A76" s="23"/>
      <c r="B76" s="23"/>
      <c r="C76" s="23" t="s">
        <v>97</v>
      </c>
      <c r="D76" s="16">
        <v>357</v>
      </c>
      <c r="E76" s="17">
        <v>54</v>
      </c>
      <c r="F76" s="18">
        <v>10</v>
      </c>
      <c r="G76" s="16">
        <v>357</v>
      </c>
      <c r="H76" s="17">
        <v>54</v>
      </c>
      <c r="I76" s="18">
        <v>7</v>
      </c>
      <c r="J76" s="16">
        <v>357</v>
      </c>
      <c r="K76" s="17">
        <v>54</v>
      </c>
      <c r="L76" s="18">
        <v>9</v>
      </c>
      <c r="M76" s="16">
        <f>ROUNDDOWN(R76/3600,0)</f>
        <v>357</v>
      </c>
      <c r="N76" s="17">
        <f>ROUNDDOWN((R76-(ROUNDDOWN(R76/3600,0)*3600))/60,0)</f>
        <v>54</v>
      </c>
      <c r="O76" s="18">
        <f>ROUND(R76-(ROUNDDOWN(R76/3600,0)*3600+ROUNDDOWN((R76-(ROUNDDOWN(R76/3600,0)*3600))/60,0)*60),0)</f>
        <v>9</v>
      </c>
      <c r="R76" s="25">
        <f>((F76+E76*60+D76*3600)+(I76+H76*60+G76*3600)+(L76+K76*60+J76*3600))/3</f>
        <v>1288448.6666666667</v>
      </c>
    </row>
    <row r="78" spans="1:18">
      <c r="A78" s="23" t="s">
        <v>0</v>
      </c>
      <c r="B78" s="23" t="s">
        <v>1</v>
      </c>
      <c r="C78" s="23" t="s">
        <v>2</v>
      </c>
      <c r="D78" s="546" t="s">
        <v>3</v>
      </c>
      <c r="E78" s="546"/>
      <c r="F78" s="546"/>
      <c r="G78" s="546" t="s">
        <v>9</v>
      </c>
      <c r="H78" s="546"/>
      <c r="I78" s="546"/>
      <c r="J78" s="546" t="s">
        <v>10</v>
      </c>
      <c r="K78" s="546"/>
      <c r="L78" s="546"/>
      <c r="M78" s="546" t="s">
        <v>11</v>
      </c>
      <c r="N78" s="546"/>
      <c r="O78" s="546"/>
      <c r="R78" s="29" t="s">
        <v>15</v>
      </c>
    </row>
    <row r="79" spans="1:18">
      <c r="A79" s="22">
        <v>44865</v>
      </c>
      <c r="B79" s="23" t="s">
        <v>31</v>
      </c>
      <c r="C79" s="23" t="s">
        <v>37</v>
      </c>
      <c r="D79" s="16">
        <v>0</v>
      </c>
      <c r="E79" s="17">
        <v>0</v>
      </c>
      <c r="F79" s="18">
        <v>0</v>
      </c>
      <c r="G79" s="16">
        <v>0</v>
      </c>
      <c r="H79" s="17">
        <v>0</v>
      </c>
      <c r="I79" s="18">
        <v>0</v>
      </c>
      <c r="J79" s="16">
        <v>0</v>
      </c>
      <c r="K79" s="17">
        <v>0</v>
      </c>
      <c r="L79" s="18">
        <v>0</v>
      </c>
      <c r="M79" s="16">
        <f>ROUNDDOWN(R79/3600,0)</f>
        <v>0</v>
      </c>
      <c r="N79" s="17">
        <f>ROUNDDOWN((R79-(ROUNDDOWN(R79/3600,0)*3600))/60,0)</f>
        <v>0</v>
      </c>
      <c r="O79" s="18">
        <f>ROUND(R79-(ROUNDDOWN(R79/3600,0)*3600+ROUNDDOWN((R79-(ROUNDDOWN(R79/3600,0)*3600))/60,0)*60),0)</f>
        <v>0</v>
      </c>
      <c r="R79" s="25">
        <f>((F79+E79*60+D79*3600)+(I79+H79*60+G79*3600)+(L79+K79*60+J79*3600))/3</f>
        <v>0</v>
      </c>
    </row>
    <row r="80" spans="1:18">
      <c r="A80" s="23"/>
      <c r="B80" s="23"/>
      <c r="C80" s="23" t="s">
        <v>58</v>
      </c>
      <c r="D80" s="16">
        <v>357</v>
      </c>
      <c r="E80" s="19">
        <v>53</v>
      </c>
      <c r="F80" s="18">
        <v>33</v>
      </c>
      <c r="G80" s="16">
        <v>357</v>
      </c>
      <c r="H80" s="19">
        <v>53</v>
      </c>
      <c r="I80" s="18">
        <v>30</v>
      </c>
      <c r="J80" s="16">
        <v>357</v>
      </c>
      <c r="K80" s="19">
        <v>53</v>
      </c>
      <c r="L80" s="18">
        <v>29</v>
      </c>
      <c r="M80" s="16">
        <f>ROUNDDOWN(R80/3600,0)</f>
        <v>357</v>
      </c>
      <c r="N80" s="17">
        <f>ROUNDDOWN((R80-(ROUNDDOWN(R80/3600,0)*3600))/60,0)</f>
        <v>53</v>
      </c>
      <c r="O80" s="18">
        <f>ROUND(R80-(ROUNDDOWN(R80/3600,0)*3600+ROUNDDOWN((R80-(ROUNDDOWN(R80/3600,0)*3600))/60,0)*60),0)</f>
        <v>31</v>
      </c>
      <c r="R80" s="25">
        <f>((F80+E80*60+D80*3600)+(I80+H80*60+G80*3600)+(L80+K80*60+J80*3600))/3</f>
        <v>1288410.6666666667</v>
      </c>
    </row>
    <row r="82" spans="1:18">
      <c r="D82" s="15"/>
      <c r="E82" s="15"/>
      <c r="F82" s="15"/>
      <c r="G82" s="15"/>
      <c r="H82" s="15"/>
      <c r="I82" s="15"/>
      <c r="J82" s="15"/>
      <c r="K82" s="15"/>
      <c r="L82" s="15"/>
      <c r="M82" s="15"/>
      <c r="N82" s="15"/>
      <c r="O82" s="15"/>
    </row>
    <row r="83" spans="1:18">
      <c r="A83" s="23" t="s">
        <v>0</v>
      </c>
      <c r="B83" s="23" t="s">
        <v>1</v>
      </c>
      <c r="C83" s="23" t="s">
        <v>2</v>
      </c>
      <c r="D83" s="546" t="s">
        <v>3</v>
      </c>
      <c r="E83" s="546"/>
      <c r="F83" s="546"/>
      <c r="G83" s="546" t="s">
        <v>9</v>
      </c>
      <c r="H83" s="546"/>
      <c r="I83" s="546"/>
      <c r="J83" s="546" t="s">
        <v>10</v>
      </c>
      <c r="K83" s="546"/>
      <c r="L83" s="546"/>
      <c r="M83" s="546" t="s">
        <v>11</v>
      </c>
      <c r="N83" s="546"/>
      <c r="O83" s="546"/>
    </row>
    <row r="84" spans="1:18">
      <c r="A84" s="22">
        <v>44865</v>
      </c>
      <c r="B84" s="23" t="s">
        <v>56</v>
      </c>
      <c r="C84" s="23" t="s">
        <v>37</v>
      </c>
      <c r="D84" s="16">
        <v>0</v>
      </c>
      <c r="E84" s="17">
        <v>0</v>
      </c>
      <c r="F84" s="18">
        <v>0</v>
      </c>
      <c r="G84" s="16">
        <v>0</v>
      </c>
      <c r="H84" s="17">
        <v>0</v>
      </c>
      <c r="I84" s="18">
        <v>0</v>
      </c>
      <c r="J84" s="16">
        <v>0</v>
      </c>
      <c r="K84" s="17">
        <v>0</v>
      </c>
      <c r="L84" s="18">
        <v>0</v>
      </c>
      <c r="M84" s="16">
        <f>ROUNDDOWN(R84/3600,0)</f>
        <v>0</v>
      </c>
      <c r="N84" s="17">
        <f>ROUNDDOWN((R84-(ROUNDDOWN(R84/3600,0)*3600))/60,0)</f>
        <v>0</v>
      </c>
      <c r="O84" s="18">
        <f>ROUND(R84-(ROUNDDOWN(R84/3600,0)*3600+ROUNDDOWN((R84-(ROUNDDOWN(R84/3600,0)*3600))/60,0)*60),0)</f>
        <v>0</v>
      </c>
      <c r="R84" s="25">
        <f>((F84+E84*60+D84*3600)+(I84+H84*60+G84*3600)+(L84+K84*60+J84*3600))/3</f>
        <v>0</v>
      </c>
    </row>
    <row r="85" spans="1:18">
      <c r="A85" s="23"/>
      <c r="B85" s="23"/>
      <c r="C85" s="23" t="s">
        <v>60</v>
      </c>
      <c r="D85" s="16">
        <v>325</v>
      </c>
      <c r="E85" s="19">
        <v>44</v>
      </c>
      <c r="F85" s="18">
        <v>0</v>
      </c>
      <c r="G85" s="16">
        <v>325</v>
      </c>
      <c r="H85" s="19">
        <v>44</v>
      </c>
      <c r="I85" s="18">
        <v>1</v>
      </c>
      <c r="J85" s="16">
        <v>325</v>
      </c>
      <c r="K85" s="19">
        <v>43</v>
      </c>
      <c r="L85" s="18">
        <v>59</v>
      </c>
      <c r="M85" s="16">
        <f>ROUNDDOWN(R85/3600,0)</f>
        <v>325</v>
      </c>
      <c r="N85" s="17">
        <f>ROUNDDOWN((R85-(ROUNDDOWN(R85/3600,0)*3600))/60,0)</f>
        <v>44</v>
      </c>
      <c r="O85" s="18">
        <f>ROUND(R85-(ROUNDDOWN(R85/3600,0)*3600+ROUNDDOWN((R85-(ROUNDDOWN(R85/3600,0)*3600))/60,0)*60),0)</f>
        <v>0</v>
      </c>
      <c r="R85" s="25">
        <f>((F85+E85*60+D85*3600)+(I85+H85*60+G85*3600)+(L85+K85*60+J85*3600))/3</f>
        <v>1172640</v>
      </c>
    </row>
    <row r="86" spans="1:18">
      <c r="D86" s="20"/>
      <c r="E86" s="21"/>
      <c r="F86" s="21"/>
      <c r="G86" s="20"/>
      <c r="H86" s="21"/>
      <c r="I86" s="21"/>
      <c r="J86" s="20"/>
      <c r="K86" s="21"/>
      <c r="L86" s="21"/>
      <c r="M86" s="20"/>
      <c r="N86" s="21"/>
      <c r="O86" s="21"/>
    </row>
    <row r="88" spans="1:18">
      <c r="A88" s="23" t="s">
        <v>0</v>
      </c>
      <c r="B88" s="23" t="s">
        <v>1</v>
      </c>
      <c r="C88" s="23" t="s">
        <v>2</v>
      </c>
      <c r="D88" s="546" t="s">
        <v>3</v>
      </c>
      <c r="E88" s="546"/>
      <c r="F88" s="546"/>
      <c r="G88" s="546" t="s">
        <v>9</v>
      </c>
      <c r="H88" s="546"/>
      <c r="I88" s="546"/>
      <c r="J88" s="546" t="s">
        <v>10</v>
      </c>
      <c r="K88" s="546"/>
      <c r="L88" s="546"/>
      <c r="M88" s="546" t="s">
        <v>11</v>
      </c>
      <c r="N88" s="546"/>
      <c r="O88" s="546"/>
    </row>
    <row r="89" spans="1:18">
      <c r="A89" s="22">
        <v>44865</v>
      </c>
      <c r="B89" s="23" t="s">
        <v>59</v>
      </c>
      <c r="C89" s="23" t="s">
        <v>35</v>
      </c>
      <c r="D89" s="16">
        <v>0</v>
      </c>
      <c r="E89" s="17">
        <v>0</v>
      </c>
      <c r="F89" s="18">
        <v>0</v>
      </c>
      <c r="G89" s="16">
        <v>0</v>
      </c>
      <c r="H89" s="17">
        <v>0</v>
      </c>
      <c r="I89" s="18">
        <v>0</v>
      </c>
      <c r="J89" s="16">
        <v>0</v>
      </c>
      <c r="K89" s="17">
        <v>0</v>
      </c>
      <c r="L89" s="18">
        <v>0</v>
      </c>
      <c r="M89" s="16">
        <f>ROUNDDOWN(R89/3600,0)</f>
        <v>0</v>
      </c>
      <c r="N89" s="17">
        <f>ROUNDDOWN((R89-(ROUNDDOWN(R89/3600,0)*3600))/60,0)</f>
        <v>0</v>
      </c>
      <c r="O89" s="18">
        <f>ROUND(R89-(ROUNDDOWN(R89/3600,0)*3600+ROUNDDOWN((R89-(ROUNDDOWN(R89/3600,0)*3600))/60,0)*60),0)</f>
        <v>0</v>
      </c>
      <c r="R89" s="25">
        <f>((F89+E89*60+D89*3600)+(I89+H89*60+G89*3600)+(L89+K89*60+J89*3600))/3</f>
        <v>0</v>
      </c>
    </row>
    <row r="90" spans="1:18">
      <c r="A90" s="23"/>
      <c r="B90" s="23"/>
      <c r="C90" s="23" t="s">
        <v>61</v>
      </c>
      <c r="D90" s="16">
        <v>270</v>
      </c>
      <c r="E90" s="19">
        <v>33</v>
      </c>
      <c r="F90" s="18">
        <v>35</v>
      </c>
      <c r="G90" s="16">
        <v>270</v>
      </c>
      <c r="H90" s="19">
        <v>33</v>
      </c>
      <c r="I90" s="18">
        <v>35</v>
      </c>
      <c r="J90" s="16">
        <v>270</v>
      </c>
      <c r="K90" s="19">
        <v>33</v>
      </c>
      <c r="L90" s="18">
        <v>35</v>
      </c>
      <c r="M90" s="16">
        <f>ROUNDDOWN(R90/3600,0)</f>
        <v>270</v>
      </c>
      <c r="N90" s="17">
        <f>ROUNDDOWN((R90-(ROUNDDOWN(R90/3600,0)*3600))/60,0)</f>
        <v>33</v>
      </c>
      <c r="O90" s="18">
        <f>ROUND(R90-(ROUNDDOWN(R90/3600,0)*3600+ROUNDDOWN((R90-(ROUNDDOWN(R90/3600,0)*3600))/60,0)*60),0)</f>
        <v>35</v>
      </c>
      <c r="R90" s="25">
        <f>((F90+E90*60+D90*3600)+(I90+H90*60+G90*3600)+(L90+K90*60+J90*3600))/3</f>
        <v>974015</v>
      </c>
    </row>
    <row r="93" spans="1:18">
      <c r="A93" s="23" t="s">
        <v>0</v>
      </c>
      <c r="B93" s="23" t="s">
        <v>1</v>
      </c>
      <c r="C93" s="23" t="s">
        <v>2</v>
      </c>
      <c r="D93" s="546" t="s">
        <v>3</v>
      </c>
      <c r="E93" s="546"/>
      <c r="F93" s="546"/>
      <c r="G93" s="546" t="s">
        <v>9</v>
      </c>
      <c r="H93" s="546"/>
      <c r="I93" s="546"/>
      <c r="J93" s="546" t="s">
        <v>10</v>
      </c>
      <c r="K93" s="546"/>
      <c r="L93" s="546"/>
      <c r="M93" s="546" t="s">
        <v>11</v>
      </c>
      <c r="N93" s="546"/>
      <c r="O93" s="546"/>
    </row>
    <row r="94" spans="1:18">
      <c r="A94" s="22">
        <v>44865</v>
      </c>
      <c r="B94" s="23" t="s">
        <v>46</v>
      </c>
      <c r="C94" s="23" t="s">
        <v>35</v>
      </c>
      <c r="D94" s="16">
        <v>0</v>
      </c>
      <c r="E94" s="17">
        <v>0</v>
      </c>
      <c r="F94" s="18">
        <v>0</v>
      </c>
      <c r="G94" s="16">
        <v>0</v>
      </c>
      <c r="H94" s="17">
        <v>0</v>
      </c>
      <c r="I94" s="18">
        <v>0</v>
      </c>
      <c r="J94" s="16">
        <v>0</v>
      </c>
      <c r="K94" s="17">
        <v>0</v>
      </c>
      <c r="L94" s="18">
        <v>0</v>
      </c>
      <c r="M94" s="16">
        <f>ROUNDDOWN(R94/3600,0)</f>
        <v>0</v>
      </c>
      <c r="N94" s="17">
        <f>ROUNDDOWN((R94-(ROUNDDOWN(R94/3600,0)*3600))/60,0)</f>
        <v>0</v>
      </c>
      <c r="O94" s="18">
        <f>ROUND(R94-(ROUNDDOWN(R94/3600,0)*3600+ROUNDDOWN((R94-(ROUNDDOWN(R94/3600,0)*3600))/60,0)*60),0)</f>
        <v>0</v>
      </c>
      <c r="R94" s="25">
        <f>((F94+E94*60+D94*3600)+(I94+H94*60+G94*3600)+(L94+K94*60+J94*3600))/3</f>
        <v>0</v>
      </c>
    </row>
    <row r="95" spans="1:18">
      <c r="A95" s="23"/>
      <c r="B95" s="23"/>
      <c r="C95" s="23" t="s">
        <v>62</v>
      </c>
      <c r="D95" s="16">
        <v>193</v>
      </c>
      <c r="E95" s="17">
        <v>13</v>
      </c>
      <c r="F95" s="18">
        <v>2</v>
      </c>
      <c r="G95" s="16">
        <v>193</v>
      </c>
      <c r="H95" s="17">
        <v>13</v>
      </c>
      <c r="I95" s="18">
        <v>4</v>
      </c>
      <c r="J95" s="16">
        <v>193</v>
      </c>
      <c r="K95" s="17">
        <v>13</v>
      </c>
      <c r="L95" s="18">
        <v>4</v>
      </c>
      <c r="M95" s="16">
        <f>ROUNDDOWN(R95/3600,0)</f>
        <v>193</v>
      </c>
      <c r="N95" s="17">
        <f>ROUNDDOWN((R95-(ROUNDDOWN(R95/3600,0)*3600))/60,0)</f>
        <v>13</v>
      </c>
      <c r="O95" s="18">
        <f>ROUND(R95-(ROUNDDOWN(R95/3600,0)*3600+ROUNDDOWN((R95-(ROUNDDOWN(R95/3600,0)*3600))/60,0)*60),0)</f>
        <v>3</v>
      </c>
      <c r="R95" s="25">
        <f>((F95+E95*60+D95*3600)+(I95+H95*60+G95*3600)+(L95+K95*60+J95*3600))/3</f>
        <v>695583.33333333337</v>
      </c>
    </row>
    <row r="98" spans="1:18">
      <c r="A98" s="23" t="s">
        <v>0</v>
      </c>
      <c r="B98" s="23" t="s">
        <v>1</v>
      </c>
      <c r="C98" s="23" t="s">
        <v>2</v>
      </c>
      <c r="D98" s="546" t="s">
        <v>3</v>
      </c>
      <c r="E98" s="546"/>
      <c r="F98" s="546"/>
      <c r="G98" s="546" t="s">
        <v>9</v>
      </c>
      <c r="H98" s="546"/>
      <c r="I98" s="546"/>
      <c r="J98" s="546" t="s">
        <v>10</v>
      </c>
      <c r="K98" s="546"/>
      <c r="L98" s="546"/>
      <c r="M98" s="546" t="s">
        <v>11</v>
      </c>
      <c r="N98" s="546"/>
      <c r="O98" s="546"/>
    </row>
    <row r="99" spans="1:18">
      <c r="A99" s="22">
        <v>44865</v>
      </c>
      <c r="B99" s="23" t="s">
        <v>46</v>
      </c>
      <c r="C99" s="23" t="s">
        <v>35</v>
      </c>
      <c r="D99" s="16">
        <v>0</v>
      </c>
      <c r="E99" s="17">
        <v>0</v>
      </c>
      <c r="F99" s="18">
        <v>0</v>
      </c>
      <c r="G99" s="16">
        <v>0</v>
      </c>
      <c r="H99" s="17">
        <v>0</v>
      </c>
      <c r="I99" s="18">
        <v>0</v>
      </c>
      <c r="J99" s="16">
        <v>0</v>
      </c>
      <c r="K99" s="17">
        <v>0</v>
      </c>
      <c r="L99" s="18">
        <v>0</v>
      </c>
      <c r="M99" s="16">
        <f>ROUNDDOWN(R99/3600,0)</f>
        <v>0</v>
      </c>
      <c r="N99" s="17">
        <f>ROUNDDOWN((R99-(ROUNDDOWN(R99/3600,0)*3600))/60,0)</f>
        <v>0</v>
      </c>
      <c r="O99" s="18">
        <f>ROUND(R99-(ROUNDDOWN(R99/3600,0)*3600+ROUNDDOWN((R99-(ROUNDDOWN(R99/3600,0)*3600))/60,0)*60),0)</f>
        <v>0</v>
      </c>
      <c r="R99" s="25">
        <f>((F99+E99*60+D99*3600)+(I99+H99*60+G99*3600)+(L99+K99*60+J99*3600))/3</f>
        <v>0</v>
      </c>
    </row>
    <row r="100" spans="1:18">
      <c r="A100" s="23"/>
      <c r="B100" s="23"/>
      <c r="C100" s="23" t="s">
        <v>18</v>
      </c>
      <c r="D100" s="16">
        <v>98</v>
      </c>
      <c r="E100" s="17">
        <v>20</v>
      </c>
      <c r="F100" s="18">
        <v>42</v>
      </c>
      <c r="G100" s="16">
        <v>98</v>
      </c>
      <c r="H100" s="17">
        <v>20</v>
      </c>
      <c r="I100" s="18">
        <v>43</v>
      </c>
      <c r="J100" s="16">
        <v>98</v>
      </c>
      <c r="K100" s="17">
        <v>20</v>
      </c>
      <c r="L100" s="18">
        <v>42</v>
      </c>
      <c r="M100" s="16">
        <f>ROUNDDOWN(R100/3600,0)</f>
        <v>98</v>
      </c>
      <c r="N100" s="17">
        <f>ROUNDDOWN((R100-(ROUNDDOWN(R100/3600,0)*3600))/60,0)</f>
        <v>20</v>
      </c>
      <c r="O100" s="18">
        <f>ROUND(R100-(ROUNDDOWN(R100/3600,0)*3600+ROUNDDOWN((R100-(ROUNDDOWN(R100/3600,0)*3600))/60,0)*60),0)</f>
        <v>42</v>
      </c>
      <c r="R100" s="25">
        <f>((F100+E100*60+D100*3600)+(I100+H100*60+G100*3600)+(L100+K100*60+J100*3600))/3</f>
        <v>354042.33333333331</v>
      </c>
    </row>
    <row r="103" spans="1:18">
      <c r="A103" s="23" t="s">
        <v>0</v>
      </c>
      <c r="B103" s="23" t="s">
        <v>1</v>
      </c>
      <c r="C103" s="23" t="s">
        <v>2</v>
      </c>
      <c r="D103" s="546" t="s">
        <v>3</v>
      </c>
      <c r="E103" s="546"/>
      <c r="F103" s="546"/>
      <c r="G103" s="546" t="s">
        <v>9</v>
      </c>
      <c r="H103" s="546"/>
      <c r="I103" s="546"/>
      <c r="J103" s="546" t="s">
        <v>10</v>
      </c>
      <c r="K103" s="546"/>
      <c r="L103" s="546"/>
      <c r="M103" s="546" t="s">
        <v>11</v>
      </c>
      <c r="N103" s="546"/>
      <c r="O103" s="546"/>
    </row>
    <row r="104" spans="1:18">
      <c r="A104" s="22">
        <v>44865</v>
      </c>
      <c r="B104" s="23" t="s">
        <v>37</v>
      </c>
      <c r="C104" s="23" t="s">
        <v>35</v>
      </c>
      <c r="D104" s="16">
        <v>0</v>
      </c>
      <c r="E104" s="17">
        <v>0</v>
      </c>
      <c r="F104" s="18">
        <v>0</v>
      </c>
      <c r="G104" s="16">
        <v>0</v>
      </c>
      <c r="H104" s="17">
        <v>0</v>
      </c>
      <c r="I104" s="18">
        <v>0</v>
      </c>
      <c r="J104" s="16">
        <v>0</v>
      </c>
      <c r="K104" s="17">
        <v>0</v>
      </c>
      <c r="L104" s="18">
        <v>0</v>
      </c>
      <c r="M104" s="16">
        <f>ROUNDDOWN(R104/3600,0)</f>
        <v>0</v>
      </c>
      <c r="N104" s="17">
        <f>ROUNDDOWN((R104-(ROUNDDOWN(R104/3600,0)*3600))/60,0)</f>
        <v>0</v>
      </c>
      <c r="O104" s="18">
        <f>ROUND(R104-(ROUNDDOWN(R104/3600,0)*3600+ROUNDDOWN((R104-(ROUNDDOWN(R104/3600,0)*3600))/60,0)*60),0)</f>
        <v>0</v>
      </c>
      <c r="R104" s="25">
        <f>((F104+E104*60+D104*3600)+(I104+H104*60+G104*3600)+(L104+K104*60+J104*3600))/3</f>
        <v>0</v>
      </c>
    </row>
    <row r="105" spans="1:18">
      <c r="A105" s="23"/>
      <c r="B105" s="23"/>
      <c r="C105" s="23" t="s">
        <v>19</v>
      </c>
      <c r="D105" s="16">
        <v>50</v>
      </c>
      <c r="E105" s="17">
        <v>24</v>
      </c>
      <c r="F105" s="18">
        <v>46</v>
      </c>
      <c r="G105" s="16">
        <v>50</v>
      </c>
      <c r="H105" s="17">
        <v>24</v>
      </c>
      <c r="I105" s="18">
        <v>44</v>
      </c>
      <c r="J105" s="16">
        <v>50</v>
      </c>
      <c r="K105" s="17">
        <v>24</v>
      </c>
      <c r="L105" s="18">
        <v>44</v>
      </c>
      <c r="M105" s="16">
        <f>ROUNDDOWN(R105/3600,0)</f>
        <v>50</v>
      </c>
      <c r="N105" s="17">
        <f>ROUNDDOWN((R105-(ROUNDDOWN(R105/3600,0)*3600))/60,0)</f>
        <v>24</v>
      </c>
      <c r="O105" s="18">
        <f>ROUND(R105-(ROUNDDOWN(R105/3600,0)*3600+ROUNDDOWN((R105-(ROUNDDOWN(R105/3600,0)*3600))/60,0)*60),0)</f>
        <v>45</v>
      </c>
      <c r="R105" s="25">
        <f>((F105+E105*60+D105*3600)+(I105+H105*60+G105*3600)+(L105+K105*60+J105*3600))/3</f>
        <v>181484.66666666666</v>
      </c>
    </row>
    <row r="108" spans="1:18">
      <c r="A108" s="23" t="s">
        <v>0</v>
      </c>
      <c r="B108" s="23" t="s">
        <v>1</v>
      </c>
      <c r="C108" s="23" t="s">
        <v>2</v>
      </c>
      <c r="D108" s="546" t="s">
        <v>3</v>
      </c>
      <c r="E108" s="546"/>
      <c r="F108" s="546"/>
      <c r="G108" s="546" t="s">
        <v>9</v>
      </c>
      <c r="H108" s="546"/>
      <c r="I108" s="546"/>
      <c r="J108" s="546" t="s">
        <v>10</v>
      </c>
      <c r="K108" s="546"/>
      <c r="L108" s="546"/>
      <c r="M108" s="546" t="s">
        <v>11</v>
      </c>
      <c r="N108" s="546"/>
      <c r="O108" s="546"/>
    </row>
    <row r="109" spans="1:18">
      <c r="A109" s="22">
        <v>44865</v>
      </c>
      <c r="B109" s="23" t="s">
        <v>39</v>
      </c>
      <c r="C109" s="23" t="s">
        <v>35</v>
      </c>
      <c r="D109" s="16">
        <v>0</v>
      </c>
      <c r="E109" s="17">
        <v>0</v>
      </c>
      <c r="F109" s="18">
        <v>0</v>
      </c>
      <c r="G109" s="16">
        <v>0</v>
      </c>
      <c r="H109" s="17">
        <v>0</v>
      </c>
      <c r="I109" s="18">
        <v>0</v>
      </c>
      <c r="J109" s="16">
        <v>0</v>
      </c>
      <c r="K109" s="17">
        <v>0</v>
      </c>
      <c r="L109" s="18">
        <v>0</v>
      </c>
      <c r="M109" s="16">
        <f>ROUNDDOWN(R109/3600,0)</f>
        <v>0</v>
      </c>
      <c r="N109" s="17">
        <f>ROUNDDOWN((R109-(ROUNDDOWN(R109/3600,0)*3600))/60,0)</f>
        <v>0</v>
      </c>
      <c r="O109" s="18">
        <f>ROUND(R109-(ROUNDDOWN(R109/3600,0)*3600+ROUNDDOWN((R109-(ROUNDDOWN(R109/3600,0)*3600))/60,0)*60),0)</f>
        <v>0</v>
      </c>
      <c r="R109" s="25">
        <f>((F109+E109*60+D109*3600)+(I109+H109*60+G109*3600)+(L109+K109*60+J109*3600))/3</f>
        <v>0</v>
      </c>
    </row>
    <row r="110" spans="1:18">
      <c r="A110" s="23"/>
      <c r="B110" s="23"/>
      <c r="C110" s="23" t="s">
        <v>20</v>
      </c>
      <c r="D110" s="16">
        <v>294</v>
      </c>
      <c r="E110" s="17">
        <v>39</v>
      </c>
      <c r="F110" s="18">
        <v>15</v>
      </c>
      <c r="G110" s="16">
        <v>294</v>
      </c>
      <c r="H110" s="17">
        <v>39</v>
      </c>
      <c r="I110" s="18">
        <v>10</v>
      </c>
      <c r="J110" s="16">
        <v>294</v>
      </c>
      <c r="K110" s="17">
        <v>39</v>
      </c>
      <c r="L110" s="18">
        <v>10</v>
      </c>
      <c r="M110" s="16">
        <f>ROUNDDOWN(R110/3600,0)</f>
        <v>294</v>
      </c>
      <c r="N110" s="17">
        <f>ROUNDDOWN((R110-(ROUNDDOWN(R110/3600,0)*3600))/60,0)</f>
        <v>39</v>
      </c>
      <c r="O110" s="18">
        <f>ROUND(R110-(ROUNDDOWN(R110/3600,0)*3600+ROUNDDOWN((R110-(ROUNDDOWN(R110/3600,0)*3600))/60,0)*60),0)</f>
        <v>12</v>
      </c>
      <c r="R110" s="25">
        <f>((F110+E110*60+D110*3600)+(I110+H110*60+G110*3600)+(L110+K110*60+J110*3600))/3</f>
        <v>1060751.6666666667</v>
      </c>
    </row>
    <row r="113" spans="1:18">
      <c r="A113" s="23" t="s">
        <v>0</v>
      </c>
      <c r="B113" s="23" t="s">
        <v>1</v>
      </c>
      <c r="C113" s="23" t="s">
        <v>2</v>
      </c>
      <c r="D113" s="546" t="s">
        <v>3</v>
      </c>
      <c r="E113" s="546"/>
      <c r="F113" s="546"/>
      <c r="G113" s="546" t="s">
        <v>9</v>
      </c>
      <c r="H113" s="546"/>
      <c r="I113" s="546"/>
      <c r="J113" s="546" t="s">
        <v>10</v>
      </c>
      <c r="K113" s="546"/>
      <c r="L113" s="546"/>
      <c r="M113" s="546" t="s">
        <v>11</v>
      </c>
      <c r="N113" s="546"/>
      <c r="O113" s="546"/>
    </row>
    <row r="114" spans="1:18">
      <c r="A114" s="22">
        <v>44865</v>
      </c>
      <c r="B114" s="23" t="s">
        <v>35</v>
      </c>
      <c r="C114" s="23" t="s">
        <v>39</v>
      </c>
      <c r="D114" s="16">
        <v>0</v>
      </c>
      <c r="E114" s="17">
        <v>0</v>
      </c>
      <c r="F114" s="18">
        <v>0</v>
      </c>
      <c r="G114" s="16">
        <v>0</v>
      </c>
      <c r="H114" s="17">
        <v>0</v>
      </c>
      <c r="I114" s="18">
        <v>0</v>
      </c>
      <c r="J114" s="16">
        <v>0</v>
      </c>
      <c r="K114" s="17">
        <v>0</v>
      </c>
      <c r="L114" s="18">
        <v>0</v>
      </c>
      <c r="M114" s="16">
        <f>ROUNDDOWN(R114/3600,0)</f>
        <v>0</v>
      </c>
      <c r="N114" s="17">
        <f>ROUNDDOWN((R114-(ROUNDDOWN(R114/3600,0)*3600))/60,0)</f>
        <v>0</v>
      </c>
      <c r="O114" s="18">
        <f>ROUND(R114-(ROUNDDOWN(R114/3600,0)*3600+ROUNDDOWN((R114-(ROUNDDOWN(R114/3600,0)*3600))/60,0)*60),0)</f>
        <v>0</v>
      </c>
      <c r="R114" s="25">
        <f>((F114+E114*60+D114*3600)+(I114+H114*60+G114*3600)+(L114+K114*60+J114*3600))/3</f>
        <v>0</v>
      </c>
    </row>
    <row r="115" spans="1:18">
      <c r="A115" s="23"/>
      <c r="B115" s="23"/>
      <c r="C115" s="23" t="s">
        <v>21</v>
      </c>
      <c r="D115" s="16">
        <v>5</v>
      </c>
      <c r="E115" s="17">
        <v>57</v>
      </c>
      <c r="F115" s="18">
        <v>18</v>
      </c>
      <c r="G115" s="16">
        <v>5</v>
      </c>
      <c r="H115" s="17">
        <v>57</v>
      </c>
      <c r="I115" s="18">
        <v>19</v>
      </c>
      <c r="J115" s="16">
        <v>5</v>
      </c>
      <c r="K115" s="17">
        <v>57</v>
      </c>
      <c r="L115" s="18">
        <v>18</v>
      </c>
      <c r="M115" s="16">
        <f>ROUNDDOWN(R115/3600,0)</f>
        <v>5</v>
      </c>
      <c r="N115" s="17">
        <f>ROUNDDOWN((R115-(ROUNDDOWN(R115/3600,0)*3600))/60,0)</f>
        <v>57</v>
      </c>
      <c r="O115" s="18">
        <f>ROUND(R115-(ROUNDDOWN(R115/3600,0)*3600+ROUNDDOWN((R115-(ROUNDDOWN(R115/3600,0)*3600))/60,0)*60),0)</f>
        <v>18</v>
      </c>
      <c r="R115" s="25">
        <f>((F115+E115*60+D115*3600)+(I115+H115*60+G115*3600)+(L115+K115*60+J115*3600))/3</f>
        <v>21438.333333333332</v>
      </c>
    </row>
    <row r="120" spans="1:18">
      <c r="A120" s="23" t="s">
        <v>0</v>
      </c>
      <c r="B120" s="23" t="s">
        <v>1</v>
      </c>
      <c r="C120" s="23" t="s">
        <v>2</v>
      </c>
      <c r="D120" s="546" t="s">
        <v>3</v>
      </c>
      <c r="E120" s="546"/>
      <c r="F120" s="546"/>
      <c r="G120" s="546" t="s">
        <v>9</v>
      </c>
      <c r="H120" s="546"/>
      <c r="I120" s="546"/>
      <c r="J120" s="546" t="s">
        <v>10</v>
      </c>
      <c r="K120" s="546"/>
      <c r="L120" s="546"/>
      <c r="M120" s="546" t="s">
        <v>11</v>
      </c>
      <c r="N120" s="546"/>
      <c r="O120" s="546"/>
    </row>
    <row r="121" spans="1:18">
      <c r="A121" s="22">
        <v>44866</v>
      </c>
      <c r="B121" s="23" t="s">
        <v>63</v>
      </c>
      <c r="C121" s="23" t="s">
        <v>64</v>
      </c>
      <c r="D121" s="16">
        <v>0</v>
      </c>
      <c r="E121" s="17">
        <v>0</v>
      </c>
      <c r="F121" s="18">
        <v>0</v>
      </c>
      <c r="G121" s="16">
        <v>0</v>
      </c>
      <c r="H121" s="17">
        <v>0</v>
      </c>
      <c r="I121" s="18">
        <v>0</v>
      </c>
      <c r="J121" s="16">
        <v>0</v>
      </c>
      <c r="K121" s="17">
        <v>0</v>
      </c>
      <c r="L121" s="18">
        <v>0</v>
      </c>
      <c r="M121" s="16">
        <f>ROUNDDOWN(R121/3600,0)</f>
        <v>0</v>
      </c>
      <c r="N121" s="17">
        <f>ROUNDDOWN((R121-(ROUNDDOWN(R121/3600,0)*3600))/60,0)</f>
        <v>0</v>
      </c>
      <c r="O121" s="18">
        <f>ROUND(R121-(ROUNDDOWN(R121/3600,0)*3600+ROUNDDOWN((R121-(ROUNDDOWN(R121/3600,0)*3600))/60,0)*60),0)</f>
        <v>0</v>
      </c>
      <c r="R121" s="25">
        <f>((F121+E121*60+D121*3600)+(I121+H121*60+G121*3600)+(L121+K121*60+J121*3600))/3</f>
        <v>0</v>
      </c>
    </row>
    <row r="122" spans="1:18">
      <c r="A122" s="23"/>
      <c r="B122" s="23"/>
      <c r="C122" s="23" t="s">
        <v>65</v>
      </c>
      <c r="D122" s="16">
        <v>337</v>
      </c>
      <c r="E122" s="17">
        <v>20</v>
      </c>
      <c r="F122" s="18">
        <v>16</v>
      </c>
      <c r="G122" s="16">
        <v>337</v>
      </c>
      <c r="H122" s="17">
        <v>20</v>
      </c>
      <c r="I122" s="18">
        <v>14</v>
      </c>
      <c r="J122" s="16">
        <v>337</v>
      </c>
      <c r="K122" s="17">
        <v>20</v>
      </c>
      <c r="L122" s="18">
        <v>14</v>
      </c>
      <c r="M122" s="16">
        <f>ROUNDDOWN(R122/3600,0)</f>
        <v>337</v>
      </c>
      <c r="N122" s="17">
        <f>ROUNDDOWN((R122-(ROUNDDOWN(R122/3600,0)*3600))/60,0)</f>
        <v>20</v>
      </c>
      <c r="O122" s="18">
        <f>ROUND(R122-(ROUNDDOWN(R122/3600,0)*3600+ROUNDDOWN((R122-(ROUNDDOWN(R122/3600,0)*3600))/60,0)*60),0)</f>
        <v>15</v>
      </c>
      <c r="R122" s="25">
        <f>((F122+E122*60+D122*3600)+(I122+H122*60+G122*3600)+(L122+K122*60+J122*3600))/3</f>
        <v>1214414.6666666667</v>
      </c>
    </row>
    <row r="123" spans="1:18" ht="11.25" customHeight="1"/>
    <row r="124" spans="1:18" ht="11.25" customHeight="1"/>
    <row r="125" spans="1:18">
      <c r="A125" s="23" t="s">
        <v>0</v>
      </c>
      <c r="B125" s="23" t="s">
        <v>1</v>
      </c>
      <c r="C125" s="23" t="s">
        <v>2</v>
      </c>
      <c r="D125" s="546" t="s">
        <v>3</v>
      </c>
      <c r="E125" s="546"/>
      <c r="F125" s="546"/>
      <c r="G125" s="546" t="s">
        <v>9</v>
      </c>
      <c r="H125" s="546"/>
      <c r="I125" s="546"/>
      <c r="J125" s="546" t="s">
        <v>10</v>
      </c>
      <c r="K125" s="546"/>
      <c r="L125" s="546"/>
      <c r="M125" s="546" t="s">
        <v>11</v>
      </c>
      <c r="N125" s="546"/>
      <c r="O125" s="546"/>
    </row>
    <row r="126" spans="1:18">
      <c r="A126" s="22">
        <v>44866</v>
      </c>
      <c r="B126" s="23" t="s">
        <v>17</v>
      </c>
      <c r="C126" s="23" t="s">
        <v>63</v>
      </c>
      <c r="D126" s="16">
        <v>0</v>
      </c>
      <c r="E126" s="17">
        <v>0</v>
      </c>
      <c r="F126" s="18">
        <v>0</v>
      </c>
      <c r="G126" s="16">
        <v>0</v>
      </c>
      <c r="H126" s="17">
        <v>0</v>
      </c>
      <c r="I126" s="18">
        <v>0</v>
      </c>
      <c r="J126" s="16">
        <v>0</v>
      </c>
      <c r="K126" s="17">
        <v>0</v>
      </c>
      <c r="L126" s="18">
        <v>0</v>
      </c>
      <c r="M126" s="16">
        <f>ROUNDDOWN(R126/3600,0)</f>
        <v>0</v>
      </c>
      <c r="N126" s="17">
        <f>ROUNDDOWN((R126-(ROUNDDOWN(R126/3600,0)*3600))/60,0)</f>
        <v>0</v>
      </c>
      <c r="O126" s="18">
        <f>ROUND(R126-(ROUNDDOWN(R126/3600,0)*3600+ROUNDDOWN((R126-(ROUNDDOWN(R126/3600,0)*3600))/60,0)*60),0)</f>
        <v>0</v>
      </c>
      <c r="R126" s="25">
        <f>((F126+E126*60+D126*3600)+(I126+H126*60+G126*3600)+(L126+K126*60+J126*3600))/3</f>
        <v>0</v>
      </c>
    </row>
    <row r="127" spans="1:18">
      <c r="A127" s="23"/>
      <c r="B127" s="23"/>
      <c r="C127" s="23" t="s">
        <v>66</v>
      </c>
      <c r="D127" s="16">
        <v>20</v>
      </c>
      <c r="E127" s="17">
        <v>35</v>
      </c>
      <c r="F127" s="18">
        <v>59</v>
      </c>
      <c r="G127" s="16">
        <v>20</v>
      </c>
      <c r="H127" s="17">
        <v>35</v>
      </c>
      <c r="I127" s="18">
        <v>59</v>
      </c>
      <c r="J127" s="16">
        <v>20</v>
      </c>
      <c r="K127" s="17">
        <v>36</v>
      </c>
      <c r="L127" s="18">
        <v>0</v>
      </c>
      <c r="M127" s="16">
        <f>ROUNDDOWN(R127/3600,0)</f>
        <v>20</v>
      </c>
      <c r="N127" s="17">
        <f>ROUNDDOWN((R127-(ROUNDDOWN(R127/3600,0)*3600))/60,0)</f>
        <v>35</v>
      </c>
      <c r="O127" s="18">
        <f>ROUND(R127-(ROUNDDOWN(R127/3600,0)*3600+ROUNDDOWN((R127-(ROUNDDOWN(R127/3600,0)*3600))/60,0)*60),0)</f>
        <v>59</v>
      </c>
      <c r="R127" s="25">
        <f>((F127+E127*60+D127*3600)+(I127+H127*60+G127*3600)+(L127+K127*60+J127*3600))/3</f>
        <v>74159.333333333328</v>
      </c>
    </row>
    <row r="128" spans="1:18" ht="11.25" customHeight="1"/>
    <row r="129" spans="1:18" ht="11.25" customHeight="1"/>
    <row r="130" spans="1:18">
      <c r="A130" s="23" t="s">
        <v>0</v>
      </c>
      <c r="B130" s="23" t="s">
        <v>1</v>
      </c>
      <c r="C130" s="23" t="s">
        <v>2</v>
      </c>
      <c r="D130" s="546" t="s">
        <v>3</v>
      </c>
      <c r="E130" s="546"/>
      <c r="F130" s="546"/>
      <c r="G130" s="546" t="s">
        <v>9</v>
      </c>
      <c r="H130" s="546"/>
      <c r="I130" s="546"/>
      <c r="J130" s="546" t="s">
        <v>10</v>
      </c>
      <c r="K130" s="546"/>
      <c r="L130" s="546"/>
      <c r="M130" s="546" t="s">
        <v>11</v>
      </c>
      <c r="N130" s="546"/>
      <c r="O130" s="546"/>
    </row>
    <row r="131" spans="1:18">
      <c r="A131" s="22">
        <v>44866</v>
      </c>
      <c r="B131" s="23" t="s">
        <v>67</v>
      </c>
      <c r="C131" s="23" t="s">
        <v>63</v>
      </c>
      <c r="D131" s="16">
        <v>0</v>
      </c>
      <c r="E131" s="17">
        <v>0</v>
      </c>
      <c r="F131" s="18">
        <v>0</v>
      </c>
      <c r="G131" s="16">
        <v>0</v>
      </c>
      <c r="H131" s="17">
        <v>0</v>
      </c>
      <c r="I131" s="18">
        <v>0</v>
      </c>
      <c r="J131" s="16">
        <v>0</v>
      </c>
      <c r="K131" s="17">
        <v>0</v>
      </c>
      <c r="L131" s="18">
        <v>0</v>
      </c>
      <c r="M131" s="16">
        <f>ROUNDDOWN(R131/3600,0)</f>
        <v>0</v>
      </c>
      <c r="N131" s="17">
        <f>ROUNDDOWN((R131-(ROUNDDOWN(R131/3600,0)*3600))/60,0)</f>
        <v>0</v>
      </c>
      <c r="O131" s="18">
        <f>ROUND(R131-(ROUNDDOWN(R131/3600,0)*3600+ROUNDDOWN((R131-(ROUNDDOWN(R131/3600,0)*3600))/60,0)*60),0)</f>
        <v>0</v>
      </c>
      <c r="R131" s="25">
        <f>((F131+E131*60+D131*3600)+(I131+H131*60+G131*3600)+(L131+K131*60+J131*3600))/3</f>
        <v>0</v>
      </c>
    </row>
    <row r="132" spans="1:18">
      <c r="A132" s="23"/>
      <c r="B132" s="23"/>
      <c r="C132" s="23" t="s">
        <v>68</v>
      </c>
      <c r="D132" s="16">
        <v>291</v>
      </c>
      <c r="E132" s="17">
        <v>27</v>
      </c>
      <c r="F132" s="18">
        <v>2</v>
      </c>
      <c r="G132" s="16">
        <v>291</v>
      </c>
      <c r="H132" s="17">
        <v>27</v>
      </c>
      <c r="I132" s="18">
        <v>1</v>
      </c>
      <c r="J132" s="16">
        <v>291</v>
      </c>
      <c r="K132" s="17">
        <v>27</v>
      </c>
      <c r="L132" s="18">
        <v>3</v>
      </c>
      <c r="M132" s="16">
        <f>ROUNDDOWN(R132/3600,0)</f>
        <v>291</v>
      </c>
      <c r="N132" s="17">
        <f>ROUNDDOWN((R132-(ROUNDDOWN(R132/3600,0)*3600))/60,0)</f>
        <v>27</v>
      </c>
      <c r="O132" s="18">
        <f>ROUND(R132-(ROUNDDOWN(R132/3600,0)*3600+ROUNDDOWN((R132-(ROUNDDOWN(R132/3600,0)*3600))/60,0)*60),0)</f>
        <v>2</v>
      </c>
      <c r="R132" s="25">
        <f>((F132+E132*60+D132*3600)+(I132+H132*60+G132*3600)+(L132+K132*60+J132*3600))/3</f>
        <v>1049222</v>
      </c>
    </row>
    <row r="133" spans="1:18" ht="11.25" customHeight="1"/>
    <row r="134" spans="1:18" ht="11.25" customHeight="1"/>
    <row r="135" spans="1:18">
      <c r="A135" s="23" t="s">
        <v>0</v>
      </c>
      <c r="B135" s="23" t="s">
        <v>1</v>
      </c>
      <c r="C135" s="23" t="s">
        <v>2</v>
      </c>
      <c r="D135" s="546" t="s">
        <v>3</v>
      </c>
      <c r="E135" s="546"/>
      <c r="F135" s="546"/>
      <c r="G135" s="546" t="s">
        <v>9</v>
      </c>
      <c r="H135" s="546"/>
      <c r="I135" s="546"/>
      <c r="J135" s="546" t="s">
        <v>10</v>
      </c>
      <c r="K135" s="546"/>
      <c r="L135" s="546"/>
      <c r="M135" s="546" t="s">
        <v>11</v>
      </c>
      <c r="N135" s="546"/>
      <c r="O135" s="546"/>
    </row>
    <row r="136" spans="1:18">
      <c r="A136" s="22">
        <v>44866</v>
      </c>
      <c r="B136" s="23" t="s">
        <v>63</v>
      </c>
      <c r="C136" s="23" t="s">
        <v>17</v>
      </c>
      <c r="D136" s="16">
        <v>0</v>
      </c>
      <c r="E136" s="17">
        <v>0</v>
      </c>
      <c r="F136" s="18">
        <v>0</v>
      </c>
      <c r="G136" s="16">
        <v>0</v>
      </c>
      <c r="H136" s="17">
        <v>0</v>
      </c>
      <c r="I136" s="18">
        <v>0</v>
      </c>
      <c r="J136" s="16">
        <v>0</v>
      </c>
      <c r="K136" s="17">
        <v>0</v>
      </c>
      <c r="L136" s="18">
        <v>0</v>
      </c>
      <c r="M136" s="16">
        <f>ROUNDDOWN(R136/3600,0)</f>
        <v>0</v>
      </c>
      <c r="N136" s="17">
        <f>ROUNDDOWN((R136-(ROUNDDOWN(R136/3600,0)*3600))/60,0)</f>
        <v>0</v>
      </c>
      <c r="O136" s="18">
        <f>ROUND(R136-(ROUNDDOWN(R136/3600,0)*3600+ROUNDDOWN((R136-(ROUNDDOWN(R136/3600,0)*3600))/60,0)*60),0)</f>
        <v>0</v>
      </c>
      <c r="R136" s="25">
        <f>((F136+E136*60+D136*3600)+(I136+H136*60+G136*3600)+(L136+K136*60+J136*3600))/3</f>
        <v>0</v>
      </c>
    </row>
    <row r="137" spans="1:18">
      <c r="A137" s="23"/>
      <c r="B137" s="23"/>
      <c r="C137" s="23" t="s">
        <v>69</v>
      </c>
      <c r="D137" s="16">
        <v>56</v>
      </c>
      <c r="E137" s="17">
        <v>53</v>
      </c>
      <c r="F137" s="18">
        <v>41</v>
      </c>
      <c r="G137" s="16">
        <v>56</v>
      </c>
      <c r="H137" s="17">
        <v>53</v>
      </c>
      <c r="I137" s="18">
        <v>42</v>
      </c>
      <c r="J137" s="16">
        <v>56</v>
      </c>
      <c r="K137" s="17">
        <v>53</v>
      </c>
      <c r="L137" s="18">
        <v>42</v>
      </c>
      <c r="M137" s="16">
        <f>ROUNDDOWN(R137/3600,0)</f>
        <v>56</v>
      </c>
      <c r="N137" s="17">
        <f>ROUNDDOWN((R137-(ROUNDDOWN(R137/3600,0)*3600))/60,0)</f>
        <v>53</v>
      </c>
      <c r="O137" s="18">
        <f>ROUND(R137-(ROUNDDOWN(R137/3600,0)*3600+ROUNDDOWN((R137-(ROUNDDOWN(R137/3600,0)*3600))/60,0)*60),0)</f>
        <v>42</v>
      </c>
      <c r="R137" s="25">
        <f>((F137+E137*60+D137*3600)+(I137+H137*60+G137*3600)+(L137+K137*60+J137*3600))/3</f>
        <v>204821.66666666666</v>
      </c>
    </row>
    <row r="138" spans="1:18" ht="11.25" customHeight="1"/>
    <row r="139" spans="1:18" ht="11.25" customHeight="1"/>
    <row r="140" spans="1:18">
      <c r="A140" s="23" t="s">
        <v>0</v>
      </c>
      <c r="B140" s="23" t="s">
        <v>1</v>
      </c>
      <c r="C140" s="23" t="s">
        <v>2</v>
      </c>
      <c r="D140" s="546" t="s">
        <v>3</v>
      </c>
      <c r="E140" s="546"/>
      <c r="F140" s="546"/>
      <c r="G140" s="546" t="s">
        <v>9</v>
      </c>
      <c r="H140" s="546"/>
      <c r="I140" s="546"/>
      <c r="J140" s="546" t="s">
        <v>10</v>
      </c>
      <c r="K140" s="546"/>
      <c r="L140" s="546"/>
      <c r="M140" s="546" t="s">
        <v>11</v>
      </c>
      <c r="N140" s="546"/>
      <c r="O140" s="546"/>
    </row>
    <row r="141" spans="1:18">
      <c r="A141" s="22">
        <v>44867</v>
      </c>
      <c r="B141" s="23" t="s">
        <v>71</v>
      </c>
      <c r="C141" s="23" t="s">
        <v>72</v>
      </c>
      <c r="D141" s="16">
        <v>0</v>
      </c>
      <c r="E141" s="17">
        <v>0</v>
      </c>
      <c r="F141" s="18">
        <v>0</v>
      </c>
      <c r="G141" s="16">
        <v>0</v>
      </c>
      <c r="H141" s="17">
        <v>0</v>
      </c>
      <c r="I141" s="18">
        <v>0</v>
      </c>
      <c r="J141" s="16">
        <v>0</v>
      </c>
      <c r="K141" s="17">
        <v>0</v>
      </c>
      <c r="L141" s="18">
        <v>0</v>
      </c>
      <c r="M141" s="16">
        <f>ROUNDDOWN(R141/3600,0)</f>
        <v>0</v>
      </c>
      <c r="N141" s="17">
        <f>ROUNDDOWN((R141-(ROUNDDOWN(R141/3600,0)*3600))/60,0)</f>
        <v>0</v>
      </c>
      <c r="O141" s="18">
        <f>ROUND(R141-(ROUNDDOWN(R141/3600,0)*3600+ROUNDDOWN((R141-(ROUNDDOWN(R141/3600,0)*3600))/60,0)*60),0)</f>
        <v>0</v>
      </c>
      <c r="R141" s="25">
        <f>((F141+E141*60+D141*3600)+(I141+H141*60+G141*3600)+(L141+K141*60+J141*3600))/3</f>
        <v>0</v>
      </c>
    </row>
    <row r="142" spans="1:18">
      <c r="A142" s="23"/>
      <c r="B142" s="23"/>
      <c r="C142" s="23" t="s">
        <v>70</v>
      </c>
      <c r="D142" s="16">
        <v>253</v>
      </c>
      <c r="E142" s="17">
        <v>59</v>
      </c>
      <c r="F142" s="18">
        <v>50</v>
      </c>
      <c r="G142" s="16">
        <v>253</v>
      </c>
      <c r="H142" s="17">
        <v>59</v>
      </c>
      <c r="I142" s="18">
        <v>46</v>
      </c>
      <c r="J142" s="16">
        <v>253</v>
      </c>
      <c r="K142" s="17">
        <v>59</v>
      </c>
      <c r="L142" s="18">
        <v>49</v>
      </c>
      <c r="M142" s="16">
        <f>ROUNDDOWN(R142/3600,0)</f>
        <v>253</v>
      </c>
      <c r="N142" s="17">
        <f>ROUNDDOWN((R142-(ROUNDDOWN(R142/3600,0)*3600))/60,0)</f>
        <v>59</v>
      </c>
      <c r="O142" s="18">
        <f>ROUND(R142-(ROUNDDOWN(R142/3600,0)*3600+ROUNDDOWN((R142-(ROUNDDOWN(R142/3600,0)*3600))/60,0)*60),0)</f>
        <v>48</v>
      </c>
      <c r="R142" s="25">
        <f>((F142+E142*60+D142*3600)+(I142+H142*60+G142*3600)+(L142+K142*60+J142*3600))/3</f>
        <v>914388.33333333337</v>
      </c>
    </row>
    <row r="143" spans="1:18" ht="11.25" customHeight="1"/>
    <row r="144" spans="1:18" ht="11.25" customHeight="1"/>
    <row r="145" spans="1:18">
      <c r="A145" s="23" t="s">
        <v>0</v>
      </c>
      <c r="B145" s="23" t="s">
        <v>1</v>
      </c>
      <c r="C145" s="23" t="s">
        <v>2</v>
      </c>
      <c r="D145" s="546" t="s">
        <v>3</v>
      </c>
      <c r="E145" s="546"/>
      <c r="F145" s="546"/>
      <c r="G145" s="546" t="s">
        <v>9</v>
      </c>
      <c r="H145" s="546"/>
      <c r="I145" s="546"/>
      <c r="J145" s="546" t="s">
        <v>10</v>
      </c>
      <c r="K145" s="546"/>
      <c r="L145" s="546"/>
      <c r="M145" s="546" t="s">
        <v>11</v>
      </c>
      <c r="N145" s="546"/>
      <c r="O145" s="546"/>
    </row>
    <row r="146" spans="1:18">
      <c r="A146" s="22">
        <v>44867</v>
      </c>
      <c r="B146" s="23" t="s">
        <v>73</v>
      </c>
      <c r="C146" s="23" t="s">
        <v>72</v>
      </c>
      <c r="D146" s="16">
        <v>0</v>
      </c>
      <c r="E146" s="17">
        <v>0</v>
      </c>
      <c r="F146" s="18">
        <v>0</v>
      </c>
      <c r="G146" s="16">
        <v>0</v>
      </c>
      <c r="H146" s="17">
        <v>0</v>
      </c>
      <c r="I146" s="18">
        <v>0</v>
      </c>
      <c r="J146" s="16">
        <v>0</v>
      </c>
      <c r="K146" s="17">
        <v>0</v>
      </c>
      <c r="L146" s="18">
        <v>0</v>
      </c>
      <c r="M146" s="16">
        <f>ROUNDDOWN(R146/3600,0)</f>
        <v>0</v>
      </c>
      <c r="N146" s="17">
        <f>ROUNDDOWN((R146-(ROUNDDOWN(R146/3600,0)*3600))/60,0)</f>
        <v>0</v>
      </c>
      <c r="O146" s="18">
        <f>ROUND(R146-(ROUNDDOWN(R146/3600,0)*3600+ROUNDDOWN((R146-(ROUNDDOWN(R146/3600,0)*3600))/60,0)*60),0)</f>
        <v>0</v>
      </c>
      <c r="R146" s="25">
        <f>((F146+E146*60+D146*3600)+(I146+H146*60+G146*3600)+(L146+K146*60+J146*3600))/3</f>
        <v>0</v>
      </c>
    </row>
    <row r="147" spans="1:18">
      <c r="A147" s="23"/>
      <c r="B147" s="23"/>
      <c r="C147" s="23" t="s">
        <v>118</v>
      </c>
      <c r="D147" s="16">
        <v>136</v>
      </c>
      <c r="E147" s="17">
        <v>11</v>
      </c>
      <c r="F147" s="18">
        <v>13</v>
      </c>
      <c r="G147" s="16">
        <v>136</v>
      </c>
      <c r="H147" s="17">
        <v>11</v>
      </c>
      <c r="I147" s="18">
        <v>16</v>
      </c>
      <c r="J147" s="16">
        <v>136</v>
      </c>
      <c r="K147" s="17">
        <v>11</v>
      </c>
      <c r="L147" s="18">
        <v>17</v>
      </c>
      <c r="M147" s="16">
        <f>ROUNDDOWN(R147/3600,0)</f>
        <v>136</v>
      </c>
      <c r="N147" s="17">
        <f>ROUNDDOWN((R147-(ROUNDDOWN(R147/3600,0)*3600))/60,0)</f>
        <v>11</v>
      </c>
      <c r="O147" s="18">
        <f>ROUND(R147-(ROUNDDOWN(R147/3600,0)*3600+ROUNDDOWN((R147-(ROUNDDOWN(R147/3600,0)*3600))/60,0)*60),0)</f>
        <v>15</v>
      </c>
      <c r="R147" s="25">
        <f>((F147+E147*60+D147*3600)+(I147+H147*60+G147*3600)+(L147+K147*60+J147*3600))/3</f>
        <v>490275.33333333331</v>
      </c>
    </row>
    <row r="148" spans="1:18" ht="11.25" customHeight="1"/>
    <row r="149" spans="1:18" ht="11.25" customHeight="1"/>
    <row r="150" spans="1:18">
      <c r="A150" s="23" t="s">
        <v>0</v>
      </c>
      <c r="B150" s="23" t="s">
        <v>1</v>
      </c>
      <c r="C150" s="23" t="s">
        <v>2</v>
      </c>
      <c r="D150" s="546" t="s">
        <v>3</v>
      </c>
      <c r="E150" s="546"/>
      <c r="F150" s="546"/>
      <c r="G150" s="546" t="s">
        <v>9</v>
      </c>
      <c r="H150" s="546"/>
      <c r="I150" s="546"/>
      <c r="J150" s="546" t="s">
        <v>10</v>
      </c>
      <c r="K150" s="546"/>
      <c r="L150" s="546"/>
      <c r="M150" s="546" t="s">
        <v>11</v>
      </c>
      <c r="N150" s="546"/>
      <c r="O150" s="546"/>
    </row>
    <row r="151" spans="1:18">
      <c r="A151" s="22">
        <v>44872</v>
      </c>
      <c r="B151" s="23" t="s">
        <v>51</v>
      </c>
      <c r="C151" s="23" t="s">
        <v>52</v>
      </c>
      <c r="D151" s="16">
        <v>0</v>
      </c>
      <c r="E151" s="17">
        <v>0</v>
      </c>
      <c r="F151" s="18">
        <v>0</v>
      </c>
      <c r="G151" s="16">
        <v>0</v>
      </c>
      <c r="H151" s="17">
        <v>0</v>
      </c>
      <c r="I151" s="18">
        <v>0</v>
      </c>
      <c r="J151" s="16">
        <v>0</v>
      </c>
      <c r="K151" s="17">
        <v>0</v>
      </c>
      <c r="L151" s="18">
        <v>0</v>
      </c>
      <c r="M151" s="16">
        <f>ROUNDDOWN(R151/3600,0)</f>
        <v>0</v>
      </c>
      <c r="N151" s="17">
        <f>ROUNDDOWN((R151-(ROUNDDOWN(R151/3600,0)*3600))/60,0)</f>
        <v>0</v>
      </c>
      <c r="O151" s="18">
        <f>ROUND(R151-(ROUNDDOWN(R151/3600,0)*3600+ROUNDDOWN((R151-(ROUNDDOWN(R151/3600,0)*3600))/60,0)*60),0)</f>
        <v>0</v>
      </c>
      <c r="R151" s="25">
        <f>((F151+E151*60+D151*3600)+(I151+H151*60+G151*3600)+(L151+K151*60+J151*3600))/3</f>
        <v>0</v>
      </c>
    </row>
    <row r="152" spans="1:18">
      <c r="A152" s="23"/>
      <c r="B152" s="23"/>
      <c r="C152" s="23" t="s">
        <v>74</v>
      </c>
      <c r="D152" s="16">
        <v>313</v>
      </c>
      <c r="E152" s="17">
        <v>41</v>
      </c>
      <c r="F152" s="18">
        <v>9</v>
      </c>
      <c r="G152" s="16">
        <v>313</v>
      </c>
      <c r="H152" s="17">
        <v>41</v>
      </c>
      <c r="I152" s="18">
        <v>9</v>
      </c>
      <c r="J152" s="16">
        <v>313</v>
      </c>
      <c r="K152" s="17">
        <v>41</v>
      </c>
      <c r="L152" s="18">
        <v>7</v>
      </c>
      <c r="M152" s="16">
        <f>ROUNDDOWN(R152/3600,0)</f>
        <v>313</v>
      </c>
      <c r="N152" s="17">
        <f>ROUNDDOWN((R152-(ROUNDDOWN(R152/3600,0)*3600))/60,0)</f>
        <v>41</v>
      </c>
      <c r="O152" s="18">
        <f>ROUND(R152-(ROUNDDOWN(R152/3600,0)*3600+ROUNDDOWN((R152-(ROUNDDOWN(R152/3600,0)*3600))/60,0)*60),0)</f>
        <v>8</v>
      </c>
      <c r="R152" s="25">
        <f>((F152+E152*60+D152*3600)+(I152+H152*60+G152*3600)+(L152+K152*60+J152*3600))/3</f>
        <v>1129268.3333333333</v>
      </c>
    </row>
    <row r="153" spans="1:18" ht="11.25" customHeight="1"/>
    <row r="154" spans="1:18" ht="11.25" customHeight="1"/>
    <row r="155" spans="1:18">
      <c r="A155" s="23" t="s">
        <v>0</v>
      </c>
      <c r="B155" s="23" t="s">
        <v>1</v>
      </c>
      <c r="C155" s="23" t="s">
        <v>2</v>
      </c>
      <c r="D155" s="546" t="s">
        <v>3</v>
      </c>
      <c r="E155" s="546"/>
      <c r="F155" s="546"/>
      <c r="G155" s="546" t="s">
        <v>9</v>
      </c>
      <c r="H155" s="546"/>
      <c r="I155" s="546"/>
      <c r="J155" s="546" t="s">
        <v>10</v>
      </c>
      <c r="K155" s="546"/>
      <c r="L155" s="546"/>
      <c r="M155" s="546" t="s">
        <v>11</v>
      </c>
      <c r="N155" s="546"/>
      <c r="O155" s="546"/>
    </row>
    <row r="156" spans="1:18">
      <c r="A156" s="22">
        <v>44872</v>
      </c>
      <c r="B156" s="23" t="s">
        <v>52</v>
      </c>
      <c r="C156" s="23" t="s">
        <v>51</v>
      </c>
      <c r="D156" s="16">
        <v>0</v>
      </c>
      <c r="E156" s="17">
        <v>0</v>
      </c>
      <c r="F156" s="18">
        <v>0</v>
      </c>
      <c r="G156" s="16">
        <v>0</v>
      </c>
      <c r="H156" s="17">
        <v>0</v>
      </c>
      <c r="I156" s="18">
        <v>0</v>
      </c>
      <c r="J156" s="16">
        <v>0</v>
      </c>
      <c r="K156" s="17">
        <v>0</v>
      </c>
      <c r="L156" s="18">
        <v>0</v>
      </c>
      <c r="M156" s="16">
        <f>ROUNDDOWN(R156/3600,0)</f>
        <v>0</v>
      </c>
      <c r="N156" s="17">
        <f>ROUNDDOWN((R156-(ROUNDDOWN(R156/3600,0)*3600))/60,0)</f>
        <v>0</v>
      </c>
      <c r="O156" s="18">
        <f>ROUND(R156-(ROUNDDOWN(R156/3600,0)*3600+ROUNDDOWN((R156-(ROUNDDOWN(R156/3600,0)*3600))/60,0)*60),0)</f>
        <v>0</v>
      </c>
      <c r="R156" s="25">
        <f>((F156+E156*60+D156*3600)+(I156+H156*60+G156*3600)+(L156+K156*60+J156*3600))/3</f>
        <v>0</v>
      </c>
    </row>
    <row r="157" spans="1:18">
      <c r="A157" s="23"/>
      <c r="B157" s="23"/>
      <c r="C157" s="23" t="s">
        <v>75</v>
      </c>
      <c r="D157" s="16">
        <v>12</v>
      </c>
      <c r="E157" s="17">
        <v>29</v>
      </c>
      <c r="F157" s="18">
        <v>33</v>
      </c>
      <c r="G157" s="16">
        <v>12</v>
      </c>
      <c r="H157" s="17">
        <v>29</v>
      </c>
      <c r="I157" s="18">
        <v>35</v>
      </c>
      <c r="J157" s="16">
        <v>12</v>
      </c>
      <c r="K157" s="17">
        <v>29</v>
      </c>
      <c r="L157" s="18">
        <v>32</v>
      </c>
      <c r="M157" s="16">
        <f>ROUNDDOWN(R157/3600,0)</f>
        <v>12</v>
      </c>
      <c r="N157" s="17">
        <f>ROUNDDOWN((R157-(ROUNDDOWN(R157/3600,0)*3600))/60,0)</f>
        <v>29</v>
      </c>
      <c r="O157" s="18">
        <f>ROUND(R157-(ROUNDDOWN(R157/3600,0)*3600+ROUNDDOWN((R157-(ROUNDDOWN(R157/3600,0)*3600))/60,0)*60),0)</f>
        <v>33</v>
      </c>
      <c r="R157" s="25">
        <f>((F157+E157*60+D157*3600)+(I157+H157*60+G157*3600)+(L157+K157*60+J157*3600))/3</f>
        <v>44973.333333333336</v>
      </c>
    </row>
    <row r="158" spans="1:18" ht="11.25" customHeight="1"/>
    <row r="159" spans="1:18" ht="11.25" customHeight="1"/>
    <row r="160" spans="1:18">
      <c r="A160" s="23" t="s">
        <v>0</v>
      </c>
      <c r="B160" s="23" t="s">
        <v>1</v>
      </c>
      <c r="C160" s="23" t="s">
        <v>2</v>
      </c>
      <c r="D160" s="546" t="s">
        <v>3</v>
      </c>
      <c r="E160" s="546"/>
      <c r="F160" s="546"/>
      <c r="G160" s="546" t="s">
        <v>9</v>
      </c>
      <c r="H160" s="546"/>
      <c r="I160" s="546"/>
      <c r="J160" s="546" t="s">
        <v>10</v>
      </c>
      <c r="K160" s="546"/>
      <c r="L160" s="546"/>
      <c r="M160" s="546" t="s">
        <v>11</v>
      </c>
      <c r="N160" s="546"/>
      <c r="O160" s="546"/>
    </row>
    <row r="161" spans="1:18">
      <c r="A161" s="22">
        <v>44872</v>
      </c>
      <c r="B161" s="23" t="s">
        <v>76</v>
      </c>
      <c r="C161" s="23" t="s">
        <v>35</v>
      </c>
      <c r="D161" s="16">
        <v>0</v>
      </c>
      <c r="E161" s="17">
        <v>0</v>
      </c>
      <c r="F161" s="18">
        <v>0</v>
      </c>
      <c r="G161" s="16">
        <v>0</v>
      </c>
      <c r="H161" s="17">
        <v>0</v>
      </c>
      <c r="I161" s="18">
        <v>0</v>
      </c>
      <c r="J161" s="16">
        <v>0</v>
      </c>
      <c r="K161" s="17">
        <v>0</v>
      </c>
      <c r="L161" s="18">
        <v>0</v>
      </c>
      <c r="M161" s="16">
        <f>ROUNDDOWN(R161/3600,0)</f>
        <v>0</v>
      </c>
      <c r="N161" s="17">
        <f>ROUNDDOWN((R161-(ROUNDDOWN(R161/3600,0)*3600))/60,0)</f>
        <v>0</v>
      </c>
      <c r="O161" s="18">
        <f>ROUND(R161-(ROUNDDOWN(R161/3600,0)*3600+ROUNDDOWN((R161-(ROUNDDOWN(R161/3600,0)*3600))/60,0)*60),0)</f>
        <v>0</v>
      </c>
      <c r="R161" s="25">
        <f>((F161+E161*60+D161*3600)+(I161+H161*60+G161*3600)+(L161+K161*60+J161*3600))/3</f>
        <v>0</v>
      </c>
    </row>
    <row r="162" spans="1:18">
      <c r="A162" s="23"/>
      <c r="B162" s="23"/>
      <c r="C162" s="23" t="s">
        <v>77</v>
      </c>
      <c r="D162" s="16">
        <v>278</v>
      </c>
      <c r="E162" s="17">
        <v>4</v>
      </c>
      <c r="F162" s="18">
        <v>12</v>
      </c>
      <c r="G162" s="16">
        <v>278</v>
      </c>
      <c r="H162" s="17">
        <v>4</v>
      </c>
      <c r="I162" s="18">
        <v>17</v>
      </c>
      <c r="J162" s="16">
        <v>278</v>
      </c>
      <c r="K162" s="17">
        <v>4</v>
      </c>
      <c r="L162" s="18">
        <v>11</v>
      </c>
      <c r="M162" s="16">
        <f>ROUNDDOWN(R162/3600,0)</f>
        <v>278</v>
      </c>
      <c r="N162" s="17">
        <f>ROUNDDOWN((R162-(ROUNDDOWN(R162/3600,0)*3600))/60,0)</f>
        <v>4</v>
      </c>
      <c r="O162" s="18">
        <f>ROUND(R162-(ROUNDDOWN(R162/3600,0)*3600+ROUNDDOWN((R162-(ROUNDDOWN(R162/3600,0)*3600))/60,0)*60),0)</f>
        <v>13</v>
      </c>
      <c r="R162" s="25">
        <f>((F162+E162*60+D162*3600)+(I162+H162*60+G162*3600)+(L162+K162*60+J162*3600))/3</f>
        <v>1001053.3333333334</v>
      </c>
    </row>
    <row r="163" spans="1:18" ht="11.25" customHeight="1"/>
    <row r="164" spans="1:18" ht="11.25" customHeight="1"/>
    <row r="165" spans="1:18">
      <c r="A165" s="23" t="s">
        <v>0</v>
      </c>
      <c r="B165" s="23" t="s">
        <v>1</v>
      </c>
      <c r="C165" s="23" t="s">
        <v>2</v>
      </c>
      <c r="D165" s="546" t="s">
        <v>3</v>
      </c>
      <c r="E165" s="546"/>
      <c r="F165" s="546"/>
      <c r="G165" s="546" t="s">
        <v>9</v>
      </c>
      <c r="H165" s="546"/>
      <c r="I165" s="546"/>
      <c r="J165" s="546" t="s">
        <v>10</v>
      </c>
      <c r="K165" s="546"/>
      <c r="L165" s="546"/>
      <c r="M165" s="546" t="s">
        <v>11</v>
      </c>
      <c r="N165" s="546"/>
      <c r="O165" s="546"/>
    </row>
    <row r="166" spans="1:18">
      <c r="A166" s="22">
        <v>44872</v>
      </c>
      <c r="B166" s="23" t="s">
        <v>39</v>
      </c>
      <c r="C166" s="23" t="s">
        <v>37</v>
      </c>
      <c r="D166" s="16">
        <v>0</v>
      </c>
      <c r="E166" s="17">
        <v>0</v>
      </c>
      <c r="F166" s="18">
        <v>0</v>
      </c>
      <c r="G166" s="16">
        <v>0</v>
      </c>
      <c r="H166" s="17">
        <v>0</v>
      </c>
      <c r="I166" s="18">
        <v>0</v>
      </c>
      <c r="J166" s="16">
        <v>0</v>
      </c>
      <c r="K166" s="17">
        <v>0</v>
      </c>
      <c r="L166" s="18">
        <v>0</v>
      </c>
      <c r="M166" s="16">
        <f>ROUNDDOWN(R166/3600,0)</f>
        <v>0</v>
      </c>
      <c r="N166" s="17">
        <f>ROUNDDOWN((R166-(ROUNDDOWN(R166/3600,0)*3600))/60,0)</f>
        <v>0</v>
      </c>
      <c r="O166" s="18">
        <f>ROUND(R166-(ROUNDDOWN(R166/3600,0)*3600+ROUNDDOWN((R166-(ROUNDDOWN(R166/3600,0)*3600))/60,0)*60),0)</f>
        <v>0</v>
      </c>
      <c r="R166" s="25">
        <f>((F166+E166*60+D166*3600)+(I166+H166*60+G166*3600)+(L166+K166*60+J166*3600))/3</f>
        <v>0</v>
      </c>
    </row>
    <row r="167" spans="1:18">
      <c r="A167" s="23"/>
      <c r="B167" s="23"/>
      <c r="C167" s="23" t="s">
        <v>78</v>
      </c>
      <c r="D167" s="16">
        <v>21</v>
      </c>
      <c r="E167" s="17">
        <v>32</v>
      </c>
      <c r="F167" s="18">
        <v>23</v>
      </c>
      <c r="G167" s="16">
        <v>21</v>
      </c>
      <c r="H167" s="17">
        <v>32</v>
      </c>
      <c r="I167" s="18">
        <v>19</v>
      </c>
      <c r="J167" s="16">
        <v>21</v>
      </c>
      <c r="K167" s="17">
        <v>33</v>
      </c>
      <c r="L167" s="18">
        <v>29</v>
      </c>
      <c r="M167" s="16">
        <f>ROUNDDOWN(R167/3600,0)</f>
        <v>21</v>
      </c>
      <c r="N167" s="17">
        <f>ROUNDDOWN((R167-(ROUNDDOWN(R167/3600,0)*3600))/60,0)</f>
        <v>32</v>
      </c>
      <c r="O167" s="18">
        <f>ROUND(R167-(ROUNDDOWN(R167/3600,0)*3600+ROUNDDOWN((R167-(ROUNDDOWN(R167/3600,0)*3600))/60,0)*60),0)</f>
        <v>44</v>
      </c>
      <c r="R167" s="25">
        <f>((F167+E167*60+D167*3600)+(I167+H167*60+G167*3600)+(L167+K167*60+J167*3600))/3</f>
        <v>77563.666666666672</v>
      </c>
    </row>
    <row r="168" spans="1:18">
      <c r="A168" s="23"/>
      <c r="B168" s="23"/>
      <c r="C168" s="23" t="s">
        <v>79</v>
      </c>
      <c r="D168" s="16">
        <v>31</v>
      </c>
      <c r="E168" s="17">
        <v>12</v>
      </c>
      <c r="F168" s="18">
        <v>47</v>
      </c>
      <c r="G168" s="16">
        <v>31</v>
      </c>
      <c r="H168" s="17">
        <v>12</v>
      </c>
      <c r="I168" s="18">
        <v>39</v>
      </c>
      <c r="J168" s="16">
        <v>31</v>
      </c>
      <c r="K168" s="17">
        <v>12</v>
      </c>
      <c r="L168" s="18">
        <v>47</v>
      </c>
      <c r="M168" s="16">
        <f>ROUNDDOWN(R168/3600,0)</f>
        <v>31</v>
      </c>
      <c r="N168" s="17">
        <f>ROUNDDOWN((R168-(ROUNDDOWN(R168/3600,0)*3600))/60,0)</f>
        <v>12</v>
      </c>
      <c r="O168" s="18">
        <f>ROUND(R168-(ROUNDDOWN(R168/3600,0)*3600+ROUNDDOWN((R168-(ROUNDDOWN(R168/3600,0)*3600))/60,0)*60),0)</f>
        <v>44</v>
      </c>
      <c r="R168" s="25">
        <f>((F168+E168*60+D168*3600)+(I168+H168*60+G168*3600)+(L168+K168*60+J168*3600))/3</f>
        <v>112364.33333333333</v>
      </c>
    </row>
    <row r="171" spans="1:18">
      <c r="A171" s="23" t="s">
        <v>0</v>
      </c>
      <c r="B171" s="23" t="s">
        <v>1</v>
      </c>
      <c r="C171" s="23" t="s">
        <v>2</v>
      </c>
      <c r="D171" s="546" t="s">
        <v>3</v>
      </c>
      <c r="E171" s="546"/>
      <c r="F171" s="546"/>
      <c r="G171" s="546" t="s">
        <v>9</v>
      </c>
      <c r="H171" s="546"/>
      <c r="I171" s="546"/>
      <c r="J171" s="546" t="s">
        <v>10</v>
      </c>
      <c r="K171" s="546"/>
      <c r="L171" s="546"/>
      <c r="M171" s="546" t="s">
        <v>11</v>
      </c>
      <c r="N171" s="546"/>
      <c r="O171" s="546"/>
    </row>
    <row r="172" spans="1:18">
      <c r="A172" s="22">
        <v>44872</v>
      </c>
      <c r="B172" s="23" t="s">
        <v>39</v>
      </c>
      <c r="C172" s="23" t="s">
        <v>37</v>
      </c>
      <c r="D172" s="16">
        <v>0</v>
      </c>
      <c r="E172" s="17">
        <v>0</v>
      </c>
      <c r="F172" s="18">
        <v>0</v>
      </c>
      <c r="G172" s="16">
        <v>0</v>
      </c>
      <c r="H172" s="17">
        <v>0</v>
      </c>
      <c r="I172" s="18">
        <v>0</v>
      </c>
      <c r="J172" s="16">
        <v>0</v>
      </c>
      <c r="K172" s="17">
        <v>0</v>
      </c>
      <c r="L172" s="18">
        <v>0</v>
      </c>
      <c r="M172" s="16">
        <f>ROUNDDOWN(R172/3600,0)</f>
        <v>0</v>
      </c>
      <c r="N172" s="17">
        <f>ROUNDDOWN((R172-(ROUNDDOWN(R172/3600,0)*3600))/60,0)</f>
        <v>0</v>
      </c>
      <c r="O172" s="18">
        <f>ROUND(R172-(ROUNDDOWN(R172/3600,0)*3600+ROUNDDOWN((R172-(ROUNDDOWN(R172/3600,0)*3600))/60,0)*60),0)</f>
        <v>0</v>
      </c>
      <c r="R172" s="25">
        <f>((F172+E172*60+D172*3600)+(I172+H172*60+G172*3600)+(L172+K172*60+J172*3600))/3</f>
        <v>0</v>
      </c>
    </row>
    <row r="173" spans="1:18">
      <c r="A173" s="23"/>
      <c r="B173" s="23"/>
      <c r="C173" s="23" t="s">
        <v>80</v>
      </c>
      <c r="D173" s="16">
        <v>42</v>
      </c>
      <c r="E173" s="17">
        <v>4</v>
      </c>
      <c r="F173" s="18">
        <v>14</v>
      </c>
      <c r="G173" s="16">
        <v>42</v>
      </c>
      <c r="H173" s="17">
        <v>3</v>
      </c>
      <c r="I173" s="18">
        <v>43</v>
      </c>
      <c r="J173" s="16">
        <v>42</v>
      </c>
      <c r="K173" s="17">
        <v>3</v>
      </c>
      <c r="L173" s="18">
        <v>42</v>
      </c>
      <c r="M173" s="16">
        <f>ROUNDDOWN(R173/3600,0)</f>
        <v>42</v>
      </c>
      <c r="N173" s="17">
        <f>ROUNDDOWN((R173-(ROUNDDOWN(R173/3600,0)*3600))/60,0)</f>
        <v>3</v>
      </c>
      <c r="O173" s="18">
        <f>ROUND(R173-(ROUNDDOWN(R173/3600,0)*3600+ROUNDDOWN((R173-(ROUNDDOWN(R173/3600,0)*3600))/60,0)*60),0)</f>
        <v>53</v>
      </c>
      <c r="R173" s="25">
        <f>((F173+E173*60+D173*3600)+(I173+H173*60+G173*3600)+(L173+K173*60+J173*3600))/3</f>
        <v>151433</v>
      </c>
    </row>
    <row r="176" spans="1:18">
      <c r="A176" s="23" t="s">
        <v>0</v>
      </c>
      <c r="B176" s="23" t="s">
        <v>1</v>
      </c>
      <c r="C176" s="23" t="s">
        <v>2</v>
      </c>
      <c r="D176" s="546" t="s">
        <v>3</v>
      </c>
      <c r="E176" s="546"/>
      <c r="F176" s="546"/>
      <c r="G176" s="546" t="s">
        <v>9</v>
      </c>
      <c r="H176" s="546"/>
      <c r="I176" s="546"/>
      <c r="J176" s="546" t="s">
        <v>10</v>
      </c>
      <c r="K176" s="546"/>
      <c r="L176" s="546"/>
      <c r="M176" s="546" t="s">
        <v>11</v>
      </c>
      <c r="N176" s="546"/>
      <c r="O176" s="546"/>
    </row>
    <row r="177" spans="1:18">
      <c r="A177" s="22">
        <v>44873</v>
      </c>
      <c r="B177" s="23" t="s">
        <v>37</v>
      </c>
      <c r="C177" s="23" t="s">
        <v>46</v>
      </c>
      <c r="D177" s="16">
        <v>0</v>
      </c>
      <c r="E177" s="17">
        <v>0</v>
      </c>
      <c r="F177" s="18">
        <v>0</v>
      </c>
      <c r="G177" s="16">
        <v>0</v>
      </c>
      <c r="H177" s="17">
        <v>0</v>
      </c>
      <c r="I177" s="18">
        <v>0</v>
      </c>
      <c r="J177" s="16">
        <v>0</v>
      </c>
      <c r="K177" s="17">
        <v>0</v>
      </c>
      <c r="L177" s="18">
        <v>0</v>
      </c>
      <c r="M177" s="16">
        <f>ROUNDDOWN(R177/3600,0)</f>
        <v>0</v>
      </c>
      <c r="N177" s="17">
        <f>ROUNDDOWN((R177-(ROUNDDOWN(R177/3600,0)*3600))/60,0)</f>
        <v>0</v>
      </c>
      <c r="O177" s="18">
        <f>ROUND(R177-(ROUNDDOWN(R177/3600,0)*3600+ROUNDDOWN((R177-(ROUNDDOWN(R177/3600,0)*3600))/60,0)*60),0)</f>
        <v>0</v>
      </c>
      <c r="R177" s="25">
        <f>((F177+E177*60+D177*3600)+(I177+H177*60+G177*3600)+(L177+K177*60+J177*3600))/3</f>
        <v>0</v>
      </c>
    </row>
    <row r="178" spans="1:18">
      <c r="A178" s="23"/>
      <c r="B178" s="23"/>
      <c r="C178" s="23" t="s">
        <v>81</v>
      </c>
      <c r="D178" s="16">
        <v>85</v>
      </c>
      <c r="E178" s="17">
        <v>27</v>
      </c>
      <c r="F178" s="18">
        <v>52</v>
      </c>
      <c r="G178" s="16">
        <v>85</v>
      </c>
      <c r="H178" s="17">
        <v>27</v>
      </c>
      <c r="I178" s="18">
        <v>50</v>
      </c>
      <c r="J178" s="16">
        <v>85</v>
      </c>
      <c r="K178" s="17">
        <v>27</v>
      </c>
      <c r="L178" s="18">
        <v>43</v>
      </c>
      <c r="M178" s="16">
        <f>ROUNDDOWN(R178/3600,0)</f>
        <v>85</v>
      </c>
      <c r="N178" s="17">
        <f>ROUNDDOWN((R178-(ROUNDDOWN(R178/3600,0)*3600))/60,0)</f>
        <v>27</v>
      </c>
      <c r="O178" s="18">
        <f>ROUND(R178-(ROUNDDOWN(R178/3600,0)*3600+ROUNDDOWN((R178-(ROUNDDOWN(R178/3600,0)*3600))/60,0)*60),0)</f>
        <v>48</v>
      </c>
      <c r="R178" s="25">
        <f>((F178+E178*60+D178*3600)+(I178+H178*60+G178*3600)+(L178+K178*60+J178*3600))/3</f>
        <v>307668.33333333331</v>
      </c>
    </row>
  </sheetData>
  <mergeCells count="136">
    <mergeCell ref="D73:F73"/>
    <mergeCell ref="G73:I73"/>
    <mergeCell ref="J73:L73"/>
    <mergeCell ref="M73:O73"/>
    <mergeCell ref="D9:F9"/>
    <mergeCell ref="G9:I9"/>
    <mergeCell ref="J9:L9"/>
    <mergeCell ref="M9:O9"/>
    <mergeCell ref="D15:F15"/>
    <mergeCell ref="G15:I15"/>
    <mergeCell ref="J15:L15"/>
    <mergeCell ref="M15:O15"/>
    <mergeCell ref="D36:F36"/>
    <mergeCell ref="G36:I36"/>
    <mergeCell ref="J36:L36"/>
    <mergeCell ref="M36:O36"/>
    <mergeCell ref="D61:F61"/>
    <mergeCell ref="G61:I61"/>
    <mergeCell ref="J61:L61"/>
    <mergeCell ref="M61:O61"/>
    <mergeCell ref="D67:F67"/>
    <mergeCell ref="G67:I67"/>
    <mergeCell ref="J67:L67"/>
    <mergeCell ref="M67:O67"/>
    <mergeCell ref="J78:L78"/>
    <mergeCell ref="M78:O78"/>
    <mergeCell ref="D78:F78"/>
    <mergeCell ref="G78:I78"/>
    <mergeCell ref="D3:F3"/>
    <mergeCell ref="G3:I3"/>
    <mergeCell ref="J3:L3"/>
    <mergeCell ref="M3:O3"/>
    <mergeCell ref="D21:F21"/>
    <mergeCell ref="G21:I21"/>
    <mergeCell ref="J21:L21"/>
    <mergeCell ref="M21:O21"/>
    <mergeCell ref="D26:F26"/>
    <mergeCell ref="G26:I26"/>
    <mergeCell ref="J26:L26"/>
    <mergeCell ref="M26:O26"/>
    <mergeCell ref="D31:F31"/>
    <mergeCell ref="G31:I31"/>
    <mergeCell ref="J31:L31"/>
    <mergeCell ref="M31:O31"/>
    <mergeCell ref="D56:F56"/>
    <mergeCell ref="G56:I56"/>
    <mergeCell ref="J56:L56"/>
    <mergeCell ref="M56:O56"/>
    <mergeCell ref="D83:F83"/>
    <mergeCell ref="G83:I83"/>
    <mergeCell ref="J83:L83"/>
    <mergeCell ref="M83:O83"/>
    <mergeCell ref="D88:F88"/>
    <mergeCell ref="G88:I88"/>
    <mergeCell ref="J88:L88"/>
    <mergeCell ref="M88:O88"/>
    <mergeCell ref="D93:F93"/>
    <mergeCell ref="G93:I93"/>
    <mergeCell ref="J93:L93"/>
    <mergeCell ref="M93:O93"/>
    <mergeCell ref="D98:F98"/>
    <mergeCell ref="G98:I98"/>
    <mergeCell ref="J98:L98"/>
    <mergeCell ref="M98:O98"/>
    <mergeCell ref="D113:F113"/>
    <mergeCell ref="G113:I113"/>
    <mergeCell ref="J113:L113"/>
    <mergeCell ref="M113:O113"/>
    <mergeCell ref="D103:F103"/>
    <mergeCell ref="G103:I103"/>
    <mergeCell ref="J103:L103"/>
    <mergeCell ref="M103:O103"/>
    <mergeCell ref="D108:F108"/>
    <mergeCell ref="G108:I108"/>
    <mergeCell ref="J108:L108"/>
    <mergeCell ref="M108:O108"/>
    <mergeCell ref="D120:F120"/>
    <mergeCell ref="G120:I120"/>
    <mergeCell ref="J120:L120"/>
    <mergeCell ref="M120:O120"/>
    <mergeCell ref="D125:F125"/>
    <mergeCell ref="G125:I125"/>
    <mergeCell ref="J125:L125"/>
    <mergeCell ref="M125:O125"/>
    <mergeCell ref="D130:F130"/>
    <mergeCell ref="G130:I130"/>
    <mergeCell ref="J130:L130"/>
    <mergeCell ref="M130:O130"/>
    <mergeCell ref="D135:F135"/>
    <mergeCell ref="G135:I135"/>
    <mergeCell ref="J135:L135"/>
    <mergeCell ref="M135:O135"/>
    <mergeCell ref="D140:F140"/>
    <mergeCell ref="G140:I140"/>
    <mergeCell ref="J140:L140"/>
    <mergeCell ref="M140:O140"/>
    <mergeCell ref="D145:F145"/>
    <mergeCell ref="G145:I145"/>
    <mergeCell ref="J145:L145"/>
    <mergeCell ref="M145:O145"/>
    <mergeCell ref="D150:F150"/>
    <mergeCell ref="G150:I150"/>
    <mergeCell ref="J150:L150"/>
    <mergeCell ref="M150:O150"/>
    <mergeCell ref="D155:F155"/>
    <mergeCell ref="G155:I155"/>
    <mergeCell ref="J155:L155"/>
    <mergeCell ref="M155:O155"/>
    <mergeCell ref="D160:F160"/>
    <mergeCell ref="G160:I160"/>
    <mergeCell ref="J160:L160"/>
    <mergeCell ref="M160:O160"/>
    <mergeCell ref="D165:F165"/>
    <mergeCell ref="G165:I165"/>
    <mergeCell ref="J165:L165"/>
    <mergeCell ref="M165:O165"/>
    <mergeCell ref="D171:F171"/>
    <mergeCell ref="G171:I171"/>
    <mergeCell ref="J171:L171"/>
    <mergeCell ref="M171:O171"/>
    <mergeCell ref="D176:F176"/>
    <mergeCell ref="G176:I176"/>
    <mergeCell ref="J176:L176"/>
    <mergeCell ref="M176:O176"/>
    <mergeCell ref="D41:F41"/>
    <mergeCell ref="G41:I41"/>
    <mergeCell ref="J41:L41"/>
    <mergeCell ref="M41:O41"/>
    <mergeCell ref="D46:F46"/>
    <mergeCell ref="G46:I46"/>
    <mergeCell ref="J46:L46"/>
    <mergeCell ref="M46:O46"/>
    <mergeCell ref="D51:F51"/>
    <mergeCell ref="G51:I51"/>
    <mergeCell ref="J51:L51"/>
    <mergeCell ref="M51:O51"/>
  </mergeCells>
  <phoneticPr fontId="1"/>
  <pageMargins left="0.9055118110236221" right="0.31496062992125984" top="0.94488188976377963" bottom="0.94488188976377963" header="0.31496062992125984" footer="0.31496062992125984"/>
  <pageSetup paperSize="9" orientation="portrait" r:id="rId1"/>
  <headerFooter>
    <oddHeader>&amp;C&amp;"ＭＳ Ｐゴシック,標準"&amp;16
水平角平均表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84D18-F863-42AE-AFB3-99878F028FE3}">
  <dimension ref="A1:AW184"/>
  <sheetViews>
    <sheetView workbookViewId="0"/>
  </sheetViews>
  <sheetFormatPr defaultColWidth="9" defaultRowHeight="13.5"/>
  <cols>
    <col min="1" max="1" width="9.5703125" style="11" customWidth="1"/>
    <col min="2" max="2" width="7.140625" style="11" customWidth="1"/>
    <col min="3" max="3" width="8.42578125" style="11" bestFit="1" customWidth="1"/>
    <col min="4" max="24" width="2.85546875" style="10" customWidth="1"/>
    <col min="25" max="26" width="2.5703125" style="5" customWidth="1"/>
    <col min="27" max="27" width="6" style="8" hidden="1" customWidth="1"/>
    <col min="28" max="30" width="3" style="8" hidden="1" customWidth="1"/>
    <col min="31" max="31" width="5.28515625" style="8" hidden="1" customWidth="1"/>
    <col min="32" max="32" width="2.28515625" style="8" hidden="1" customWidth="1"/>
    <col min="33" max="34" width="3" style="8" hidden="1" customWidth="1"/>
    <col min="35" max="35" width="5.28515625" style="8" hidden="1" customWidth="1"/>
    <col min="36" max="36" width="2.28515625" style="8" hidden="1" customWidth="1"/>
    <col min="37" max="38" width="3" style="8" hidden="1" customWidth="1"/>
    <col min="39" max="39" width="6" style="5" hidden="1" customWidth="1"/>
    <col min="40" max="42" width="3" style="5" hidden="1" customWidth="1"/>
    <col min="43" max="45" width="5.28515625" style="5" customWidth="1"/>
    <col min="46" max="46" width="10.28515625" style="5" bestFit="1" customWidth="1"/>
    <col min="47" max="16384" width="9" style="5"/>
  </cols>
  <sheetData>
    <row r="1" spans="1:49" ht="24">
      <c r="D1" s="1"/>
      <c r="E1" s="1"/>
      <c r="F1" s="2"/>
      <c r="G1" s="1"/>
      <c r="H1" s="1"/>
      <c r="I1" s="2"/>
      <c r="J1" s="1"/>
      <c r="K1" s="1"/>
      <c r="L1" s="2"/>
      <c r="M1" s="1"/>
      <c r="N1" s="1"/>
      <c r="O1" s="2"/>
      <c r="P1" s="1"/>
      <c r="Q1" s="1"/>
      <c r="R1" s="2"/>
      <c r="S1" s="1"/>
      <c r="T1" s="1"/>
      <c r="U1" s="2"/>
      <c r="V1" s="1"/>
      <c r="W1" s="1"/>
      <c r="X1" s="2"/>
      <c r="AA1" s="28"/>
      <c r="AB1" s="28"/>
      <c r="AC1" s="28"/>
      <c r="AD1" s="28"/>
      <c r="AE1" s="28"/>
      <c r="AF1" s="28"/>
      <c r="AG1" s="28"/>
      <c r="AH1" s="28"/>
      <c r="AI1" s="28"/>
      <c r="AJ1" s="28"/>
      <c r="AK1" s="28"/>
      <c r="AL1" s="28"/>
      <c r="AM1" s="27"/>
      <c r="AN1" s="27"/>
      <c r="AO1" s="27"/>
    </row>
    <row r="2" spans="1:49" s="8" customFormat="1" ht="12" customHeight="1">
      <c r="A2" s="7" t="s">
        <v>0</v>
      </c>
      <c r="B2" s="7" t="s">
        <v>1</v>
      </c>
      <c r="C2" s="7" t="s">
        <v>2</v>
      </c>
      <c r="D2" s="549" t="s">
        <v>3</v>
      </c>
      <c r="E2" s="549"/>
      <c r="F2" s="549"/>
      <c r="G2" s="549" t="s">
        <v>13</v>
      </c>
      <c r="H2" s="549"/>
      <c r="I2" s="549"/>
      <c r="J2" s="549" t="s">
        <v>4</v>
      </c>
      <c r="K2" s="549"/>
      <c r="L2" s="549"/>
      <c r="M2" s="549" t="s">
        <v>6</v>
      </c>
      <c r="N2" s="549"/>
      <c r="O2" s="549"/>
      <c r="P2" s="549" t="s">
        <v>5</v>
      </c>
      <c r="Q2" s="549"/>
      <c r="R2" s="549"/>
      <c r="S2" s="549" t="s">
        <v>7</v>
      </c>
      <c r="T2" s="549"/>
      <c r="U2" s="549"/>
      <c r="V2" s="549" t="s">
        <v>12</v>
      </c>
      <c r="W2" s="549"/>
      <c r="X2" s="549"/>
      <c r="AA2" s="550">
        <v>1</v>
      </c>
      <c r="AB2" s="550"/>
      <c r="AC2" s="550"/>
      <c r="AD2" s="550"/>
      <c r="AE2" s="550">
        <v>2</v>
      </c>
      <c r="AF2" s="550"/>
      <c r="AG2" s="550"/>
      <c r="AH2" s="550"/>
      <c r="AI2" s="550">
        <v>3</v>
      </c>
      <c r="AJ2" s="550"/>
      <c r="AK2" s="550"/>
      <c r="AL2" s="550"/>
      <c r="AM2" s="550" t="s">
        <v>14</v>
      </c>
      <c r="AN2" s="550"/>
      <c r="AO2" s="550"/>
      <c r="AP2" s="550"/>
      <c r="AS2" s="5"/>
      <c r="AT2" s="5"/>
      <c r="AU2" s="5"/>
      <c r="AV2" s="5"/>
      <c r="AW2" s="5"/>
    </row>
    <row r="3" spans="1:49" ht="12" customHeight="1">
      <c r="A3" s="9">
        <v>44858</v>
      </c>
      <c r="B3" s="7" t="s">
        <v>30</v>
      </c>
      <c r="C3" s="7" t="s">
        <v>32</v>
      </c>
      <c r="D3" s="30">
        <v>98</v>
      </c>
      <c r="E3" s="3">
        <v>22</v>
      </c>
      <c r="F3" s="4">
        <v>9</v>
      </c>
      <c r="G3" s="30" t="str">
        <f>IF(AA3&lt;0,"-"&amp;AB3,AB3)</f>
        <v>-8</v>
      </c>
      <c r="H3" s="3">
        <f t="shared" ref="H3:I5" si="0">AC3</f>
        <v>22</v>
      </c>
      <c r="I3" s="3">
        <f t="shared" si="0"/>
        <v>9</v>
      </c>
      <c r="J3" s="30">
        <v>98</v>
      </c>
      <c r="K3" s="3">
        <v>22</v>
      </c>
      <c r="L3" s="4">
        <v>8</v>
      </c>
      <c r="M3" s="30" t="str">
        <f>IF(AE3&lt;0,"-"&amp;AF3,AF3)</f>
        <v>-8</v>
      </c>
      <c r="N3" s="3">
        <f t="shared" ref="N3:O5" si="1">AG3</f>
        <v>22</v>
      </c>
      <c r="O3" s="3">
        <f t="shared" si="1"/>
        <v>8</v>
      </c>
      <c r="P3" s="30">
        <v>98</v>
      </c>
      <c r="Q3" s="3">
        <v>22</v>
      </c>
      <c r="R3" s="4">
        <v>8</v>
      </c>
      <c r="S3" s="30" t="str">
        <f>IF(AI3&lt;0,"-"&amp;AJ3,AJ3)</f>
        <v>-8</v>
      </c>
      <c r="T3" s="3">
        <f t="shared" ref="T3:U5" si="2">AK3</f>
        <v>22</v>
      </c>
      <c r="U3" s="3">
        <f t="shared" si="2"/>
        <v>8</v>
      </c>
      <c r="V3" s="30" t="str">
        <f>IF(AM3&lt;0,"-"&amp;AN3,AN3)</f>
        <v>-8</v>
      </c>
      <c r="W3" s="3">
        <f t="shared" ref="W3:X5" si="3">AO3</f>
        <v>22</v>
      </c>
      <c r="X3" s="4">
        <f t="shared" si="3"/>
        <v>8</v>
      </c>
      <c r="AA3" s="8">
        <f>324000-(F3+E3*60+D3*60*60)</f>
        <v>-30129</v>
      </c>
      <c r="AB3" s="8">
        <f>ABS(ROUNDDOWN(AA3/3600,0))</f>
        <v>8</v>
      </c>
      <c r="AC3" s="8">
        <f>ABS(ROUNDDOWN((AA3-(3600*ROUNDDOWN(AA3/3600,0)))/60,0))</f>
        <v>22</v>
      </c>
      <c r="AD3" s="8">
        <f>ABS(AA3-(ROUNDDOWN(AA3/3600,0)*3600+ROUNDDOWN((AA3-(3600*ROUNDDOWN(AA3/3600,0)))/60,0)*60))</f>
        <v>9</v>
      </c>
      <c r="AE3" s="8">
        <f>324000-(L3+K3*60+J3*60*60)</f>
        <v>-30128</v>
      </c>
      <c r="AF3" s="8">
        <f>ABS(ROUNDDOWN(AE3/3600,0))</f>
        <v>8</v>
      </c>
      <c r="AG3" s="8">
        <f>ABS(ROUNDDOWN((AE3-(3600*ROUNDDOWN(AE3/3600,0)))/60,0))</f>
        <v>22</v>
      </c>
      <c r="AH3" s="8">
        <f>ABS(AE3-(ROUNDDOWN(AE3/3600,0)*3600+ROUNDDOWN((AE3-(3600*ROUNDDOWN(AE3/3600,0)))/60,0)*60))</f>
        <v>8</v>
      </c>
      <c r="AI3" s="8">
        <f>324000-(R3+Q3*60+P3*60*60)</f>
        <v>-30128</v>
      </c>
      <c r="AJ3" s="8">
        <f>ABS(ROUNDDOWN(AI3/3600,0))</f>
        <v>8</v>
      </c>
      <c r="AK3" s="8">
        <f>ABS(ROUNDDOWN((AI3-(3600*ROUNDDOWN(AI3/3600,0)))/60,0))</f>
        <v>22</v>
      </c>
      <c r="AL3" s="8">
        <f>ABS(AI3-(ROUNDDOWN(AI3/3600,0)*3600+ROUNDDOWN((AI3-(3600*ROUNDDOWN(AI3/3600,0)))/60,0)*60))</f>
        <v>8</v>
      </c>
      <c r="AM3" s="8">
        <f>ROUND((AA3+AE3+AI3)/3,0)</f>
        <v>-30128</v>
      </c>
      <c r="AN3" s="8">
        <f>ABS(ROUNDDOWN(AM3/3600,0))</f>
        <v>8</v>
      </c>
      <c r="AO3" s="8">
        <f>ABS(ROUNDDOWN((AM3-(3600*ROUNDDOWN(AM3/3600,0)))/60,0))</f>
        <v>22</v>
      </c>
      <c r="AP3" s="8">
        <f>ABS(AM3-(ROUNDDOWN(AM3/3600,0)*3600+ROUNDDOWN((AM3-(3600*ROUNDDOWN(AM3/3600,0)))/60,0)*60))</f>
        <v>8</v>
      </c>
    </row>
    <row r="4" spans="1:49" ht="12" customHeight="1">
      <c r="A4" s="7"/>
      <c r="B4" s="7"/>
      <c r="C4" s="7" t="s">
        <v>22</v>
      </c>
      <c r="D4" s="31">
        <v>81</v>
      </c>
      <c r="E4" s="32">
        <v>34</v>
      </c>
      <c r="F4" s="4">
        <v>58</v>
      </c>
      <c r="G4" s="30">
        <f>IF(AA4&lt;0,"-"&amp;AB4,AB4)</f>
        <v>8</v>
      </c>
      <c r="H4" s="3">
        <f t="shared" si="0"/>
        <v>25</v>
      </c>
      <c r="I4" s="3">
        <f t="shared" si="0"/>
        <v>2</v>
      </c>
      <c r="J4" s="31">
        <v>81</v>
      </c>
      <c r="K4" s="32">
        <v>34</v>
      </c>
      <c r="L4" s="4">
        <v>58</v>
      </c>
      <c r="M4" s="30">
        <f>IF(AE4&lt;0,"-"&amp;AF4,AF4)</f>
        <v>8</v>
      </c>
      <c r="N4" s="3">
        <f t="shared" si="1"/>
        <v>25</v>
      </c>
      <c r="O4" s="3">
        <f t="shared" si="1"/>
        <v>2</v>
      </c>
      <c r="P4" s="31">
        <v>81</v>
      </c>
      <c r="Q4" s="32">
        <v>34</v>
      </c>
      <c r="R4" s="4">
        <v>57</v>
      </c>
      <c r="S4" s="30">
        <f>IF(AI4&lt;0,"-"&amp;AJ4,AJ4)</f>
        <v>8</v>
      </c>
      <c r="T4" s="3">
        <f t="shared" si="2"/>
        <v>25</v>
      </c>
      <c r="U4" s="3">
        <f t="shared" si="2"/>
        <v>3</v>
      </c>
      <c r="V4" s="30">
        <f>IF(AM4&lt;0,"-"&amp;AN4,AN4)</f>
        <v>8</v>
      </c>
      <c r="W4" s="3">
        <f t="shared" si="3"/>
        <v>25</v>
      </c>
      <c r="X4" s="4">
        <f t="shared" si="3"/>
        <v>2</v>
      </c>
      <c r="AA4" s="8">
        <f>324000-(F4+E4*60+D4*60*60)</f>
        <v>30302</v>
      </c>
      <c r="AB4" s="8">
        <f>ABS(ROUNDDOWN(AA4/3600,0))</f>
        <v>8</v>
      </c>
      <c r="AC4" s="8">
        <f>ABS(ROUNDDOWN((AA4-(3600*ROUNDDOWN(AA4/3600,0)))/60,0))</f>
        <v>25</v>
      </c>
      <c r="AD4" s="8">
        <f>ABS(AA4-(ROUNDDOWN(AA4/3600,0)*3600+ROUNDDOWN((AA4-(3600*ROUNDDOWN(AA4/3600,0)))/60,0)*60))</f>
        <v>2</v>
      </c>
      <c r="AE4" s="8">
        <f>324000-(L4+K4*60+J4*60*60)</f>
        <v>30302</v>
      </c>
      <c r="AF4" s="8">
        <f>ABS(ROUNDDOWN(AE4/3600,0))</f>
        <v>8</v>
      </c>
      <c r="AG4" s="8">
        <f>ABS(ROUNDDOWN((AE4-(3600*ROUNDDOWN(AE4/3600,0)))/60,0))</f>
        <v>25</v>
      </c>
      <c r="AH4" s="8">
        <f>ABS(AE4-(ROUNDDOWN(AE4/3600,0)*3600+ROUNDDOWN((AE4-(3600*ROUNDDOWN(AE4/3600,0)))/60,0)*60))</f>
        <v>2</v>
      </c>
      <c r="AI4" s="8">
        <f>324000-(R4+Q4*60+P4*60*60)</f>
        <v>30303</v>
      </c>
      <c r="AJ4" s="8">
        <f>ABS(ROUNDDOWN(AI4/3600,0))</f>
        <v>8</v>
      </c>
      <c r="AK4" s="8">
        <f>ABS(ROUNDDOWN((AI4-(3600*ROUNDDOWN(AI4/3600,0)))/60,0))</f>
        <v>25</v>
      </c>
      <c r="AL4" s="8">
        <f>ABS(AI4-(ROUNDDOWN(AI4/3600,0)*3600+ROUNDDOWN((AI4-(3600*ROUNDDOWN(AI4/3600,0)))/60,0)*60))</f>
        <v>3</v>
      </c>
      <c r="AM4" s="8">
        <f>ROUND((AA4+AE4+AI4)/3,0)</f>
        <v>30302</v>
      </c>
      <c r="AN4" s="8">
        <f>ABS(ROUNDDOWN(AM4/3600,0))</f>
        <v>8</v>
      </c>
      <c r="AO4" s="8">
        <f>ABS(ROUNDDOWN((AM4-(3600*ROUNDDOWN(AM4/3600,0)))/60,0))</f>
        <v>25</v>
      </c>
      <c r="AP4" s="8">
        <f>ABS(AM4-(ROUNDDOWN(AM4/3600,0)*3600+ROUNDDOWN((AM4-(3600*ROUNDDOWN(AM4/3600,0)))/60,0)*60))</f>
        <v>2</v>
      </c>
    </row>
    <row r="5" spans="1:49" ht="12" customHeight="1">
      <c r="A5" s="7"/>
      <c r="B5" s="7"/>
      <c r="C5" s="7" t="s">
        <v>25</v>
      </c>
      <c r="D5" s="31">
        <v>82</v>
      </c>
      <c r="E5" s="32">
        <v>42</v>
      </c>
      <c r="F5" s="4">
        <v>17</v>
      </c>
      <c r="G5" s="30">
        <f>IF(AA5&lt;0,"-"&amp;AB5,AB5)</f>
        <v>7</v>
      </c>
      <c r="H5" s="3">
        <f t="shared" si="0"/>
        <v>17</v>
      </c>
      <c r="I5" s="3">
        <f t="shared" si="0"/>
        <v>43</v>
      </c>
      <c r="J5" s="31">
        <v>82</v>
      </c>
      <c r="K5" s="32">
        <v>42</v>
      </c>
      <c r="L5" s="4">
        <v>16</v>
      </c>
      <c r="M5" s="30">
        <f>IF(AE5&lt;0,"-"&amp;AF5,AF5)</f>
        <v>7</v>
      </c>
      <c r="N5" s="3">
        <f t="shared" si="1"/>
        <v>17</v>
      </c>
      <c r="O5" s="3">
        <f t="shared" si="1"/>
        <v>44</v>
      </c>
      <c r="P5" s="31">
        <v>82</v>
      </c>
      <c r="Q5" s="32">
        <v>42</v>
      </c>
      <c r="R5" s="4">
        <v>19</v>
      </c>
      <c r="S5" s="30">
        <f>IF(AI5&lt;0,"-"&amp;AJ5,AJ5)</f>
        <v>7</v>
      </c>
      <c r="T5" s="3">
        <f t="shared" si="2"/>
        <v>17</v>
      </c>
      <c r="U5" s="3">
        <f t="shared" si="2"/>
        <v>41</v>
      </c>
      <c r="V5" s="30">
        <f>IF(AM5&lt;0,"-"&amp;AN5,AN5)</f>
        <v>7</v>
      </c>
      <c r="W5" s="3">
        <f t="shared" si="3"/>
        <v>17</v>
      </c>
      <c r="X5" s="4">
        <f t="shared" si="3"/>
        <v>43</v>
      </c>
      <c r="AA5" s="8">
        <f>324000-(F5+E5*60+D5*60*60)</f>
        <v>26263</v>
      </c>
      <c r="AB5" s="8">
        <f>ABS(ROUNDDOWN(AA5/3600,0))</f>
        <v>7</v>
      </c>
      <c r="AC5" s="8">
        <f>ABS(ROUNDDOWN((AA5-(3600*ROUNDDOWN(AA5/3600,0)))/60,0))</f>
        <v>17</v>
      </c>
      <c r="AD5" s="8">
        <f>ABS(AA5-(ROUNDDOWN(AA5/3600,0)*3600+ROUNDDOWN((AA5-(3600*ROUNDDOWN(AA5/3600,0)))/60,0)*60))</f>
        <v>43</v>
      </c>
      <c r="AE5" s="8">
        <f>324000-(L5+K5*60+J5*60*60)</f>
        <v>26264</v>
      </c>
      <c r="AF5" s="8">
        <f>ABS(ROUNDDOWN(AE5/3600,0))</f>
        <v>7</v>
      </c>
      <c r="AG5" s="8">
        <f>ABS(ROUNDDOWN((AE5-(3600*ROUNDDOWN(AE5/3600,0)))/60,0))</f>
        <v>17</v>
      </c>
      <c r="AH5" s="8">
        <f>ABS(AE5-(ROUNDDOWN(AE5/3600,0)*3600+ROUNDDOWN((AE5-(3600*ROUNDDOWN(AE5/3600,0)))/60,0)*60))</f>
        <v>44</v>
      </c>
      <c r="AI5" s="8">
        <f>324000-(R5+Q5*60+P5*60*60)</f>
        <v>26261</v>
      </c>
      <c r="AJ5" s="8">
        <f>ABS(ROUNDDOWN(AI5/3600,0))</f>
        <v>7</v>
      </c>
      <c r="AK5" s="8">
        <f>ABS(ROUNDDOWN((AI5-(3600*ROUNDDOWN(AI5/3600,0)))/60,0))</f>
        <v>17</v>
      </c>
      <c r="AL5" s="8">
        <f>ABS(AI5-(ROUNDDOWN(AI5/3600,0)*3600+ROUNDDOWN((AI5-(3600*ROUNDDOWN(AI5/3600,0)))/60,0)*60))</f>
        <v>41</v>
      </c>
      <c r="AM5" s="8">
        <f>ROUND((AA5+AE5+AI5)/3,0)</f>
        <v>26263</v>
      </c>
      <c r="AN5" s="8">
        <f>ABS(ROUNDDOWN(AM5/3600,0))</f>
        <v>7</v>
      </c>
      <c r="AO5" s="8">
        <f>ABS(ROUNDDOWN((AM5-(3600*ROUNDDOWN(AM5/3600,0)))/60,0))</f>
        <v>17</v>
      </c>
      <c r="AP5" s="8">
        <f>ABS(AM5-(ROUNDDOWN(AM5/3600,0)*3600+ROUNDDOWN((AM5-(3600*ROUNDDOWN(AM5/3600,0)))/60,0)*60))</f>
        <v>43</v>
      </c>
    </row>
    <row r="6" spans="1:49" ht="12" customHeight="1">
      <c r="D6" s="12"/>
      <c r="E6" s="33"/>
      <c r="F6" s="33"/>
      <c r="G6" s="12"/>
      <c r="H6" s="12"/>
      <c r="I6" s="12"/>
      <c r="J6" s="12"/>
      <c r="K6" s="33"/>
      <c r="L6" s="33"/>
      <c r="M6" s="12"/>
      <c r="N6" s="12"/>
      <c r="O6" s="12"/>
      <c r="P6" s="12"/>
      <c r="Q6" s="33"/>
      <c r="R6" s="33"/>
      <c r="S6" s="12"/>
      <c r="T6" s="12"/>
      <c r="U6" s="12"/>
      <c r="V6" s="12"/>
      <c r="W6" s="12"/>
      <c r="X6" s="12"/>
      <c r="AM6" s="8"/>
      <c r="AN6" s="8"/>
      <c r="AO6" s="8"/>
      <c r="AP6" s="8"/>
    </row>
    <row r="7" spans="1:49" ht="12" customHeight="1">
      <c r="AM7" s="8"/>
      <c r="AN7" s="8"/>
      <c r="AO7" s="8"/>
      <c r="AP7" s="8"/>
    </row>
    <row r="8" spans="1:49" s="8" customFormat="1" ht="12" customHeight="1">
      <c r="A8" s="7" t="s">
        <v>0</v>
      </c>
      <c r="B8" s="7" t="s">
        <v>1</v>
      </c>
      <c r="C8" s="7" t="s">
        <v>2</v>
      </c>
      <c r="D8" s="549" t="s">
        <v>3</v>
      </c>
      <c r="E8" s="549"/>
      <c r="F8" s="549"/>
      <c r="G8" s="549" t="s">
        <v>13</v>
      </c>
      <c r="H8" s="549"/>
      <c r="I8" s="549"/>
      <c r="J8" s="549" t="s">
        <v>4</v>
      </c>
      <c r="K8" s="549"/>
      <c r="L8" s="549"/>
      <c r="M8" s="549" t="s">
        <v>6</v>
      </c>
      <c r="N8" s="549"/>
      <c r="O8" s="549"/>
      <c r="P8" s="549" t="s">
        <v>5</v>
      </c>
      <c r="Q8" s="549"/>
      <c r="R8" s="549"/>
      <c r="S8" s="549" t="s">
        <v>7</v>
      </c>
      <c r="T8" s="549"/>
      <c r="U8" s="549"/>
      <c r="V8" s="549" t="s">
        <v>12</v>
      </c>
      <c r="W8" s="549"/>
      <c r="X8" s="549"/>
      <c r="AS8" s="5"/>
      <c r="AT8" s="5"/>
      <c r="AU8" s="5"/>
      <c r="AV8" s="5"/>
      <c r="AW8" s="5"/>
    </row>
    <row r="9" spans="1:49" ht="12" customHeight="1">
      <c r="A9" s="9">
        <v>44858</v>
      </c>
      <c r="B9" s="7" t="s">
        <v>32</v>
      </c>
      <c r="C9" s="7" t="s">
        <v>30</v>
      </c>
      <c r="D9" s="30">
        <v>81</v>
      </c>
      <c r="E9" s="3">
        <v>38</v>
      </c>
      <c r="F9" s="4">
        <v>18</v>
      </c>
      <c r="G9" s="30">
        <f>IF(AA9&lt;0,"-"&amp;AB9,AB9)</f>
        <v>8</v>
      </c>
      <c r="H9" s="3">
        <f t="shared" ref="H9:I11" si="4">AC9</f>
        <v>21</v>
      </c>
      <c r="I9" s="3">
        <f t="shared" si="4"/>
        <v>42</v>
      </c>
      <c r="J9" s="30">
        <v>81</v>
      </c>
      <c r="K9" s="3">
        <v>38</v>
      </c>
      <c r="L9" s="4">
        <v>20</v>
      </c>
      <c r="M9" s="30">
        <f>IF(AE9&lt;0,"-"&amp;AF9,AF9)</f>
        <v>8</v>
      </c>
      <c r="N9" s="3">
        <f t="shared" ref="N9:O11" si="5">AG9</f>
        <v>21</v>
      </c>
      <c r="O9" s="3">
        <f t="shared" si="5"/>
        <v>40</v>
      </c>
      <c r="P9" s="30">
        <v>81</v>
      </c>
      <c r="Q9" s="3">
        <v>38</v>
      </c>
      <c r="R9" s="4">
        <v>19</v>
      </c>
      <c r="S9" s="30">
        <f>IF(AI9&lt;0,"-"&amp;AJ9,AJ9)</f>
        <v>8</v>
      </c>
      <c r="T9" s="3">
        <f t="shared" ref="T9:U11" si="6">AK9</f>
        <v>21</v>
      </c>
      <c r="U9" s="3">
        <f t="shared" si="6"/>
        <v>41</v>
      </c>
      <c r="V9" s="30">
        <f>IF(AM9&lt;0,"-"&amp;AN9,AN9)</f>
        <v>8</v>
      </c>
      <c r="W9" s="3">
        <f t="shared" ref="W9:X11" si="7">AO9</f>
        <v>21</v>
      </c>
      <c r="X9" s="4">
        <f t="shared" si="7"/>
        <v>41</v>
      </c>
      <c r="AA9" s="8">
        <f>324000-(F9+E9*60+D9*60*60)</f>
        <v>30102</v>
      </c>
      <c r="AB9" s="8">
        <f>ABS(ROUNDDOWN(AA9/3600,0))</f>
        <v>8</v>
      </c>
      <c r="AC9" s="8">
        <f>ABS(ROUNDDOWN((AA9-(3600*ROUNDDOWN(AA9/3600,0)))/60,0))</f>
        <v>21</v>
      </c>
      <c r="AD9" s="8">
        <f>ABS(AA9-(ROUNDDOWN(AA9/3600,0)*3600+ROUNDDOWN((AA9-(3600*ROUNDDOWN(AA9/3600,0)))/60,0)*60))</f>
        <v>42</v>
      </c>
      <c r="AE9" s="8">
        <f>324000-(L9+K9*60+J9*60*60)</f>
        <v>30100</v>
      </c>
      <c r="AF9" s="8">
        <f>ABS(ROUNDDOWN(AE9/3600,0))</f>
        <v>8</v>
      </c>
      <c r="AG9" s="8">
        <f>ABS(ROUNDDOWN((AE9-(3600*ROUNDDOWN(AE9/3600,0)))/60,0))</f>
        <v>21</v>
      </c>
      <c r="AH9" s="8">
        <f>ABS(AE9-(ROUNDDOWN(AE9/3600,0)*3600+ROUNDDOWN((AE9-(3600*ROUNDDOWN(AE9/3600,0)))/60,0)*60))</f>
        <v>40</v>
      </c>
      <c r="AI9" s="8">
        <f>324000-(R9+Q9*60+P9*60*60)</f>
        <v>30101</v>
      </c>
      <c r="AJ9" s="8">
        <f>ABS(ROUNDDOWN(AI9/3600,0))</f>
        <v>8</v>
      </c>
      <c r="AK9" s="8">
        <f>ABS(ROUNDDOWN((AI9-(3600*ROUNDDOWN(AI9/3600,0)))/60,0))</f>
        <v>21</v>
      </c>
      <c r="AL9" s="8">
        <f>ABS(AI9-(ROUNDDOWN(AI9/3600,0)*3600+ROUNDDOWN((AI9-(3600*ROUNDDOWN(AI9/3600,0)))/60,0)*60))</f>
        <v>41</v>
      </c>
      <c r="AM9" s="8">
        <f>ROUND((AA9+AE9+AI9)/3,0)</f>
        <v>30101</v>
      </c>
      <c r="AN9" s="8">
        <f>ABS(ROUNDDOWN(AM9/3600,0))</f>
        <v>8</v>
      </c>
      <c r="AO9" s="8">
        <f>ABS(ROUNDDOWN((AM9-(3600*ROUNDDOWN(AM9/3600,0)))/60,0))</f>
        <v>21</v>
      </c>
      <c r="AP9" s="8">
        <f>ABS(AM9-(ROUNDDOWN(AM9/3600,0)*3600+ROUNDDOWN((AM9-(3600*ROUNDDOWN(AM9/3600,0)))/60,0)*60))</f>
        <v>41</v>
      </c>
    </row>
    <row r="10" spans="1:49" ht="12" customHeight="1">
      <c r="A10" s="7"/>
      <c r="B10" s="7"/>
      <c r="C10" s="7" t="s">
        <v>24</v>
      </c>
      <c r="D10" s="31">
        <v>72</v>
      </c>
      <c r="E10" s="32">
        <v>29</v>
      </c>
      <c r="F10" s="4">
        <v>53</v>
      </c>
      <c r="G10" s="30">
        <f>IF(AA10&lt;0,"-"&amp;AB10,AB10)</f>
        <v>17</v>
      </c>
      <c r="H10" s="3">
        <f t="shared" si="4"/>
        <v>30</v>
      </c>
      <c r="I10" s="3">
        <f t="shared" si="4"/>
        <v>7</v>
      </c>
      <c r="J10" s="31">
        <v>72</v>
      </c>
      <c r="K10" s="32">
        <v>29</v>
      </c>
      <c r="L10" s="4">
        <v>55</v>
      </c>
      <c r="M10" s="30">
        <f>IF(AE10&lt;0,"-"&amp;AF10,AF10)</f>
        <v>17</v>
      </c>
      <c r="N10" s="3">
        <f t="shared" si="5"/>
        <v>30</v>
      </c>
      <c r="O10" s="3">
        <f t="shared" si="5"/>
        <v>5</v>
      </c>
      <c r="P10" s="31">
        <v>72</v>
      </c>
      <c r="Q10" s="32">
        <v>29</v>
      </c>
      <c r="R10" s="4">
        <v>54</v>
      </c>
      <c r="S10" s="30">
        <f>IF(AI10&lt;0,"-"&amp;AJ10,AJ10)</f>
        <v>17</v>
      </c>
      <c r="T10" s="3">
        <f t="shared" si="6"/>
        <v>30</v>
      </c>
      <c r="U10" s="3">
        <f t="shared" si="6"/>
        <v>6</v>
      </c>
      <c r="V10" s="30">
        <f>IF(AM10&lt;0,"-"&amp;AN10,AN10)</f>
        <v>17</v>
      </c>
      <c r="W10" s="3">
        <f t="shared" si="7"/>
        <v>30</v>
      </c>
      <c r="X10" s="4">
        <f t="shared" si="7"/>
        <v>6</v>
      </c>
      <c r="AA10" s="8">
        <f>324000-(F10+E10*60+D10*60*60)</f>
        <v>63007</v>
      </c>
      <c r="AB10" s="8">
        <f>ABS(ROUNDDOWN(AA10/3600,0))</f>
        <v>17</v>
      </c>
      <c r="AC10" s="8">
        <f>ABS(ROUNDDOWN((AA10-(3600*ROUNDDOWN(AA10/3600,0)))/60,0))</f>
        <v>30</v>
      </c>
      <c r="AD10" s="8">
        <f>ABS(AA10-(ROUNDDOWN(AA10/3600,0)*3600+ROUNDDOWN((AA10-(3600*ROUNDDOWN(AA10/3600,0)))/60,0)*60))</f>
        <v>7</v>
      </c>
      <c r="AE10" s="8">
        <f>324000-(L10+K10*60+J10*60*60)</f>
        <v>63005</v>
      </c>
      <c r="AF10" s="8">
        <f>ABS(ROUNDDOWN(AE10/3600,0))</f>
        <v>17</v>
      </c>
      <c r="AG10" s="8">
        <f>ABS(ROUNDDOWN((AE10-(3600*ROUNDDOWN(AE10/3600,0)))/60,0))</f>
        <v>30</v>
      </c>
      <c r="AH10" s="8">
        <f>ABS(AE10-(ROUNDDOWN(AE10/3600,0)*3600+ROUNDDOWN((AE10-(3600*ROUNDDOWN(AE10/3600,0)))/60,0)*60))</f>
        <v>5</v>
      </c>
      <c r="AI10" s="8">
        <f>324000-(R10+Q10*60+P10*60*60)</f>
        <v>63006</v>
      </c>
      <c r="AJ10" s="8">
        <f>ABS(ROUNDDOWN(AI10/3600,0))</f>
        <v>17</v>
      </c>
      <c r="AK10" s="8">
        <f>ABS(ROUNDDOWN((AI10-(3600*ROUNDDOWN(AI10/3600,0)))/60,0))</f>
        <v>30</v>
      </c>
      <c r="AL10" s="8">
        <f>ABS(AI10-(ROUNDDOWN(AI10/3600,0)*3600+ROUNDDOWN((AI10-(3600*ROUNDDOWN(AI10/3600,0)))/60,0)*60))</f>
        <v>6</v>
      </c>
      <c r="AM10" s="8">
        <f>ROUND((AA10+AE10+AI10)/3,0)</f>
        <v>63006</v>
      </c>
      <c r="AN10" s="8">
        <f>ABS(ROUNDDOWN(AM10/3600,0))</f>
        <v>17</v>
      </c>
      <c r="AO10" s="8">
        <f>ABS(ROUNDDOWN((AM10-(3600*ROUNDDOWN(AM10/3600,0)))/60,0))</f>
        <v>30</v>
      </c>
      <c r="AP10" s="8">
        <f>ABS(AM10-(ROUNDDOWN(AM10/3600,0)*3600+ROUNDDOWN((AM10-(3600*ROUNDDOWN(AM10/3600,0)))/60,0)*60))</f>
        <v>6</v>
      </c>
    </row>
    <row r="11" spans="1:49" ht="12" customHeight="1">
      <c r="A11" s="7"/>
      <c r="B11" s="7"/>
      <c r="C11" s="7" t="s">
        <v>27</v>
      </c>
      <c r="D11" s="31">
        <v>73</v>
      </c>
      <c r="E11" s="3">
        <v>6</v>
      </c>
      <c r="F11" s="4">
        <v>6</v>
      </c>
      <c r="G11" s="30">
        <f>IF(AA11&lt;0,"-"&amp;AB11,AB11)</f>
        <v>16</v>
      </c>
      <c r="H11" s="3">
        <f t="shared" si="4"/>
        <v>53</v>
      </c>
      <c r="I11" s="3">
        <f t="shared" si="4"/>
        <v>54</v>
      </c>
      <c r="J11" s="31">
        <v>73</v>
      </c>
      <c r="K11" s="3">
        <v>6</v>
      </c>
      <c r="L11" s="4">
        <v>7</v>
      </c>
      <c r="M11" s="30">
        <f>IF(AE11&lt;0,"-"&amp;AF11,AF11)</f>
        <v>16</v>
      </c>
      <c r="N11" s="3">
        <f t="shared" si="5"/>
        <v>53</v>
      </c>
      <c r="O11" s="3">
        <f t="shared" si="5"/>
        <v>53</v>
      </c>
      <c r="P11" s="31">
        <v>73</v>
      </c>
      <c r="Q11" s="3">
        <v>6</v>
      </c>
      <c r="R11" s="4">
        <v>7</v>
      </c>
      <c r="S11" s="30">
        <f>IF(AI11&lt;0,"-"&amp;AJ11,AJ11)</f>
        <v>16</v>
      </c>
      <c r="T11" s="3">
        <f t="shared" si="6"/>
        <v>53</v>
      </c>
      <c r="U11" s="3">
        <f t="shared" si="6"/>
        <v>53</v>
      </c>
      <c r="V11" s="30">
        <f>IF(AM11&lt;0,"-"&amp;AN11,AN11)</f>
        <v>16</v>
      </c>
      <c r="W11" s="3">
        <f t="shared" si="7"/>
        <v>53</v>
      </c>
      <c r="X11" s="4">
        <f t="shared" si="7"/>
        <v>53</v>
      </c>
      <c r="AA11" s="8">
        <f>324000-(F11+E11*60+D11*60*60)</f>
        <v>60834</v>
      </c>
      <c r="AB11" s="8">
        <f>ABS(ROUNDDOWN(AA11/3600,0))</f>
        <v>16</v>
      </c>
      <c r="AC11" s="8">
        <f>ABS(ROUNDDOWN((AA11-(3600*ROUNDDOWN(AA11/3600,0)))/60,0))</f>
        <v>53</v>
      </c>
      <c r="AD11" s="8">
        <f>ABS(AA11-(ROUNDDOWN(AA11/3600,0)*3600+ROUNDDOWN((AA11-(3600*ROUNDDOWN(AA11/3600,0)))/60,0)*60))</f>
        <v>54</v>
      </c>
      <c r="AE11" s="8">
        <f>324000-(L11+K11*60+J11*60*60)</f>
        <v>60833</v>
      </c>
      <c r="AF11" s="8">
        <f>ABS(ROUNDDOWN(AE11/3600,0))</f>
        <v>16</v>
      </c>
      <c r="AG11" s="8">
        <f>ABS(ROUNDDOWN((AE11-(3600*ROUNDDOWN(AE11/3600,0)))/60,0))</f>
        <v>53</v>
      </c>
      <c r="AH11" s="8">
        <f>ABS(AE11-(ROUNDDOWN(AE11/3600,0)*3600+ROUNDDOWN((AE11-(3600*ROUNDDOWN(AE11/3600,0)))/60,0)*60))</f>
        <v>53</v>
      </c>
      <c r="AI11" s="8">
        <f>324000-(R11+Q11*60+P11*60*60)</f>
        <v>60833</v>
      </c>
      <c r="AJ11" s="8">
        <f>ABS(ROUNDDOWN(AI11/3600,0))</f>
        <v>16</v>
      </c>
      <c r="AK11" s="8">
        <f>ABS(ROUNDDOWN((AI11-(3600*ROUNDDOWN(AI11/3600,0)))/60,0))</f>
        <v>53</v>
      </c>
      <c r="AL11" s="8">
        <f>ABS(AI11-(ROUNDDOWN(AI11/3600,0)*3600+ROUNDDOWN((AI11-(3600*ROUNDDOWN(AI11/3600,0)))/60,0)*60))</f>
        <v>53</v>
      </c>
      <c r="AM11" s="8">
        <f>ROUND((AA11+AE11+AI11)/3,0)</f>
        <v>60833</v>
      </c>
      <c r="AN11" s="8">
        <f>ABS(ROUNDDOWN(AM11/3600,0))</f>
        <v>16</v>
      </c>
      <c r="AO11" s="8">
        <f>ABS(ROUNDDOWN((AM11-(3600*ROUNDDOWN(AM11/3600,0)))/60,0))</f>
        <v>53</v>
      </c>
      <c r="AP11" s="8">
        <f>ABS(AM11-(ROUNDDOWN(AM11/3600,0)*3600+ROUNDDOWN((AM11-(3600*ROUNDDOWN(AM11/3600,0)))/60,0)*60))</f>
        <v>53</v>
      </c>
    </row>
    <row r="12" spans="1:49" ht="12" customHeight="1">
      <c r="AM12" s="8"/>
      <c r="AN12" s="8"/>
      <c r="AO12" s="8"/>
      <c r="AP12" s="8"/>
    </row>
    <row r="13" spans="1:49" ht="12" customHeight="1">
      <c r="AM13" s="8"/>
      <c r="AN13" s="8"/>
      <c r="AO13" s="8"/>
      <c r="AP13" s="8"/>
    </row>
    <row r="14" spans="1:49" s="8" customFormat="1" ht="12" customHeight="1">
      <c r="A14" s="7" t="s">
        <v>0</v>
      </c>
      <c r="B14" s="7" t="s">
        <v>1</v>
      </c>
      <c r="C14" s="7" t="s">
        <v>2</v>
      </c>
      <c r="D14" s="549" t="s">
        <v>3</v>
      </c>
      <c r="E14" s="549"/>
      <c r="F14" s="549"/>
      <c r="G14" s="549" t="s">
        <v>13</v>
      </c>
      <c r="H14" s="549"/>
      <c r="I14" s="549"/>
      <c r="J14" s="549" t="s">
        <v>4</v>
      </c>
      <c r="K14" s="549"/>
      <c r="L14" s="549"/>
      <c r="M14" s="549" t="s">
        <v>6</v>
      </c>
      <c r="N14" s="549"/>
      <c r="O14" s="549"/>
      <c r="P14" s="549" t="s">
        <v>5</v>
      </c>
      <c r="Q14" s="549"/>
      <c r="R14" s="549"/>
      <c r="S14" s="549" t="s">
        <v>7</v>
      </c>
      <c r="T14" s="549"/>
      <c r="U14" s="549"/>
      <c r="V14" s="549" t="s">
        <v>12</v>
      </c>
      <c r="W14" s="549"/>
      <c r="X14" s="549"/>
      <c r="AS14" s="5"/>
      <c r="AT14" s="5"/>
      <c r="AU14" s="5"/>
      <c r="AV14" s="5"/>
      <c r="AW14" s="5"/>
    </row>
    <row r="15" spans="1:49" ht="12" customHeight="1">
      <c r="A15" s="9">
        <v>44858</v>
      </c>
      <c r="B15" s="7" t="s">
        <v>35</v>
      </c>
      <c r="C15" s="7" t="s">
        <v>34</v>
      </c>
      <c r="D15" s="30">
        <v>88</v>
      </c>
      <c r="E15" s="3">
        <v>27</v>
      </c>
      <c r="F15" s="4">
        <v>41</v>
      </c>
      <c r="G15" s="30">
        <f>IF(AA15&lt;0,"-"&amp;AB15,AB15)</f>
        <v>1</v>
      </c>
      <c r="H15" s="3">
        <f t="shared" ref="H15:I17" si="8">AC15</f>
        <v>32</v>
      </c>
      <c r="I15" s="3">
        <f t="shared" si="8"/>
        <v>19</v>
      </c>
      <c r="J15" s="30">
        <v>88</v>
      </c>
      <c r="K15" s="3">
        <v>27</v>
      </c>
      <c r="L15" s="4">
        <v>38</v>
      </c>
      <c r="M15" s="30">
        <f>IF(AE15&lt;0,"-"&amp;AF15,AF15)</f>
        <v>1</v>
      </c>
      <c r="N15" s="3">
        <f t="shared" ref="N15:O17" si="9">AG15</f>
        <v>32</v>
      </c>
      <c r="O15" s="3">
        <f t="shared" si="9"/>
        <v>22</v>
      </c>
      <c r="P15" s="30">
        <v>88</v>
      </c>
      <c r="Q15" s="3">
        <v>27</v>
      </c>
      <c r="R15" s="4">
        <v>40</v>
      </c>
      <c r="S15" s="30">
        <f>IF(AI15&lt;0,"-"&amp;AJ15,AJ15)</f>
        <v>1</v>
      </c>
      <c r="T15" s="3">
        <f t="shared" ref="T15:U17" si="10">AK15</f>
        <v>32</v>
      </c>
      <c r="U15" s="3">
        <f t="shared" si="10"/>
        <v>20</v>
      </c>
      <c r="V15" s="30">
        <f>IF(AM15&lt;0,"-"&amp;AN15,AN15)</f>
        <v>1</v>
      </c>
      <c r="W15" s="3">
        <f t="shared" ref="W15:X17" si="11">AO15</f>
        <v>32</v>
      </c>
      <c r="X15" s="4">
        <f t="shared" si="11"/>
        <v>20</v>
      </c>
      <c r="AA15" s="8">
        <f>324000-(F15+E15*60+D15*60*60)</f>
        <v>5539</v>
      </c>
      <c r="AB15" s="8">
        <f>ABS(ROUNDDOWN(AA15/3600,0))</f>
        <v>1</v>
      </c>
      <c r="AC15" s="8">
        <f>ABS(ROUNDDOWN((AA15-(3600*ROUNDDOWN(AA15/3600,0)))/60,0))</f>
        <v>32</v>
      </c>
      <c r="AD15" s="8">
        <f>ABS(AA15-(ROUNDDOWN(AA15/3600,0)*3600+ROUNDDOWN((AA15-(3600*ROUNDDOWN(AA15/3600,0)))/60,0)*60))</f>
        <v>19</v>
      </c>
      <c r="AE15" s="8">
        <f>324000-(L15+K15*60+J15*60*60)</f>
        <v>5542</v>
      </c>
      <c r="AF15" s="8">
        <f>ABS(ROUNDDOWN(AE15/3600,0))</f>
        <v>1</v>
      </c>
      <c r="AG15" s="8">
        <f>ABS(ROUNDDOWN((AE15-(3600*ROUNDDOWN(AE15/3600,0)))/60,0))</f>
        <v>32</v>
      </c>
      <c r="AH15" s="8">
        <f>ABS(AE15-(ROUNDDOWN(AE15/3600,0)*3600+ROUNDDOWN((AE15-(3600*ROUNDDOWN(AE15/3600,0)))/60,0)*60))</f>
        <v>22</v>
      </c>
      <c r="AI15" s="8">
        <f>324000-(R15+Q15*60+P15*60*60)</f>
        <v>5540</v>
      </c>
      <c r="AJ15" s="8">
        <f>ABS(ROUNDDOWN(AI15/3600,0))</f>
        <v>1</v>
      </c>
      <c r="AK15" s="8">
        <f>ABS(ROUNDDOWN((AI15-(3600*ROUNDDOWN(AI15/3600,0)))/60,0))</f>
        <v>32</v>
      </c>
      <c r="AL15" s="8">
        <f>ABS(AI15-(ROUNDDOWN(AI15/3600,0)*3600+ROUNDDOWN((AI15-(3600*ROUNDDOWN(AI15/3600,0)))/60,0)*60))</f>
        <v>20</v>
      </c>
      <c r="AM15" s="8">
        <f>ROUND((AA15+AE15+AI15)/3,0)</f>
        <v>5540</v>
      </c>
      <c r="AN15" s="8">
        <f>ABS(ROUNDDOWN(AM15/3600,0))</f>
        <v>1</v>
      </c>
      <c r="AO15" s="8">
        <f>ABS(ROUNDDOWN((AM15-(3600*ROUNDDOWN(AM15/3600,0)))/60,0))</f>
        <v>32</v>
      </c>
      <c r="AP15" s="8">
        <f>ABS(AM15-(ROUNDDOWN(AM15/3600,0)*3600+ROUNDDOWN((AM15-(3600*ROUNDDOWN(AM15/3600,0)))/60,0)*60))</f>
        <v>20</v>
      </c>
    </row>
    <row r="16" spans="1:49" ht="12" customHeight="1">
      <c r="A16" s="7"/>
      <c r="B16" s="7"/>
      <c r="C16" s="7" t="s">
        <v>28</v>
      </c>
      <c r="D16" s="31">
        <v>71</v>
      </c>
      <c r="E16" s="3">
        <v>18</v>
      </c>
      <c r="F16" s="4">
        <v>54</v>
      </c>
      <c r="G16" s="30">
        <f>IF(AA16&lt;0,"-"&amp;AB16,AB16)</f>
        <v>18</v>
      </c>
      <c r="H16" s="3">
        <f t="shared" si="8"/>
        <v>41</v>
      </c>
      <c r="I16" s="3">
        <f t="shared" si="8"/>
        <v>6</v>
      </c>
      <c r="J16" s="31">
        <v>71</v>
      </c>
      <c r="K16" s="3">
        <v>18</v>
      </c>
      <c r="L16" s="4">
        <v>55</v>
      </c>
      <c r="M16" s="30">
        <f>IF(AE16&lt;0,"-"&amp;AF16,AF16)</f>
        <v>18</v>
      </c>
      <c r="N16" s="3">
        <f t="shared" si="9"/>
        <v>41</v>
      </c>
      <c r="O16" s="3">
        <f t="shared" si="9"/>
        <v>5</v>
      </c>
      <c r="P16" s="31">
        <v>71</v>
      </c>
      <c r="Q16" s="3">
        <v>18</v>
      </c>
      <c r="R16" s="4">
        <v>55</v>
      </c>
      <c r="S16" s="30">
        <f>IF(AI16&lt;0,"-"&amp;AJ16,AJ16)</f>
        <v>18</v>
      </c>
      <c r="T16" s="3">
        <f t="shared" si="10"/>
        <v>41</v>
      </c>
      <c r="U16" s="3">
        <f t="shared" si="10"/>
        <v>5</v>
      </c>
      <c r="V16" s="30">
        <f>IF(AM16&lt;0,"-"&amp;AN16,AN16)</f>
        <v>18</v>
      </c>
      <c r="W16" s="3">
        <f t="shared" si="11"/>
        <v>41</v>
      </c>
      <c r="X16" s="4">
        <f t="shared" si="11"/>
        <v>5</v>
      </c>
      <c r="AA16" s="8">
        <f>324000-(F16+E16*60+D16*60*60)</f>
        <v>67266</v>
      </c>
      <c r="AB16" s="8">
        <f>ABS(ROUNDDOWN(AA16/3600,0))</f>
        <v>18</v>
      </c>
      <c r="AC16" s="8">
        <f>ABS(ROUNDDOWN((AA16-(3600*ROUNDDOWN(AA16/3600,0)))/60,0))</f>
        <v>41</v>
      </c>
      <c r="AD16" s="8">
        <f>ABS(AA16-(ROUNDDOWN(AA16/3600,0)*3600+ROUNDDOWN((AA16-(3600*ROUNDDOWN(AA16/3600,0)))/60,0)*60))</f>
        <v>6</v>
      </c>
      <c r="AE16" s="8">
        <f>324000-(L16+K16*60+J16*60*60)</f>
        <v>67265</v>
      </c>
      <c r="AF16" s="8">
        <f>ABS(ROUNDDOWN(AE16/3600,0))</f>
        <v>18</v>
      </c>
      <c r="AG16" s="8">
        <f>ABS(ROUNDDOWN((AE16-(3600*ROUNDDOWN(AE16/3600,0)))/60,0))</f>
        <v>41</v>
      </c>
      <c r="AH16" s="8">
        <f>ABS(AE16-(ROUNDDOWN(AE16/3600,0)*3600+ROUNDDOWN((AE16-(3600*ROUNDDOWN(AE16/3600,0)))/60,0)*60))</f>
        <v>5</v>
      </c>
      <c r="AI16" s="8">
        <f>324000-(R16+Q16*60+P16*60*60)</f>
        <v>67265</v>
      </c>
      <c r="AJ16" s="8">
        <f>ABS(ROUNDDOWN(AI16/3600,0))</f>
        <v>18</v>
      </c>
      <c r="AK16" s="8">
        <f>ABS(ROUNDDOWN((AI16-(3600*ROUNDDOWN(AI16/3600,0)))/60,0))</f>
        <v>41</v>
      </c>
      <c r="AL16" s="8">
        <f>ABS(AI16-(ROUNDDOWN(AI16/3600,0)*3600+ROUNDDOWN((AI16-(3600*ROUNDDOWN(AI16/3600,0)))/60,0)*60))</f>
        <v>5</v>
      </c>
      <c r="AM16" s="8">
        <f>ROUND((AA16+AE16+AI16)/3,0)</f>
        <v>67265</v>
      </c>
      <c r="AN16" s="8">
        <f>ABS(ROUNDDOWN(AM16/3600,0))</f>
        <v>18</v>
      </c>
      <c r="AO16" s="8">
        <f>ABS(ROUNDDOWN((AM16-(3600*ROUNDDOWN(AM16/3600,0)))/60,0))</f>
        <v>41</v>
      </c>
      <c r="AP16" s="8">
        <f>ABS(AM16-(ROUNDDOWN(AM16/3600,0)*3600+ROUNDDOWN((AM16-(3600*ROUNDDOWN(AM16/3600,0)))/60,0)*60))</f>
        <v>5</v>
      </c>
    </row>
    <row r="17" spans="1:49" ht="12" customHeight="1">
      <c r="A17" s="7"/>
      <c r="B17" s="7"/>
      <c r="C17" s="7" t="s">
        <v>29</v>
      </c>
      <c r="D17" s="31">
        <v>71</v>
      </c>
      <c r="E17" s="32">
        <v>52</v>
      </c>
      <c r="F17" s="4">
        <v>30</v>
      </c>
      <c r="G17" s="30">
        <f>IF(AA17&lt;0,"-"&amp;AB17,AB17)</f>
        <v>18</v>
      </c>
      <c r="H17" s="3">
        <f t="shared" si="8"/>
        <v>7</v>
      </c>
      <c r="I17" s="3">
        <f t="shared" si="8"/>
        <v>30</v>
      </c>
      <c r="J17" s="31">
        <v>71</v>
      </c>
      <c r="K17" s="32">
        <v>52</v>
      </c>
      <c r="L17" s="4">
        <v>31</v>
      </c>
      <c r="M17" s="30">
        <f>IF(AE17&lt;0,"-"&amp;AF17,AF17)</f>
        <v>18</v>
      </c>
      <c r="N17" s="3">
        <f t="shared" si="9"/>
        <v>7</v>
      </c>
      <c r="O17" s="3">
        <f t="shared" si="9"/>
        <v>29</v>
      </c>
      <c r="P17" s="31">
        <v>71</v>
      </c>
      <c r="Q17" s="32">
        <v>52</v>
      </c>
      <c r="R17" s="4">
        <v>30</v>
      </c>
      <c r="S17" s="30">
        <f>IF(AI17&lt;0,"-"&amp;AJ17,AJ17)</f>
        <v>18</v>
      </c>
      <c r="T17" s="3">
        <f t="shared" si="10"/>
        <v>7</v>
      </c>
      <c r="U17" s="3">
        <f t="shared" si="10"/>
        <v>30</v>
      </c>
      <c r="V17" s="30">
        <f>IF(AM17&lt;0,"-"&amp;AN17,AN17)</f>
        <v>18</v>
      </c>
      <c r="W17" s="3">
        <f t="shared" si="11"/>
        <v>7</v>
      </c>
      <c r="X17" s="4">
        <f t="shared" si="11"/>
        <v>30</v>
      </c>
      <c r="AA17" s="8">
        <f>324000-(F17+E17*60+D17*60*60)</f>
        <v>65250</v>
      </c>
      <c r="AB17" s="8">
        <f>ABS(ROUNDDOWN(AA17/3600,0))</f>
        <v>18</v>
      </c>
      <c r="AC17" s="8">
        <f>ABS(ROUNDDOWN((AA17-(3600*ROUNDDOWN(AA17/3600,0)))/60,0))</f>
        <v>7</v>
      </c>
      <c r="AD17" s="8">
        <f>ABS(AA17-(ROUNDDOWN(AA17/3600,0)*3600+ROUNDDOWN((AA17-(3600*ROUNDDOWN(AA17/3600,0)))/60,0)*60))</f>
        <v>30</v>
      </c>
      <c r="AE17" s="8">
        <f>324000-(L17+K17*60+J17*60*60)</f>
        <v>65249</v>
      </c>
      <c r="AF17" s="8">
        <f>ABS(ROUNDDOWN(AE17/3600,0))</f>
        <v>18</v>
      </c>
      <c r="AG17" s="8">
        <f>ABS(ROUNDDOWN((AE17-(3600*ROUNDDOWN(AE17/3600,0)))/60,0))</f>
        <v>7</v>
      </c>
      <c r="AH17" s="8">
        <f>ABS(AE17-(ROUNDDOWN(AE17/3600,0)*3600+ROUNDDOWN((AE17-(3600*ROUNDDOWN(AE17/3600,0)))/60,0)*60))</f>
        <v>29</v>
      </c>
      <c r="AI17" s="8">
        <f>324000-(R17+Q17*60+P17*60*60)</f>
        <v>65250</v>
      </c>
      <c r="AJ17" s="8">
        <f>ABS(ROUNDDOWN(AI17/3600,0))</f>
        <v>18</v>
      </c>
      <c r="AK17" s="8">
        <f>ABS(ROUNDDOWN((AI17-(3600*ROUNDDOWN(AI17/3600,0)))/60,0))</f>
        <v>7</v>
      </c>
      <c r="AL17" s="8">
        <f>ABS(AI17-(ROUNDDOWN(AI17/3600,0)*3600+ROUNDDOWN((AI17-(3600*ROUNDDOWN(AI17/3600,0)))/60,0)*60))</f>
        <v>30</v>
      </c>
      <c r="AM17" s="8">
        <f>ROUND((AA17+AE17+AI17)/3,0)</f>
        <v>65250</v>
      </c>
      <c r="AN17" s="8">
        <f>ABS(ROUNDDOWN(AM17/3600,0))</f>
        <v>18</v>
      </c>
      <c r="AO17" s="8">
        <f>ABS(ROUNDDOWN((AM17-(3600*ROUNDDOWN(AM17/3600,0)))/60,0))</f>
        <v>7</v>
      </c>
      <c r="AP17" s="8">
        <f>ABS(AM17-(ROUNDDOWN(AM17/3600,0)*3600+ROUNDDOWN((AM17-(3600*ROUNDDOWN(AM17/3600,0)))/60,0)*60))</f>
        <v>30</v>
      </c>
    </row>
    <row r="18" spans="1:49" ht="12" customHeight="1">
      <c r="AM18" s="8"/>
      <c r="AN18" s="8"/>
      <c r="AO18" s="8"/>
      <c r="AP18" s="8"/>
    </row>
    <row r="19" spans="1:49" ht="12" customHeight="1">
      <c r="AM19" s="8"/>
      <c r="AN19" s="8"/>
      <c r="AO19" s="8"/>
      <c r="AP19" s="8"/>
    </row>
    <row r="20" spans="1:49" s="8" customFormat="1" ht="12" customHeight="1">
      <c r="A20" s="7" t="s">
        <v>0</v>
      </c>
      <c r="B20" s="7" t="s">
        <v>1</v>
      </c>
      <c r="C20" s="7" t="s">
        <v>2</v>
      </c>
      <c r="D20" s="549" t="s">
        <v>3</v>
      </c>
      <c r="E20" s="549"/>
      <c r="F20" s="549"/>
      <c r="G20" s="549" t="s">
        <v>13</v>
      </c>
      <c r="H20" s="549"/>
      <c r="I20" s="549"/>
      <c r="J20" s="549" t="s">
        <v>4</v>
      </c>
      <c r="K20" s="549"/>
      <c r="L20" s="549"/>
      <c r="M20" s="549" t="s">
        <v>6</v>
      </c>
      <c r="N20" s="549"/>
      <c r="O20" s="549"/>
      <c r="P20" s="549" t="s">
        <v>5</v>
      </c>
      <c r="Q20" s="549"/>
      <c r="R20" s="549"/>
      <c r="S20" s="549" t="s">
        <v>7</v>
      </c>
      <c r="T20" s="549"/>
      <c r="U20" s="549"/>
      <c r="V20" s="549" t="s">
        <v>12</v>
      </c>
      <c r="W20" s="549"/>
      <c r="X20" s="549"/>
      <c r="AS20" s="5"/>
      <c r="AT20" s="5"/>
      <c r="AU20" s="5"/>
      <c r="AV20" s="5"/>
      <c r="AW20" s="5"/>
    </row>
    <row r="21" spans="1:49" ht="12" customHeight="1">
      <c r="A21" s="9">
        <v>44862</v>
      </c>
      <c r="B21" s="7" t="s">
        <v>82</v>
      </c>
      <c r="C21" s="7" t="s">
        <v>83</v>
      </c>
      <c r="D21" s="30">
        <v>89</v>
      </c>
      <c r="E21" s="3">
        <v>30</v>
      </c>
      <c r="F21" s="4">
        <v>47</v>
      </c>
      <c r="G21" s="30">
        <f>IF(AA21&lt;0,"-"&amp;AB21,AB21)</f>
        <v>0</v>
      </c>
      <c r="H21" s="3">
        <f>AC21</f>
        <v>29</v>
      </c>
      <c r="I21" s="3">
        <f>AD21</f>
        <v>13</v>
      </c>
      <c r="J21" s="30">
        <v>89</v>
      </c>
      <c r="K21" s="3">
        <v>30</v>
      </c>
      <c r="L21" s="4">
        <v>46</v>
      </c>
      <c r="M21" s="30">
        <f>IF(AE21&lt;0,"-"&amp;AF21,AF21)</f>
        <v>0</v>
      </c>
      <c r="N21" s="3">
        <f>AG21</f>
        <v>29</v>
      </c>
      <c r="O21" s="3">
        <f>AH21</f>
        <v>14</v>
      </c>
      <c r="P21" s="30">
        <v>89</v>
      </c>
      <c r="Q21" s="3">
        <v>30</v>
      </c>
      <c r="R21" s="4">
        <v>46</v>
      </c>
      <c r="S21" s="30">
        <f>IF(AI21&lt;0,"-"&amp;AJ21,AJ21)</f>
        <v>0</v>
      </c>
      <c r="T21" s="3">
        <f>AK21</f>
        <v>29</v>
      </c>
      <c r="U21" s="3">
        <f>AL21</f>
        <v>14</v>
      </c>
      <c r="V21" s="30">
        <f>IF(AM21&lt;0,"-"&amp;AN21,AN21)</f>
        <v>0</v>
      </c>
      <c r="W21" s="3">
        <f>AO21</f>
        <v>29</v>
      </c>
      <c r="X21" s="4">
        <f>AP21</f>
        <v>14</v>
      </c>
      <c r="AA21" s="8">
        <f>324000-(F21+E21*60+D21*60*60)</f>
        <v>1753</v>
      </c>
      <c r="AB21" s="8">
        <f>ABS(ROUNDDOWN(AA21/3600,0))</f>
        <v>0</v>
      </c>
      <c r="AC21" s="8">
        <f>ABS(ROUNDDOWN((AA21-(3600*ROUNDDOWN(AA21/3600,0)))/60,0))</f>
        <v>29</v>
      </c>
      <c r="AD21" s="8">
        <f>ABS(AA21-(ROUNDDOWN(AA21/3600,0)*3600+ROUNDDOWN((AA21-(3600*ROUNDDOWN(AA21/3600,0)))/60,0)*60))</f>
        <v>13</v>
      </c>
      <c r="AE21" s="8">
        <f>324000-(L21+K21*60+J21*60*60)</f>
        <v>1754</v>
      </c>
      <c r="AF21" s="8">
        <f>ABS(ROUNDDOWN(AE21/3600,0))</f>
        <v>0</v>
      </c>
      <c r="AG21" s="8">
        <f>ABS(ROUNDDOWN((AE21-(3600*ROUNDDOWN(AE21/3600,0)))/60,0))</f>
        <v>29</v>
      </c>
      <c r="AH21" s="8">
        <f>ABS(AE21-(ROUNDDOWN(AE21/3600,0)*3600+ROUNDDOWN((AE21-(3600*ROUNDDOWN(AE21/3600,0)))/60,0)*60))</f>
        <v>14</v>
      </c>
      <c r="AI21" s="8">
        <f>324000-(R21+Q21*60+P21*60*60)</f>
        <v>1754</v>
      </c>
      <c r="AJ21" s="8">
        <f>ABS(ROUNDDOWN(AI21/3600,0))</f>
        <v>0</v>
      </c>
      <c r="AK21" s="8">
        <f>ABS(ROUNDDOWN((AI21-(3600*ROUNDDOWN(AI21/3600,0)))/60,0))</f>
        <v>29</v>
      </c>
      <c r="AL21" s="8">
        <f>ABS(AI21-(ROUNDDOWN(AI21/3600,0)*3600+ROUNDDOWN((AI21-(3600*ROUNDDOWN(AI21/3600,0)))/60,0)*60))</f>
        <v>14</v>
      </c>
      <c r="AM21" s="8">
        <f>ROUND((AA21+AE21+AI21)/3,0)</f>
        <v>1754</v>
      </c>
      <c r="AN21" s="8">
        <f>ABS(ROUNDDOWN(AM21/3600,0))</f>
        <v>0</v>
      </c>
      <c r="AO21" s="8">
        <f>ABS(ROUNDDOWN((AM21-(3600*ROUNDDOWN(AM21/3600,0)))/60,0))</f>
        <v>29</v>
      </c>
      <c r="AP21" s="8">
        <f>ABS(AM21-(ROUNDDOWN(AM21/3600,0)*3600+ROUNDDOWN((AM21-(3600*ROUNDDOWN(AM21/3600,0)))/60,0)*60))</f>
        <v>14</v>
      </c>
    </row>
    <row r="22" spans="1:49" ht="12" customHeight="1">
      <c r="A22" s="7"/>
      <c r="B22" s="7"/>
      <c r="C22" s="7" t="s">
        <v>84</v>
      </c>
      <c r="D22" s="31">
        <v>86</v>
      </c>
      <c r="E22" s="3">
        <v>32</v>
      </c>
      <c r="F22" s="4">
        <v>40</v>
      </c>
      <c r="G22" s="30">
        <f>IF(AA22&lt;0,"-"&amp;AB22,AB22)</f>
        <v>3</v>
      </c>
      <c r="H22" s="3">
        <f>AC22</f>
        <v>27</v>
      </c>
      <c r="I22" s="3">
        <f>AD22</f>
        <v>20</v>
      </c>
      <c r="J22" s="31">
        <v>86</v>
      </c>
      <c r="K22" s="3">
        <v>32</v>
      </c>
      <c r="L22" s="4">
        <v>40</v>
      </c>
      <c r="M22" s="30">
        <f>IF(AE22&lt;0,"-"&amp;AF22,AF22)</f>
        <v>3</v>
      </c>
      <c r="N22" s="3">
        <f>AG22</f>
        <v>27</v>
      </c>
      <c r="O22" s="3">
        <f>AH22</f>
        <v>20</v>
      </c>
      <c r="P22" s="31">
        <v>86</v>
      </c>
      <c r="Q22" s="3">
        <v>32</v>
      </c>
      <c r="R22" s="4">
        <v>40</v>
      </c>
      <c r="S22" s="30">
        <f>IF(AI22&lt;0,"-"&amp;AJ22,AJ22)</f>
        <v>3</v>
      </c>
      <c r="T22" s="3">
        <f>AK22</f>
        <v>27</v>
      </c>
      <c r="U22" s="3">
        <f>AL22</f>
        <v>20</v>
      </c>
      <c r="V22" s="30">
        <f>IF(AM22&lt;0,"-"&amp;AN22,AN22)</f>
        <v>3</v>
      </c>
      <c r="W22" s="3">
        <f>AO22</f>
        <v>27</v>
      </c>
      <c r="X22" s="4">
        <f>AP22</f>
        <v>20</v>
      </c>
      <c r="AA22" s="8">
        <f>324000-(F22+E22*60+D22*60*60)</f>
        <v>12440</v>
      </c>
      <c r="AB22" s="8">
        <f>ABS(ROUNDDOWN(AA22/3600,0))</f>
        <v>3</v>
      </c>
      <c r="AC22" s="8">
        <f>ABS(ROUNDDOWN((AA22-(3600*ROUNDDOWN(AA22/3600,0)))/60,0))</f>
        <v>27</v>
      </c>
      <c r="AD22" s="8">
        <f>ABS(AA22-(ROUNDDOWN(AA22/3600,0)*3600+ROUNDDOWN((AA22-(3600*ROUNDDOWN(AA22/3600,0)))/60,0)*60))</f>
        <v>20</v>
      </c>
      <c r="AE22" s="8">
        <f>324000-(L22+K22*60+J22*60*60)</f>
        <v>12440</v>
      </c>
      <c r="AF22" s="8">
        <f>ABS(ROUNDDOWN(AE22/3600,0))</f>
        <v>3</v>
      </c>
      <c r="AG22" s="8">
        <f>ABS(ROUNDDOWN((AE22-(3600*ROUNDDOWN(AE22/3600,0)))/60,0))</f>
        <v>27</v>
      </c>
      <c r="AH22" s="8">
        <f>ABS(AE22-(ROUNDDOWN(AE22/3600,0)*3600+ROUNDDOWN((AE22-(3600*ROUNDDOWN(AE22/3600,0)))/60,0)*60))</f>
        <v>20</v>
      </c>
      <c r="AI22" s="8">
        <f>324000-(R22+Q22*60+P22*60*60)</f>
        <v>12440</v>
      </c>
      <c r="AJ22" s="8">
        <f>ABS(ROUNDDOWN(AI22/3600,0))</f>
        <v>3</v>
      </c>
      <c r="AK22" s="8">
        <f>ABS(ROUNDDOWN((AI22-(3600*ROUNDDOWN(AI22/3600,0)))/60,0))</f>
        <v>27</v>
      </c>
      <c r="AL22" s="8">
        <f>ABS(AI22-(ROUNDDOWN(AI22/3600,0)*3600+ROUNDDOWN((AI22-(3600*ROUNDDOWN(AI22/3600,0)))/60,0)*60))</f>
        <v>20</v>
      </c>
      <c r="AM22" s="8">
        <f>ROUND((AA22+AE22+AI22)/3,0)</f>
        <v>12440</v>
      </c>
      <c r="AN22" s="8">
        <f>ABS(ROUNDDOWN(AM22/3600,0))</f>
        <v>3</v>
      </c>
      <c r="AO22" s="8">
        <f>ABS(ROUNDDOWN((AM22-(3600*ROUNDDOWN(AM22/3600,0)))/60,0))</f>
        <v>27</v>
      </c>
      <c r="AP22" s="8">
        <f>ABS(AM22-(ROUNDDOWN(AM22/3600,0)*3600+ROUNDDOWN((AM22-(3600*ROUNDDOWN(AM22/3600,0)))/60,0)*60))</f>
        <v>20</v>
      </c>
    </row>
    <row r="23" spans="1:49" ht="12" customHeight="1">
      <c r="AM23" s="8"/>
      <c r="AN23" s="8"/>
      <c r="AO23" s="8"/>
      <c r="AP23" s="8"/>
    </row>
    <row r="24" spans="1:49" ht="12" customHeight="1">
      <c r="AM24" s="8"/>
      <c r="AN24" s="8"/>
      <c r="AO24" s="8"/>
      <c r="AP24" s="8"/>
    </row>
    <row r="25" spans="1:49" s="8" customFormat="1" ht="12" customHeight="1">
      <c r="A25" s="7" t="s">
        <v>0</v>
      </c>
      <c r="B25" s="7" t="s">
        <v>1</v>
      </c>
      <c r="C25" s="7" t="s">
        <v>2</v>
      </c>
      <c r="D25" s="551" t="s">
        <v>3</v>
      </c>
      <c r="E25" s="552"/>
      <c r="F25" s="553"/>
      <c r="G25" s="551" t="s">
        <v>13</v>
      </c>
      <c r="H25" s="552"/>
      <c r="I25" s="553"/>
      <c r="J25" s="551" t="s">
        <v>4</v>
      </c>
      <c r="K25" s="552"/>
      <c r="L25" s="553"/>
      <c r="M25" s="551" t="s">
        <v>6</v>
      </c>
      <c r="N25" s="552"/>
      <c r="O25" s="553"/>
      <c r="P25" s="551" t="s">
        <v>5</v>
      </c>
      <c r="Q25" s="552"/>
      <c r="R25" s="553"/>
      <c r="S25" s="551" t="s">
        <v>7</v>
      </c>
      <c r="T25" s="552"/>
      <c r="U25" s="553"/>
      <c r="V25" s="551" t="s">
        <v>12</v>
      </c>
      <c r="W25" s="552"/>
      <c r="X25" s="553"/>
      <c r="AS25" s="5"/>
      <c r="AT25" s="5"/>
      <c r="AU25" s="5"/>
      <c r="AV25" s="5"/>
      <c r="AW25" s="5"/>
    </row>
    <row r="26" spans="1:49" ht="12" customHeight="1">
      <c r="A26" s="9">
        <v>44862</v>
      </c>
      <c r="B26" s="7" t="s">
        <v>38</v>
      </c>
      <c r="C26" s="7" t="s">
        <v>130</v>
      </c>
      <c r="D26" s="30">
        <v>106</v>
      </c>
      <c r="E26" s="3">
        <v>36</v>
      </c>
      <c r="F26" s="4">
        <v>45</v>
      </c>
      <c r="G26" s="30" t="str">
        <f>IF(AA26&lt;0,"-"&amp;AB26,AB26)</f>
        <v>-16</v>
      </c>
      <c r="H26" s="3">
        <f>AC26</f>
        <v>36</v>
      </c>
      <c r="I26" s="3">
        <f>AD26</f>
        <v>45</v>
      </c>
      <c r="J26" s="30">
        <v>106</v>
      </c>
      <c r="K26" s="3">
        <v>36</v>
      </c>
      <c r="L26" s="4">
        <v>46</v>
      </c>
      <c r="M26" s="30" t="str">
        <f>IF(AE26&lt;0,"-"&amp;AF26,AF26)</f>
        <v>-16</v>
      </c>
      <c r="N26" s="3">
        <f>AG26</f>
        <v>36</v>
      </c>
      <c r="O26" s="3">
        <f>AH26</f>
        <v>46</v>
      </c>
      <c r="P26" s="30">
        <v>106</v>
      </c>
      <c r="Q26" s="3">
        <v>36</v>
      </c>
      <c r="R26" s="4">
        <v>46</v>
      </c>
      <c r="S26" s="30" t="str">
        <f>IF(AI26&lt;0,"-"&amp;AJ26,AJ26)</f>
        <v>-16</v>
      </c>
      <c r="T26" s="3">
        <f>AK26</f>
        <v>36</v>
      </c>
      <c r="U26" s="3">
        <f>AL26</f>
        <v>46</v>
      </c>
      <c r="V26" s="30" t="str">
        <f>IF(AM26&lt;0,"-"&amp;AN26,AN26)</f>
        <v>-16</v>
      </c>
      <c r="W26" s="3">
        <f>AO26</f>
        <v>36</v>
      </c>
      <c r="X26" s="4">
        <f>AP26</f>
        <v>46</v>
      </c>
      <c r="AA26" s="8">
        <f>324000-(F26+E26*60+D26*60*60)</f>
        <v>-59805</v>
      </c>
      <c r="AB26" s="8">
        <f>ABS(ROUNDDOWN(AA26/3600,0))</f>
        <v>16</v>
      </c>
      <c r="AC26" s="8">
        <f>ABS(ROUNDDOWN((AA26-(3600*ROUNDDOWN(AA26/3600,0)))/60,0))</f>
        <v>36</v>
      </c>
      <c r="AD26" s="8">
        <f>ABS(AA26-(ROUNDDOWN(AA26/3600,0)*3600+ROUNDDOWN((AA26-(3600*ROUNDDOWN(AA26/3600,0)))/60,0)*60))</f>
        <v>45</v>
      </c>
      <c r="AE26" s="8">
        <f>324000-(L26+K26*60+J26*60*60)</f>
        <v>-59806</v>
      </c>
      <c r="AF26" s="8">
        <f>ABS(ROUNDDOWN(AE26/3600,0))</f>
        <v>16</v>
      </c>
      <c r="AG26" s="8">
        <f>ABS(ROUNDDOWN((AE26-(3600*ROUNDDOWN(AE26/3600,0)))/60,0))</f>
        <v>36</v>
      </c>
      <c r="AH26" s="8">
        <f>ABS(AE26-(ROUNDDOWN(AE26/3600,0)*3600+ROUNDDOWN((AE26-(3600*ROUNDDOWN(AE26/3600,0)))/60,0)*60))</f>
        <v>46</v>
      </c>
      <c r="AI26" s="8">
        <f>324000-(R26+Q26*60+P26*60*60)</f>
        <v>-59806</v>
      </c>
      <c r="AJ26" s="8">
        <f>ABS(ROUNDDOWN(AI26/3600,0))</f>
        <v>16</v>
      </c>
      <c r="AK26" s="8">
        <f>ABS(ROUNDDOWN((AI26-(3600*ROUNDDOWN(AI26/3600,0)))/60,0))</f>
        <v>36</v>
      </c>
      <c r="AL26" s="8">
        <f>ABS(AI26-(ROUNDDOWN(AI26/3600,0)*3600+ROUNDDOWN((AI26-(3600*ROUNDDOWN(AI26/3600,0)))/60,0)*60))</f>
        <v>46</v>
      </c>
      <c r="AM26" s="8">
        <f>ROUND((AA26+AE26+AI26)/3,0)</f>
        <v>-59806</v>
      </c>
      <c r="AN26" s="8">
        <f>ABS(ROUNDDOWN(AM26/3600,0))</f>
        <v>16</v>
      </c>
      <c r="AO26" s="8">
        <f>ABS(ROUNDDOWN((AM26-(3600*ROUNDDOWN(AM26/3600,0)))/60,0))</f>
        <v>36</v>
      </c>
      <c r="AP26" s="8">
        <f>ABS(AM26-(ROUNDDOWN(AM26/3600,0)*3600+ROUNDDOWN((AM26-(3600*ROUNDDOWN(AM26/3600,0)))/60,0)*60))</f>
        <v>46</v>
      </c>
    </row>
    <row r="27" spans="1:49" ht="12" customHeight="1">
      <c r="A27" s="7"/>
      <c r="B27" s="7"/>
      <c r="C27" s="7" t="s">
        <v>41</v>
      </c>
      <c r="D27" s="31">
        <v>84</v>
      </c>
      <c r="E27" s="3">
        <v>42</v>
      </c>
      <c r="F27" s="4">
        <v>58</v>
      </c>
      <c r="G27" s="30">
        <f>IF(AA27&lt;0,"-"&amp;AB27,AB27)</f>
        <v>5</v>
      </c>
      <c r="H27" s="3">
        <f>AC27</f>
        <v>17</v>
      </c>
      <c r="I27" s="3">
        <f>AD27</f>
        <v>2</v>
      </c>
      <c r="J27" s="31">
        <v>84</v>
      </c>
      <c r="K27" s="3">
        <v>42</v>
      </c>
      <c r="L27" s="4">
        <v>58</v>
      </c>
      <c r="M27" s="30">
        <f>IF(AE27&lt;0,"-"&amp;AF27,AF27)</f>
        <v>5</v>
      </c>
      <c r="N27" s="3">
        <f>AG27</f>
        <v>17</v>
      </c>
      <c r="O27" s="3">
        <f>AH27</f>
        <v>2</v>
      </c>
      <c r="P27" s="31">
        <v>84</v>
      </c>
      <c r="Q27" s="3">
        <v>42</v>
      </c>
      <c r="R27" s="4">
        <v>56</v>
      </c>
      <c r="S27" s="30">
        <f>IF(AI27&lt;0,"-"&amp;AJ27,AJ27)</f>
        <v>5</v>
      </c>
      <c r="T27" s="3">
        <f>AK27</f>
        <v>17</v>
      </c>
      <c r="U27" s="3">
        <f>AL27</f>
        <v>4</v>
      </c>
      <c r="V27" s="30">
        <f>IF(AM27&lt;0,"-"&amp;AN27,AN27)</f>
        <v>5</v>
      </c>
      <c r="W27" s="3">
        <f>AO27</f>
        <v>17</v>
      </c>
      <c r="X27" s="4">
        <f>AP27</f>
        <v>3</v>
      </c>
      <c r="AA27" s="8">
        <f>324000-(F27+E27*60+D27*60*60)</f>
        <v>19022</v>
      </c>
      <c r="AB27" s="8">
        <f>ABS(ROUNDDOWN(AA27/3600,0))</f>
        <v>5</v>
      </c>
      <c r="AC27" s="8">
        <f>ABS(ROUNDDOWN((AA27-(3600*ROUNDDOWN(AA27/3600,0)))/60,0))</f>
        <v>17</v>
      </c>
      <c r="AD27" s="8">
        <f>ABS(AA27-(ROUNDDOWN(AA27/3600,0)*3600+ROUNDDOWN((AA27-(3600*ROUNDDOWN(AA27/3600,0)))/60,0)*60))</f>
        <v>2</v>
      </c>
      <c r="AE27" s="8">
        <f>324000-(L27+K27*60+J27*60*60)</f>
        <v>19022</v>
      </c>
      <c r="AF27" s="8">
        <f>ABS(ROUNDDOWN(AE27/3600,0))</f>
        <v>5</v>
      </c>
      <c r="AG27" s="8">
        <f>ABS(ROUNDDOWN((AE27-(3600*ROUNDDOWN(AE27/3600,0)))/60,0))</f>
        <v>17</v>
      </c>
      <c r="AH27" s="8">
        <f>ABS(AE27-(ROUNDDOWN(AE27/3600,0)*3600+ROUNDDOWN((AE27-(3600*ROUNDDOWN(AE27/3600,0)))/60,0)*60))</f>
        <v>2</v>
      </c>
      <c r="AI27" s="8">
        <f>324000-(R27+Q27*60+P27*60*60)</f>
        <v>19024</v>
      </c>
      <c r="AJ27" s="8">
        <f>ABS(ROUNDDOWN(AI27/3600,0))</f>
        <v>5</v>
      </c>
      <c r="AK27" s="8">
        <f>ABS(ROUNDDOWN((AI27-(3600*ROUNDDOWN(AI27/3600,0)))/60,0))</f>
        <v>17</v>
      </c>
      <c r="AL27" s="8">
        <f>ABS(AI27-(ROUNDDOWN(AI27/3600,0)*3600+ROUNDDOWN((AI27-(3600*ROUNDDOWN(AI27/3600,0)))/60,0)*60))</f>
        <v>4</v>
      </c>
      <c r="AM27" s="8">
        <f>ROUND((AA27+AE27+AI27)/3,0)</f>
        <v>19023</v>
      </c>
      <c r="AN27" s="8">
        <f>ABS(ROUNDDOWN(AM27/3600,0))</f>
        <v>5</v>
      </c>
      <c r="AO27" s="8">
        <f>ABS(ROUNDDOWN((AM27-(3600*ROUNDDOWN(AM27/3600,0)))/60,0))</f>
        <v>17</v>
      </c>
      <c r="AP27" s="8">
        <f>ABS(AM27-(ROUNDDOWN(AM27/3600,0)*3600+ROUNDDOWN((AM27-(3600*ROUNDDOWN(AM27/3600,0)))/60,0)*60))</f>
        <v>3</v>
      </c>
    </row>
    <row r="28" spans="1:49" ht="12" customHeight="1">
      <c r="AM28" s="8"/>
      <c r="AN28" s="8"/>
      <c r="AO28" s="8"/>
      <c r="AP28" s="8"/>
    </row>
    <row r="29" spans="1:49" ht="12" customHeight="1">
      <c r="AM29" s="8"/>
      <c r="AN29" s="8"/>
      <c r="AO29" s="8"/>
      <c r="AP29" s="8"/>
    </row>
    <row r="30" spans="1:49" s="8" customFormat="1" ht="12" customHeight="1">
      <c r="A30" s="7" t="s">
        <v>0</v>
      </c>
      <c r="B30" s="7" t="s">
        <v>1</v>
      </c>
      <c r="C30" s="7" t="s">
        <v>2</v>
      </c>
      <c r="D30" s="551" t="s">
        <v>3</v>
      </c>
      <c r="E30" s="552"/>
      <c r="F30" s="553"/>
      <c r="G30" s="551" t="s">
        <v>13</v>
      </c>
      <c r="H30" s="552"/>
      <c r="I30" s="553"/>
      <c r="J30" s="551" t="s">
        <v>4</v>
      </c>
      <c r="K30" s="552"/>
      <c r="L30" s="553"/>
      <c r="M30" s="551" t="s">
        <v>6</v>
      </c>
      <c r="N30" s="552"/>
      <c r="O30" s="553"/>
      <c r="P30" s="551" t="s">
        <v>5</v>
      </c>
      <c r="Q30" s="552"/>
      <c r="R30" s="553"/>
      <c r="S30" s="551" t="s">
        <v>7</v>
      </c>
      <c r="T30" s="552"/>
      <c r="U30" s="553"/>
      <c r="V30" s="551" t="s">
        <v>12</v>
      </c>
      <c r="W30" s="552"/>
      <c r="X30" s="553"/>
      <c r="AS30" s="5"/>
      <c r="AT30" s="5"/>
      <c r="AU30" s="5"/>
      <c r="AV30" s="5"/>
      <c r="AW30" s="5"/>
    </row>
    <row r="31" spans="1:49" ht="12" customHeight="1">
      <c r="A31" s="9">
        <v>44862</v>
      </c>
      <c r="B31" s="7" t="s">
        <v>35</v>
      </c>
      <c r="C31" s="7" t="s">
        <v>39</v>
      </c>
      <c r="D31" s="30">
        <v>73</v>
      </c>
      <c r="E31" s="3">
        <v>24</v>
      </c>
      <c r="F31" s="4">
        <v>14</v>
      </c>
      <c r="G31" s="30">
        <f>IF(AA31&lt;0,"-"&amp;AB31,AB31)</f>
        <v>16</v>
      </c>
      <c r="H31" s="3">
        <f>AC31</f>
        <v>35</v>
      </c>
      <c r="I31" s="3">
        <f>AD31</f>
        <v>46</v>
      </c>
      <c r="J31" s="30">
        <v>73</v>
      </c>
      <c r="K31" s="3">
        <v>24</v>
      </c>
      <c r="L31" s="4">
        <v>11</v>
      </c>
      <c r="M31" s="30">
        <f>IF(AE31&lt;0,"-"&amp;AF31,AF31)</f>
        <v>16</v>
      </c>
      <c r="N31" s="3">
        <f>AG31</f>
        <v>35</v>
      </c>
      <c r="O31" s="3">
        <f>AH31</f>
        <v>49</v>
      </c>
      <c r="P31" s="30">
        <v>73</v>
      </c>
      <c r="Q31" s="3">
        <v>24</v>
      </c>
      <c r="R31" s="4">
        <v>11</v>
      </c>
      <c r="S31" s="30">
        <f>IF(AI31&lt;0,"-"&amp;AJ31,AJ31)</f>
        <v>16</v>
      </c>
      <c r="T31" s="3">
        <f>AK31</f>
        <v>35</v>
      </c>
      <c r="U31" s="3">
        <f>AL31</f>
        <v>49</v>
      </c>
      <c r="V31" s="30">
        <f>IF(AM31&lt;0,"-"&amp;AN31,AN31)</f>
        <v>16</v>
      </c>
      <c r="W31" s="3">
        <f>AO31</f>
        <v>35</v>
      </c>
      <c r="X31" s="4">
        <f>AP31</f>
        <v>48</v>
      </c>
      <c r="AA31" s="8">
        <f>324000-(F31+E31*60+D31*60*60)</f>
        <v>59746</v>
      </c>
      <c r="AB31" s="8">
        <f>ABS(ROUNDDOWN(AA31/3600,0))</f>
        <v>16</v>
      </c>
      <c r="AC31" s="8">
        <f>ABS(ROUNDDOWN((AA31-(3600*ROUNDDOWN(AA31/3600,0)))/60,0))</f>
        <v>35</v>
      </c>
      <c r="AD31" s="8">
        <f>ABS(AA31-(ROUNDDOWN(AA31/3600,0)*3600+ROUNDDOWN((AA31-(3600*ROUNDDOWN(AA31/3600,0)))/60,0)*60))</f>
        <v>46</v>
      </c>
      <c r="AE31" s="8">
        <f>324000-(L31+K31*60+J31*60*60)</f>
        <v>59749</v>
      </c>
      <c r="AF31" s="8">
        <f>ABS(ROUNDDOWN(AE31/3600,0))</f>
        <v>16</v>
      </c>
      <c r="AG31" s="8">
        <f>ABS(ROUNDDOWN((AE31-(3600*ROUNDDOWN(AE31/3600,0)))/60,0))</f>
        <v>35</v>
      </c>
      <c r="AH31" s="8">
        <f>ABS(AE31-(ROUNDDOWN(AE31/3600,0)*3600+ROUNDDOWN((AE31-(3600*ROUNDDOWN(AE31/3600,0)))/60,0)*60))</f>
        <v>49</v>
      </c>
      <c r="AI31" s="8">
        <f>324000-(R31+Q31*60+P31*60*60)</f>
        <v>59749</v>
      </c>
      <c r="AJ31" s="8">
        <f>ABS(ROUNDDOWN(AI31/3600,0))</f>
        <v>16</v>
      </c>
      <c r="AK31" s="8">
        <f>ABS(ROUNDDOWN((AI31-(3600*ROUNDDOWN(AI31/3600,0)))/60,0))</f>
        <v>35</v>
      </c>
      <c r="AL31" s="8">
        <f>ABS(AI31-(ROUNDDOWN(AI31/3600,0)*3600+ROUNDDOWN((AI31-(3600*ROUNDDOWN(AI31/3600,0)))/60,0)*60))</f>
        <v>49</v>
      </c>
      <c r="AM31" s="8">
        <f>ROUND((AA31+AE31+AI31)/3,0)</f>
        <v>59748</v>
      </c>
      <c r="AN31" s="8">
        <f>ABS(ROUNDDOWN(AM31/3600,0))</f>
        <v>16</v>
      </c>
      <c r="AO31" s="8">
        <f>ABS(ROUNDDOWN((AM31-(3600*ROUNDDOWN(AM31/3600,0)))/60,0))</f>
        <v>35</v>
      </c>
      <c r="AP31" s="8">
        <f>ABS(AM31-(ROUNDDOWN(AM31/3600,0)*3600+ROUNDDOWN((AM31-(3600*ROUNDDOWN(AM31/3600,0)))/60,0)*60))</f>
        <v>48</v>
      </c>
    </row>
    <row r="32" spans="1:49" ht="12" customHeight="1">
      <c r="A32" s="7"/>
      <c r="B32" s="7"/>
      <c r="C32" s="7" t="s">
        <v>43</v>
      </c>
      <c r="D32" s="31">
        <v>72</v>
      </c>
      <c r="E32" s="3">
        <v>7</v>
      </c>
      <c r="F32" s="4">
        <v>51</v>
      </c>
      <c r="G32" s="30">
        <f>IF(AA32&lt;0,"-"&amp;AB32,AB32)</f>
        <v>17</v>
      </c>
      <c r="H32" s="3">
        <f>AC32</f>
        <v>52</v>
      </c>
      <c r="I32" s="3">
        <f>AD32</f>
        <v>9</v>
      </c>
      <c r="J32" s="31">
        <v>72</v>
      </c>
      <c r="K32" s="3">
        <v>7</v>
      </c>
      <c r="L32" s="4">
        <v>51</v>
      </c>
      <c r="M32" s="30">
        <f>IF(AE32&lt;0,"-"&amp;AF32,AF32)</f>
        <v>17</v>
      </c>
      <c r="N32" s="3">
        <f>AG32</f>
        <v>52</v>
      </c>
      <c r="O32" s="3">
        <f>AH32</f>
        <v>9</v>
      </c>
      <c r="P32" s="31">
        <v>72</v>
      </c>
      <c r="Q32" s="3">
        <v>7</v>
      </c>
      <c r="R32" s="4">
        <v>50</v>
      </c>
      <c r="S32" s="30">
        <f>IF(AI32&lt;0,"-"&amp;AJ32,AJ32)</f>
        <v>17</v>
      </c>
      <c r="T32" s="3">
        <f>AK32</f>
        <v>52</v>
      </c>
      <c r="U32" s="3">
        <f>AL32</f>
        <v>10</v>
      </c>
      <c r="V32" s="30">
        <f>IF(AM32&lt;0,"-"&amp;AN32,AN32)</f>
        <v>17</v>
      </c>
      <c r="W32" s="3">
        <f>AO32</f>
        <v>52</v>
      </c>
      <c r="X32" s="4">
        <f>AP32</f>
        <v>9</v>
      </c>
      <c r="AA32" s="8">
        <f>324000-(F32+E32*60+D32*60*60)</f>
        <v>64329</v>
      </c>
      <c r="AB32" s="8">
        <f>ABS(ROUNDDOWN(AA32/3600,0))</f>
        <v>17</v>
      </c>
      <c r="AC32" s="8">
        <f>ABS(ROUNDDOWN((AA32-(3600*ROUNDDOWN(AA32/3600,0)))/60,0))</f>
        <v>52</v>
      </c>
      <c r="AD32" s="8">
        <f>ABS(AA32-(ROUNDDOWN(AA32/3600,0)*3600+ROUNDDOWN((AA32-(3600*ROUNDDOWN(AA32/3600,0)))/60,0)*60))</f>
        <v>9</v>
      </c>
      <c r="AE32" s="8">
        <f>324000-(L32+K32*60+J32*60*60)</f>
        <v>64329</v>
      </c>
      <c r="AF32" s="8">
        <f>ABS(ROUNDDOWN(AE32/3600,0))</f>
        <v>17</v>
      </c>
      <c r="AG32" s="8">
        <f>ABS(ROUNDDOWN((AE32-(3600*ROUNDDOWN(AE32/3600,0)))/60,0))</f>
        <v>52</v>
      </c>
      <c r="AH32" s="8">
        <f>ABS(AE32-(ROUNDDOWN(AE32/3600,0)*3600+ROUNDDOWN((AE32-(3600*ROUNDDOWN(AE32/3600,0)))/60,0)*60))</f>
        <v>9</v>
      </c>
      <c r="AI32" s="8">
        <f>324000-(R32+Q32*60+P32*60*60)</f>
        <v>64330</v>
      </c>
      <c r="AJ32" s="8">
        <f>ABS(ROUNDDOWN(AI32/3600,0))</f>
        <v>17</v>
      </c>
      <c r="AK32" s="8">
        <f>ABS(ROUNDDOWN((AI32-(3600*ROUNDDOWN(AI32/3600,0)))/60,0))</f>
        <v>52</v>
      </c>
      <c r="AL32" s="8">
        <f>ABS(AI32-(ROUNDDOWN(AI32/3600,0)*3600+ROUNDDOWN((AI32-(3600*ROUNDDOWN(AI32/3600,0)))/60,0)*60))</f>
        <v>10</v>
      </c>
      <c r="AM32" s="8">
        <f>ROUND((AA32+AE32+AI32)/3,0)</f>
        <v>64329</v>
      </c>
      <c r="AN32" s="8">
        <f>ABS(ROUNDDOWN(AM32/3600,0))</f>
        <v>17</v>
      </c>
      <c r="AO32" s="8">
        <f>ABS(ROUNDDOWN((AM32-(3600*ROUNDDOWN(AM32/3600,0)))/60,0))</f>
        <v>52</v>
      </c>
      <c r="AP32" s="8">
        <f>ABS(AM32-(ROUNDDOWN(AM32/3600,0)*3600+ROUNDDOWN((AM32-(3600*ROUNDDOWN(AM32/3600,0)))/60,0)*60))</f>
        <v>9</v>
      </c>
    </row>
    <row r="33" spans="1:49" ht="12" customHeight="1">
      <c r="AM33" s="8"/>
      <c r="AN33" s="8"/>
      <c r="AO33" s="8"/>
      <c r="AP33" s="8"/>
    </row>
    <row r="34" spans="1:49" ht="12" customHeight="1">
      <c r="AM34" s="8"/>
      <c r="AN34" s="8"/>
      <c r="AO34" s="8"/>
      <c r="AP34" s="8"/>
    </row>
    <row r="35" spans="1:49" s="8" customFormat="1" ht="12" customHeight="1">
      <c r="A35" s="7" t="s">
        <v>0</v>
      </c>
      <c r="B35" s="7" t="s">
        <v>1</v>
      </c>
      <c r="C35" s="7" t="s">
        <v>2</v>
      </c>
      <c r="D35" s="551" t="s">
        <v>3</v>
      </c>
      <c r="E35" s="552"/>
      <c r="F35" s="553"/>
      <c r="G35" s="551" t="s">
        <v>13</v>
      </c>
      <c r="H35" s="552"/>
      <c r="I35" s="553"/>
      <c r="J35" s="551" t="s">
        <v>4</v>
      </c>
      <c r="K35" s="552"/>
      <c r="L35" s="553"/>
      <c r="M35" s="551" t="s">
        <v>6</v>
      </c>
      <c r="N35" s="552"/>
      <c r="O35" s="553"/>
      <c r="P35" s="551" t="s">
        <v>5</v>
      </c>
      <c r="Q35" s="552"/>
      <c r="R35" s="553"/>
      <c r="S35" s="551" t="s">
        <v>7</v>
      </c>
      <c r="T35" s="552"/>
      <c r="U35" s="553"/>
      <c r="V35" s="551" t="s">
        <v>12</v>
      </c>
      <c r="W35" s="552"/>
      <c r="X35" s="553"/>
      <c r="AS35" s="5"/>
      <c r="AT35" s="5"/>
      <c r="AU35" s="5"/>
      <c r="AV35" s="5"/>
      <c r="AW35" s="5"/>
    </row>
    <row r="36" spans="1:49" ht="12" customHeight="1">
      <c r="A36" s="9">
        <v>44862</v>
      </c>
      <c r="B36" s="7" t="s">
        <v>45</v>
      </c>
      <c r="C36" s="7" t="s">
        <v>44</v>
      </c>
      <c r="D36" s="30">
        <v>109</v>
      </c>
      <c r="E36" s="3">
        <v>59</v>
      </c>
      <c r="F36" s="4">
        <v>12</v>
      </c>
      <c r="G36" s="30" t="str">
        <f>IF(AA36&lt;0,"-"&amp;AB36,AB36)</f>
        <v>-19</v>
      </c>
      <c r="H36" s="3">
        <f>AC36</f>
        <v>59</v>
      </c>
      <c r="I36" s="3">
        <f>AD36</f>
        <v>12</v>
      </c>
      <c r="J36" s="30">
        <v>109</v>
      </c>
      <c r="K36" s="3">
        <v>59</v>
      </c>
      <c r="L36" s="4">
        <v>11</v>
      </c>
      <c r="M36" s="30" t="str">
        <f>IF(AE36&lt;0,"-"&amp;AF36,AF36)</f>
        <v>-19</v>
      </c>
      <c r="N36" s="3">
        <f>AG36</f>
        <v>59</v>
      </c>
      <c r="O36" s="3">
        <f>AH36</f>
        <v>11</v>
      </c>
      <c r="P36" s="30">
        <v>109</v>
      </c>
      <c r="Q36" s="3">
        <v>59</v>
      </c>
      <c r="R36" s="4">
        <v>11</v>
      </c>
      <c r="S36" s="30" t="str">
        <f>IF(AI36&lt;0,"-"&amp;AJ36,AJ36)</f>
        <v>-19</v>
      </c>
      <c r="T36" s="3">
        <f>AK36</f>
        <v>59</v>
      </c>
      <c r="U36" s="3">
        <f>AL36</f>
        <v>11</v>
      </c>
      <c r="V36" s="30" t="str">
        <f>IF(AM36&lt;0,"-"&amp;AN36,AN36)</f>
        <v>-19</v>
      </c>
      <c r="W36" s="3">
        <f>AO36</f>
        <v>59</v>
      </c>
      <c r="X36" s="4">
        <f>AP36</f>
        <v>11</v>
      </c>
      <c r="AA36" s="8">
        <f>324000-(F36+E36*60+D36*60*60)</f>
        <v>-71952</v>
      </c>
      <c r="AB36" s="8">
        <f>ABS(ROUNDDOWN(AA36/3600,0))</f>
        <v>19</v>
      </c>
      <c r="AC36" s="8">
        <f>ABS(ROUNDDOWN((AA36-(3600*ROUNDDOWN(AA36/3600,0)))/60,0))</f>
        <v>59</v>
      </c>
      <c r="AD36" s="8">
        <f>ABS(AA36-(ROUNDDOWN(AA36/3600,0)*3600+ROUNDDOWN((AA36-(3600*ROUNDDOWN(AA36/3600,0)))/60,0)*60))</f>
        <v>12</v>
      </c>
      <c r="AE36" s="8">
        <f>324000-(L36+K36*60+J36*60*60)</f>
        <v>-71951</v>
      </c>
      <c r="AF36" s="8">
        <f>ABS(ROUNDDOWN(AE36/3600,0))</f>
        <v>19</v>
      </c>
      <c r="AG36" s="8">
        <f>ABS(ROUNDDOWN((AE36-(3600*ROUNDDOWN(AE36/3600,0)))/60,0))</f>
        <v>59</v>
      </c>
      <c r="AH36" s="8">
        <f>ABS(AE36-(ROUNDDOWN(AE36/3600,0)*3600+ROUNDDOWN((AE36-(3600*ROUNDDOWN(AE36/3600,0)))/60,0)*60))</f>
        <v>11</v>
      </c>
      <c r="AI36" s="8">
        <f>324000-(R36+Q36*60+P36*60*60)</f>
        <v>-71951</v>
      </c>
      <c r="AJ36" s="8">
        <f>ABS(ROUNDDOWN(AI36/3600,0))</f>
        <v>19</v>
      </c>
      <c r="AK36" s="8">
        <f>ABS(ROUNDDOWN((AI36-(3600*ROUNDDOWN(AI36/3600,0)))/60,0))</f>
        <v>59</v>
      </c>
      <c r="AL36" s="8">
        <f>ABS(AI36-(ROUNDDOWN(AI36/3600,0)*3600+ROUNDDOWN((AI36-(3600*ROUNDDOWN(AI36/3600,0)))/60,0)*60))</f>
        <v>11</v>
      </c>
      <c r="AM36" s="8">
        <f>ROUND((AA36+AE36+AI36)/3,0)</f>
        <v>-71951</v>
      </c>
      <c r="AN36" s="8">
        <f>ABS(ROUNDDOWN(AM36/3600,0))</f>
        <v>19</v>
      </c>
      <c r="AO36" s="8">
        <f>ABS(ROUNDDOWN((AM36-(3600*ROUNDDOWN(AM36/3600,0)))/60,0))</f>
        <v>59</v>
      </c>
      <c r="AP36" s="8">
        <f>ABS(AM36-(ROUNDDOWN(AM36/3600,0)*3600+ROUNDDOWN((AM36-(3600*ROUNDDOWN(AM36/3600,0)))/60,0)*60))</f>
        <v>11</v>
      </c>
    </row>
    <row r="37" spans="1:49" ht="12" customHeight="1">
      <c r="A37" s="7"/>
      <c r="B37" s="7"/>
      <c r="C37" s="7" t="s">
        <v>47</v>
      </c>
      <c r="D37" s="31">
        <v>88</v>
      </c>
      <c r="E37" s="3">
        <v>11</v>
      </c>
      <c r="F37" s="4">
        <v>8</v>
      </c>
      <c r="G37" s="30">
        <f>IF(AA37&lt;0,"-"&amp;AB37,AB37)</f>
        <v>1</v>
      </c>
      <c r="H37" s="3">
        <f>AC37</f>
        <v>48</v>
      </c>
      <c r="I37" s="3">
        <f>AD37</f>
        <v>52</v>
      </c>
      <c r="J37" s="31">
        <v>88</v>
      </c>
      <c r="K37" s="3">
        <v>11</v>
      </c>
      <c r="L37" s="4">
        <v>11</v>
      </c>
      <c r="M37" s="30">
        <f>IF(AE37&lt;0,"-"&amp;AF37,AF37)</f>
        <v>1</v>
      </c>
      <c r="N37" s="3">
        <f>AG37</f>
        <v>48</v>
      </c>
      <c r="O37" s="3">
        <f>AH37</f>
        <v>49</v>
      </c>
      <c r="P37" s="31">
        <v>88</v>
      </c>
      <c r="Q37" s="3">
        <v>11</v>
      </c>
      <c r="R37" s="4">
        <v>9</v>
      </c>
      <c r="S37" s="30">
        <f>IF(AI37&lt;0,"-"&amp;AJ37,AJ37)</f>
        <v>1</v>
      </c>
      <c r="T37" s="3">
        <f>AK37</f>
        <v>48</v>
      </c>
      <c r="U37" s="3">
        <f>AL37</f>
        <v>51</v>
      </c>
      <c r="V37" s="30">
        <f>IF(AM37&lt;0,"-"&amp;AN37,AN37)</f>
        <v>1</v>
      </c>
      <c r="W37" s="3">
        <f>AO37</f>
        <v>48</v>
      </c>
      <c r="X37" s="4">
        <f>AP37</f>
        <v>51</v>
      </c>
      <c r="AA37" s="8">
        <f>324000-(F37+E37*60+D37*60*60)</f>
        <v>6532</v>
      </c>
      <c r="AB37" s="8">
        <f>ABS(ROUNDDOWN(AA37/3600,0))</f>
        <v>1</v>
      </c>
      <c r="AC37" s="8">
        <f>ABS(ROUNDDOWN((AA37-(3600*ROUNDDOWN(AA37/3600,0)))/60,0))</f>
        <v>48</v>
      </c>
      <c r="AD37" s="8">
        <f>ABS(AA37-(ROUNDDOWN(AA37/3600,0)*3600+ROUNDDOWN((AA37-(3600*ROUNDDOWN(AA37/3600,0)))/60,0)*60))</f>
        <v>52</v>
      </c>
      <c r="AE37" s="8">
        <f>324000-(L37+K37*60+J37*60*60)</f>
        <v>6529</v>
      </c>
      <c r="AF37" s="8">
        <f>ABS(ROUNDDOWN(AE37/3600,0))</f>
        <v>1</v>
      </c>
      <c r="AG37" s="8">
        <f>ABS(ROUNDDOWN((AE37-(3600*ROUNDDOWN(AE37/3600,0)))/60,0))</f>
        <v>48</v>
      </c>
      <c r="AH37" s="8">
        <f>ABS(AE37-(ROUNDDOWN(AE37/3600,0)*3600+ROUNDDOWN((AE37-(3600*ROUNDDOWN(AE37/3600,0)))/60,0)*60))</f>
        <v>49</v>
      </c>
      <c r="AI37" s="8">
        <f>324000-(R37+Q37*60+P37*60*60)</f>
        <v>6531</v>
      </c>
      <c r="AJ37" s="8">
        <f>ABS(ROUNDDOWN(AI37/3600,0))</f>
        <v>1</v>
      </c>
      <c r="AK37" s="8">
        <f>ABS(ROUNDDOWN((AI37-(3600*ROUNDDOWN(AI37/3600,0)))/60,0))</f>
        <v>48</v>
      </c>
      <c r="AL37" s="8">
        <f>ABS(AI37-(ROUNDDOWN(AI37/3600,0)*3600+ROUNDDOWN((AI37-(3600*ROUNDDOWN(AI37/3600,0)))/60,0)*60))</f>
        <v>51</v>
      </c>
      <c r="AM37" s="8">
        <f>ROUND((AA37+AE37+AI37)/3,0)</f>
        <v>6531</v>
      </c>
      <c r="AN37" s="8">
        <f>ABS(ROUNDDOWN(AM37/3600,0))</f>
        <v>1</v>
      </c>
      <c r="AO37" s="8">
        <f>ABS(ROUNDDOWN((AM37-(3600*ROUNDDOWN(AM37/3600,0)))/60,0))</f>
        <v>48</v>
      </c>
      <c r="AP37" s="8">
        <f>ABS(AM37-(ROUNDDOWN(AM37/3600,0)*3600+ROUNDDOWN((AM37-(3600*ROUNDDOWN(AM37/3600,0)))/60,0)*60))</f>
        <v>51</v>
      </c>
    </row>
    <row r="38" spans="1:49" ht="12" customHeight="1"/>
    <row r="39" spans="1:49" ht="12" customHeight="1"/>
    <row r="40" spans="1:49" s="8" customFormat="1" ht="12" customHeight="1">
      <c r="A40" s="7" t="s">
        <v>0</v>
      </c>
      <c r="B40" s="7" t="s">
        <v>1</v>
      </c>
      <c r="C40" s="7" t="s">
        <v>2</v>
      </c>
      <c r="D40" s="551" t="s">
        <v>3</v>
      </c>
      <c r="E40" s="552"/>
      <c r="F40" s="553"/>
      <c r="G40" s="551" t="s">
        <v>13</v>
      </c>
      <c r="H40" s="552"/>
      <c r="I40" s="553"/>
      <c r="J40" s="551" t="s">
        <v>4</v>
      </c>
      <c r="K40" s="552"/>
      <c r="L40" s="553"/>
      <c r="M40" s="551" t="s">
        <v>6</v>
      </c>
      <c r="N40" s="552"/>
      <c r="O40" s="553"/>
      <c r="P40" s="551" t="s">
        <v>5</v>
      </c>
      <c r="Q40" s="552"/>
      <c r="R40" s="553"/>
      <c r="S40" s="551" t="s">
        <v>7</v>
      </c>
      <c r="T40" s="552"/>
      <c r="U40" s="553"/>
      <c r="V40" s="551" t="s">
        <v>12</v>
      </c>
      <c r="W40" s="552"/>
      <c r="X40" s="553"/>
      <c r="AS40" s="5"/>
      <c r="AT40" s="5"/>
      <c r="AU40" s="5"/>
      <c r="AV40" s="5"/>
      <c r="AW40" s="5"/>
    </row>
    <row r="41" spans="1:49" ht="12" customHeight="1">
      <c r="A41" s="9">
        <v>44861</v>
      </c>
      <c r="B41" s="7" t="s">
        <v>85</v>
      </c>
      <c r="C41" s="7" t="s">
        <v>86</v>
      </c>
      <c r="D41" s="30">
        <v>88</v>
      </c>
      <c r="E41" s="3">
        <v>38</v>
      </c>
      <c r="F41" s="4">
        <v>34</v>
      </c>
      <c r="G41" s="30">
        <f>IF(AA41&lt;0,"-"&amp;AB41,AB41)</f>
        <v>1</v>
      </c>
      <c r="H41" s="3">
        <f>AC41</f>
        <v>21</v>
      </c>
      <c r="I41" s="3">
        <f>AD41</f>
        <v>26</v>
      </c>
      <c r="J41" s="30">
        <v>88</v>
      </c>
      <c r="K41" s="3">
        <v>38</v>
      </c>
      <c r="L41" s="4">
        <v>34</v>
      </c>
      <c r="M41" s="30">
        <f>IF(AE41&lt;0,"-"&amp;AF41,AF41)</f>
        <v>1</v>
      </c>
      <c r="N41" s="3">
        <f>AG41</f>
        <v>21</v>
      </c>
      <c r="O41" s="3">
        <f>AH41</f>
        <v>26</v>
      </c>
      <c r="P41" s="30">
        <v>88</v>
      </c>
      <c r="Q41" s="3">
        <v>38</v>
      </c>
      <c r="R41" s="4">
        <v>34</v>
      </c>
      <c r="S41" s="30">
        <f>IF(AI41&lt;0,"-"&amp;AJ41,AJ41)</f>
        <v>1</v>
      </c>
      <c r="T41" s="3">
        <f>AK41</f>
        <v>21</v>
      </c>
      <c r="U41" s="3">
        <f>AL41</f>
        <v>26</v>
      </c>
      <c r="V41" s="30">
        <f>IF(AM41&lt;0,"-"&amp;AN41,AN41)</f>
        <v>1</v>
      </c>
      <c r="W41" s="3">
        <f>AO41</f>
        <v>21</v>
      </c>
      <c r="X41" s="4">
        <f>AP41</f>
        <v>26</v>
      </c>
      <c r="AA41" s="8">
        <f>324000-(F41+E41*60+D41*60*60)</f>
        <v>4886</v>
      </c>
      <c r="AB41" s="8">
        <f>ABS(ROUNDDOWN(AA41/3600,0))</f>
        <v>1</v>
      </c>
      <c r="AC41" s="8">
        <f>ABS(ROUNDDOWN((AA41-(3600*ROUNDDOWN(AA41/3600,0)))/60,0))</f>
        <v>21</v>
      </c>
      <c r="AD41" s="8">
        <f>ABS(AA41-(ROUNDDOWN(AA41/3600,0)*3600+ROUNDDOWN((AA41-(3600*ROUNDDOWN(AA41/3600,0)))/60,0)*60))</f>
        <v>26</v>
      </c>
      <c r="AE41" s="8">
        <f>324000-(L41+K41*60+J41*60*60)</f>
        <v>4886</v>
      </c>
      <c r="AF41" s="8">
        <f>ABS(ROUNDDOWN(AE41/3600,0))</f>
        <v>1</v>
      </c>
      <c r="AG41" s="8">
        <f>ABS(ROUNDDOWN((AE41-(3600*ROUNDDOWN(AE41/3600,0)))/60,0))</f>
        <v>21</v>
      </c>
      <c r="AH41" s="8">
        <f>ABS(AE41-(ROUNDDOWN(AE41/3600,0)*3600+ROUNDDOWN((AE41-(3600*ROUNDDOWN(AE41/3600,0)))/60,0)*60))</f>
        <v>26</v>
      </c>
      <c r="AI41" s="8">
        <f>324000-(R41+Q41*60+P41*60*60)</f>
        <v>4886</v>
      </c>
      <c r="AJ41" s="8">
        <f>ABS(ROUNDDOWN(AI41/3600,0))</f>
        <v>1</v>
      </c>
      <c r="AK41" s="8">
        <f>ABS(ROUNDDOWN((AI41-(3600*ROUNDDOWN(AI41/3600,0)))/60,0))</f>
        <v>21</v>
      </c>
      <c r="AL41" s="8">
        <f>ABS(AI41-(ROUNDDOWN(AI41/3600,0)*3600+ROUNDDOWN((AI41-(3600*ROUNDDOWN(AI41/3600,0)))/60,0)*60))</f>
        <v>26</v>
      </c>
      <c r="AM41" s="8">
        <f>ROUND((AA41+AE41+AI41)/3,0)</f>
        <v>4886</v>
      </c>
      <c r="AN41" s="8">
        <f>ABS(ROUNDDOWN(AM41/3600,0))</f>
        <v>1</v>
      </c>
      <c r="AO41" s="8">
        <f>ABS(ROUNDDOWN((AM41-(3600*ROUNDDOWN(AM41/3600,0)))/60,0))</f>
        <v>21</v>
      </c>
      <c r="AP41" s="8">
        <f>ABS(AM41-(ROUNDDOWN(AM41/3600,0)*3600+ROUNDDOWN((AM41-(3600*ROUNDDOWN(AM41/3600,0)))/60,0)*60))</f>
        <v>26</v>
      </c>
    </row>
    <row r="42" spans="1:49" ht="12" customHeight="1">
      <c r="A42" s="7"/>
      <c r="B42" s="7"/>
      <c r="C42" s="7" t="s">
        <v>87</v>
      </c>
      <c r="D42" s="31">
        <v>82</v>
      </c>
      <c r="E42" s="3">
        <v>36</v>
      </c>
      <c r="F42" s="4">
        <v>5</v>
      </c>
      <c r="G42" s="30">
        <f>IF(AA42&lt;0,"-"&amp;AB42,AB42)</f>
        <v>7</v>
      </c>
      <c r="H42" s="3">
        <f>AC42</f>
        <v>23</v>
      </c>
      <c r="I42" s="3">
        <f>AD42</f>
        <v>55</v>
      </c>
      <c r="J42" s="31">
        <v>82</v>
      </c>
      <c r="K42" s="3">
        <v>36</v>
      </c>
      <c r="L42" s="4">
        <v>6</v>
      </c>
      <c r="M42" s="30">
        <f>IF(AE42&lt;0,"-"&amp;AF42,AF42)</f>
        <v>7</v>
      </c>
      <c r="N42" s="3">
        <f>AG42</f>
        <v>23</v>
      </c>
      <c r="O42" s="3">
        <f>AH42</f>
        <v>54</v>
      </c>
      <c r="P42" s="31">
        <v>82</v>
      </c>
      <c r="Q42" s="3">
        <v>36</v>
      </c>
      <c r="R42" s="4">
        <v>6</v>
      </c>
      <c r="S42" s="30">
        <f>IF(AI42&lt;0,"-"&amp;AJ42,AJ42)</f>
        <v>7</v>
      </c>
      <c r="T42" s="3">
        <f>AK42</f>
        <v>23</v>
      </c>
      <c r="U42" s="3">
        <f>AL42</f>
        <v>54</v>
      </c>
      <c r="V42" s="30">
        <f>IF(AM42&lt;0,"-"&amp;AN42,AN42)</f>
        <v>7</v>
      </c>
      <c r="W42" s="3">
        <f>AO42</f>
        <v>23</v>
      </c>
      <c r="X42" s="4">
        <f>AP42</f>
        <v>54</v>
      </c>
      <c r="AA42" s="8">
        <f>324000-(F42+E42*60+D42*60*60)</f>
        <v>26635</v>
      </c>
      <c r="AB42" s="8">
        <f>ABS(ROUNDDOWN(AA42/3600,0))</f>
        <v>7</v>
      </c>
      <c r="AC42" s="8">
        <f>ABS(ROUNDDOWN((AA42-(3600*ROUNDDOWN(AA42/3600,0)))/60,0))</f>
        <v>23</v>
      </c>
      <c r="AD42" s="8">
        <f>ABS(AA42-(ROUNDDOWN(AA42/3600,0)*3600+ROUNDDOWN((AA42-(3600*ROUNDDOWN(AA42/3600,0)))/60,0)*60))</f>
        <v>55</v>
      </c>
      <c r="AE42" s="8">
        <f>324000-(L42+K42*60+J42*60*60)</f>
        <v>26634</v>
      </c>
      <c r="AF42" s="8">
        <f>ABS(ROUNDDOWN(AE42/3600,0))</f>
        <v>7</v>
      </c>
      <c r="AG42" s="8">
        <f>ABS(ROUNDDOWN((AE42-(3600*ROUNDDOWN(AE42/3600,0)))/60,0))</f>
        <v>23</v>
      </c>
      <c r="AH42" s="8">
        <f>ABS(AE42-(ROUNDDOWN(AE42/3600,0)*3600+ROUNDDOWN((AE42-(3600*ROUNDDOWN(AE42/3600,0)))/60,0)*60))</f>
        <v>54</v>
      </c>
      <c r="AI42" s="8">
        <f>324000-(R42+Q42*60+P42*60*60)</f>
        <v>26634</v>
      </c>
      <c r="AJ42" s="8">
        <f>ABS(ROUNDDOWN(AI42/3600,0))</f>
        <v>7</v>
      </c>
      <c r="AK42" s="8">
        <f>ABS(ROUNDDOWN((AI42-(3600*ROUNDDOWN(AI42/3600,0)))/60,0))</f>
        <v>23</v>
      </c>
      <c r="AL42" s="8">
        <f>ABS(AI42-(ROUNDDOWN(AI42/3600,0)*3600+ROUNDDOWN((AI42-(3600*ROUNDDOWN(AI42/3600,0)))/60,0)*60))</f>
        <v>54</v>
      </c>
      <c r="AM42" s="8">
        <f>ROUND((AA42+AE42+AI42)/3,0)</f>
        <v>26634</v>
      </c>
      <c r="AN42" s="8">
        <f>ABS(ROUNDDOWN(AM42/3600,0))</f>
        <v>7</v>
      </c>
      <c r="AO42" s="8">
        <f>ABS(ROUNDDOWN((AM42-(3600*ROUNDDOWN(AM42/3600,0)))/60,0))</f>
        <v>23</v>
      </c>
      <c r="AP42" s="8">
        <f>ABS(AM42-(ROUNDDOWN(AM42/3600,0)*3600+ROUNDDOWN((AM42-(3600*ROUNDDOWN(AM42/3600,0)))/60,0)*60))</f>
        <v>54</v>
      </c>
    </row>
    <row r="43" spans="1:49" ht="12" customHeight="1">
      <c r="AA43" s="28"/>
      <c r="AB43" s="28"/>
      <c r="AC43" s="28"/>
      <c r="AD43" s="28"/>
      <c r="AE43" s="28"/>
      <c r="AF43" s="28"/>
      <c r="AG43" s="28"/>
      <c r="AH43" s="28"/>
      <c r="AI43" s="28"/>
      <c r="AJ43" s="28"/>
      <c r="AK43" s="28"/>
      <c r="AL43" s="28"/>
      <c r="AM43" s="27"/>
      <c r="AN43" s="27"/>
      <c r="AO43" s="27"/>
    </row>
    <row r="44" spans="1:49" ht="12" customHeight="1"/>
    <row r="45" spans="1:49" s="8" customFormat="1" ht="12" customHeight="1">
      <c r="A45" s="7" t="s">
        <v>0</v>
      </c>
      <c r="B45" s="7" t="s">
        <v>1</v>
      </c>
      <c r="C45" s="7" t="s">
        <v>2</v>
      </c>
      <c r="D45" s="551" t="s">
        <v>3</v>
      </c>
      <c r="E45" s="552"/>
      <c r="F45" s="553"/>
      <c r="G45" s="551" t="s">
        <v>13</v>
      </c>
      <c r="H45" s="552"/>
      <c r="I45" s="553"/>
      <c r="J45" s="551" t="s">
        <v>4</v>
      </c>
      <c r="K45" s="552"/>
      <c r="L45" s="553"/>
      <c r="M45" s="551" t="s">
        <v>6</v>
      </c>
      <c r="N45" s="552"/>
      <c r="O45" s="553"/>
      <c r="P45" s="551" t="s">
        <v>5</v>
      </c>
      <c r="Q45" s="552"/>
      <c r="R45" s="553"/>
      <c r="S45" s="551" t="s">
        <v>7</v>
      </c>
      <c r="T45" s="552"/>
      <c r="U45" s="553"/>
      <c r="V45" s="551" t="s">
        <v>12</v>
      </c>
      <c r="W45" s="552"/>
      <c r="X45" s="553"/>
      <c r="AM45" s="5"/>
      <c r="AN45" s="5"/>
      <c r="AO45" s="5"/>
      <c r="AP45" s="5"/>
      <c r="AS45" s="5"/>
      <c r="AT45" s="5"/>
      <c r="AU45" s="5"/>
      <c r="AV45" s="5"/>
      <c r="AW45" s="5"/>
    </row>
    <row r="46" spans="1:49" ht="12" customHeight="1">
      <c r="A46" s="9">
        <v>44861</v>
      </c>
      <c r="B46" s="7" t="s">
        <v>86</v>
      </c>
      <c r="C46" s="7" t="s">
        <v>85</v>
      </c>
      <c r="D46" s="30">
        <v>91</v>
      </c>
      <c r="E46" s="3">
        <v>22</v>
      </c>
      <c r="F46" s="4">
        <v>23</v>
      </c>
      <c r="G46" s="30" t="str">
        <f>IF(AA46&lt;0,"-"&amp;AB46,AB46)</f>
        <v>-1</v>
      </c>
      <c r="H46" s="3">
        <f>AC46</f>
        <v>22</v>
      </c>
      <c r="I46" s="3">
        <f>AD46</f>
        <v>23</v>
      </c>
      <c r="J46" s="30">
        <v>91</v>
      </c>
      <c r="K46" s="3">
        <v>22</v>
      </c>
      <c r="L46" s="4">
        <v>23</v>
      </c>
      <c r="M46" s="30" t="str">
        <f>IF(AE46&lt;0,"-"&amp;AF46,AF46)</f>
        <v>-1</v>
      </c>
      <c r="N46" s="3">
        <f>AG46</f>
        <v>22</v>
      </c>
      <c r="O46" s="3">
        <f>AH46</f>
        <v>23</v>
      </c>
      <c r="P46" s="30">
        <v>91</v>
      </c>
      <c r="Q46" s="3">
        <v>22</v>
      </c>
      <c r="R46" s="4">
        <v>22</v>
      </c>
      <c r="S46" s="30" t="str">
        <f>IF(AI46&lt;0,"-"&amp;AJ46,AJ46)</f>
        <v>-1</v>
      </c>
      <c r="T46" s="3">
        <f>AK46</f>
        <v>22</v>
      </c>
      <c r="U46" s="3">
        <f>AL46</f>
        <v>22</v>
      </c>
      <c r="V46" s="30" t="str">
        <f>IF(AM46&lt;0,"-"&amp;AN46,AN46)</f>
        <v>-1</v>
      </c>
      <c r="W46" s="3">
        <f>AO46</f>
        <v>22</v>
      </c>
      <c r="X46" s="4">
        <f>AP46</f>
        <v>23</v>
      </c>
      <c r="AA46" s="8">
        <f>324000-(F46+E46*60+D46*60*60)</f>
        <v>-4943</v>
      </c>
      <c r="AB46" s="8">
        <f>ABS(ROUNDDOWN(AA46/3600,0))</f>
        <v>1</v>
      </c>
      <c r="AC46" s="8">
        <f>ABS(ROUNDDOWN((AA46-(3600*ROUNDDOWN(AA46/3600,0)))/60,0))</f>
        <v>22</v>
      </c>
      <c r="AD46" s="8">
        <f>ABS(AA46-(ROUNDDOWN(AA46/3600,0)*3600+ROUNDDOWN((AA46-(3600*ROUNDDOWN(AA46/3600,0)))/60,0)*60))</f>
        <v>23</v>
      </c>
      <c r="AE46" s="8">
        <f>324000-(L46+K46*60+J46*60*60)</f>
        <v>-4943</v>
      </c>
      <c r="AF46" s="8">
        <f>ABS(ROUNDDOWN(AE46/3600,0))</f>
        <v>1</v>
      </c>
      <c r="AG46" s="8">
        <f>ABS(ROUNDDOWN((AE46-(3600*ROUNDDOWN(AE46/3600,0)))/60,0))</f>
        <v>22</v>
      </c>
      <c r="AH46" s="8">
        <f>ABS(AE46-(ROUNDDOWN(AE46/3600,0)*3600+ROUNDDOWN((AE46-(3600*ROUNDDOWN(AE46/3600,0)))/60,0)*60))</f>
        <v>23</v>
      </c>
      <c r="AI46" s="8">
        <f>324000-(R46+Q46*60+P46*60*60)</f>
        <v>-4942</v>
      </c>
      <c r="AJ46" s="8">
        <f>ABS(ROUNDDOWN(AI46/3600,0))</f>
        <v>1</v>
      </c>
      <c r="AK46" s="8">
        <f>ABS(ROUNDDOWN((AI46-(3600*ROUNDDOWN(AI46/3600,0)))/60,0))</f>
        <v>22</v>
      </c>
      <c r="AL46" s="8">
        <f>ABS(AI46-(ROUNDDOWN(AI46/3600,0)*3600+ROUNDDOWN((AI46-(3600*ROUNDDOWN(AI46/3600,0)))/60,0)*60))</f>
        <v>22</v>
      </c>
      <c r="AM46" s="8">
        <f>ROUND((AA46+AE46+AI46)/3,0)</f>
        <v>-4943</v>
      </c>
      <c r="AN46" s="8">
        <f>ABS(ROUNDDOWN(AM46/3600,0))</f>
        <v>1</v>
      </c>
      <c r="AO46" s="8">
        <f>ABS(ROUNDDOWN((AM46-(3600*ROUNDDOWN(AM46/3600,0)))/60,0))</f>
        <v>22</v>
      </c>
      <c r="AP46" s="8">
        <f>ABS(AM46-(ROUNDDOWN(AM46/3600,0)*3600+ROUNDDOWN((AM46-(3600*ROUNDDOWN(AM46/3600,0)))/60,0)*60))</f>
        <v>23</v>
      </c>
    </row>
    <row r="47" spans="1:49" ht="12" customHeight="1">
      <c r="A47" s="7"/>
      <c r="B47" s="7"/>
      <c r="C47" s="7" t="s">
        <v>88</v>
      </c>
      <c r="D47" s="31">
        <v>85</v>
      </c>
      <c r="E47" s="3">
        <v>15</v>
      </c>
      <c r="F47" s="4">
        <v>20</v>
      </c>
      <c r="G47" s="30">
        <f>IF(AA47&lt;0,"-"&amp;AB47,AB47)</f>
        <v>4</v>
      </c>
      <c r="H47" s="3">
        <f>AC47</f>
        <v>44</v>
      </c>
      <c r="I47" s="3">
        <f>AD47</f>
        <v>40</v>
      </c>
      <c r="J47" s="31">
        <v>85</v>
      </c>
      <c r="K47" s="3">
        <v>15</v>
      </c>
      <c r="L47" s="4">
        <v>17</v>
      </c>
      <c r="M47" s="30">
        <f>IF(AE47&lt;0,"-"&amp;AF47,AF47)</f>
        <v>4</v>
      </c>
      <c r="N47" s="3">
        <f>AG47</f>
        <v>44</v>
      </c>
      <c r="O47" s="3">
        <f>AH47</f>
        <v>43</v>
      </c>
      <c r="P47" s="31">
        <v>85</v>
      </c>
      <c r="Q47" s="3">
        <v>15</v>
      </c>
      <c r="R47" s="4">
        <v>18</v>
      </c>
      <c r="S47" s="30">
        <f>IF(AI47&lt;0,"-"&amp;AJ47,AJ47)</f>
        <v>4</v>
      </c>
      <c r="T47" s="3">
        <f>AK47</f>
        <v>44</v>
      </c>
      <c r="U47" s="3">
        <f>AL47</f>
        <v>42</v>
      </c>
      <c r="V47" s="30">
        <f>IF(AM47&lt;0,"-"&amp;AN47,AN47)</f>
        <v>4</v>
      </c>
      <c r="W47" s="3">
        <f>AO47</f>
        <v>44</v>
      </c>
      <c r="X47" s="4">
        <f>AP47</f>
        <v>42</v>
      </c>
      <c r="AA47" s="8">
        <f>324000-(F47+E47*60+D47*60*60)</f>
        <v>17080</v>
      </c>
      <c r="AB47" s="8">
        <f>ABS(ROUNDDOWN(AA47/3600,0))</f>
        <v>4</v>
      </c>
      <c r="AC47" s="8">
        <f>ABS(ROUNDDOWN((AA47-(3600*ROUNDDOWN(AA47/3600,0)))/60,0))</f>
        <v>44</v>
      </c>
      <c r="AD47" s="8">
        <f>ABS(AA47-(ROUNDDOWN(AA47/3600,0)*3600+ROUNDDOWN((AA47-(3600*ROUNDDOWN(AA47/3600,0)))/60,0)*60))</f>
        <v>40</v>
      </c>
      <c r="AE47" s="8">
        <f>324000-(L47+K47*60+J47*60*60)</f>
        <v>17083</v>
      </c>
      <c r="AF47" s="8">
        <f>ABS(ROUNDDOWN(AE47/3600,0))</f>
        <v>4</v>
      </c>
      <c r="AG47" s="8">
        <f>ABS(ROUNDDOWN((AE47-(3600*ROUNDDOWN(AE47/3600,0)))/60,0))</f>
        <v>44</v>
      </c>
      <c r="AH47" s="8">
        <f>ABS(AE47-(ROUNDDOWN(AE47/3600,0)*3600+ROUNDDOWN((AE47-(3600*ROUNDDOWN(AE47/3600,0)))/60,0)*60))</f>
        <v>43</v>
      </c>
      <c r="AI47" s="8">
        <f>324000-(R47+Q47*60+P47*60*60)</f>
        <v>17082</v>
      </c>
      <c r="AJ47" s="8">
        <f>ABS(ROUNDDOWN(AI47/3600,0))</f>
        <v>4</v>
      </c>
      <c r="AK47" s="8">
        <f>ABS(ROUNDDOWN((AI47-(3600*ROUNDDOWN(AI47/3600,0)))/60,0))</f>
        <v>44</v>
      </c>
      <c r="AL47" s="8">
        <f>ABS(AI47-(ROUNDDOWN(AI47/3600,0)*3600+ROUNDDOWN((AI47-(3600*ROUNDDOWN(AI47/3600,0)))/60,0)*60))</f>
        <v>42</v>
      </c>
      <c r="AM47" s="8">
        <f>ROUND((AA47+AE47+AI47)/3,0)</f>
        <v>17082</v>
      </c>
      <c r="AN47" s="8">
        <f>ABS(ROUNDDOWN(AM47/3600,0))</f>
        <v>4</v>
      </c>
      <c r="AO47" s="8">
        <f>ABS(ROUNDDOWN((AM47-(3600*ROUNDDOWN(AM47/3600,0)))/60,0))</f>
        <v>44</v>
      </c>
      <c r="AP47" s="8">
        <f>ABS(AM47-(ROUNDDOWN(AM47/3600,0)*3600+ROUNDDOWN((AM47-(3600*ROUNDDOWN(AM47/3600,0)))/60,0)*60))</f>
        <v>42</v>
      </c>
    </row>
    <row r="48" spans="1:49" ht="12" customHeight="1">
      <c r="D48" s="554"/>
      <c r="E48" s="554"/>
      <c r="F48" s="554"/>
      <c r="G48" s="554"/>
      <c r="H48" s="554"/>
      <c r="I48" s="554"/>
      <c r="J48" s="554"/>
      <c r="K48" s="554"/>
      <c r="L48" s="554"/>
      <c r="M48" s="554"/>
      <c r="N48" s="554"/>
      <c r="O48" s="554"/>
      <c r="P48" s="554"/>
      <c r="Q48" s="554"/>
      <c r="R48" s="554"/>
      <c r="S48" s="554"/>
      <c r="T48" s="554"/>
      <c r="U48" s="554"/>
      <c r="V48" s="554"/>
      <c r="W48" s="554"/>
      <c r="X48" s="554"/>
      <c r="AM48" s="8"/>
      <c r="AN48" s="8"/>
      <c r="AO48" s="8"/>
      <c r="AP48" s="8"/>
    </row>
    <row r="49" spans="1:49" ht="12" customHeight="1">
      <c r="AM49" s="8"/>
      <c r="AN49" s="8"/>
      <c r="AO49" s="8"/>
      <c r="AP49" s="8"/>
    </row>
    <row r="50" spans="1:49" ht="12" customHeight="1">
      <c r="A50" s="7" t="s">
        <v>0</v>
      </c>
      <c r="B50" s="7" t="s">
        <v>1</v>
      </c>
      <c r="C50" s="7" t="s">
        <v>2</v>
      </c>
      <c r="D50" s="551" t="s">
        <v>3</v>
      </c>
      <c r="E50" s="552"/>
      <c r="F50" s="553"/>
      <c r="G50" s="551" t="s">
        <v>13</v>
      </c>
      <c r="H50" s="552"/>
      <c r="I50" s="553"/>
      <c r="J50" s="551" t="s">
        <v>4</v>
      </c>
      <c r="K50" s="552"/>
      <c r="L50" s="553"/>
      <c r="M50" s="551" t="s">
        <v>6</v>
      </c>
      <c r="N50" s="552"/>
      <c r="O50" s="553"/>
      <c r="P50" s="551" t="s">
        <v>5</v>
      </c>
      <c r="Q50" s="552"/>
      <c r="R50" s="553"/>
      <c r="S50" s="551" t="s">
        <v>7</v>
      </c>
      <c r="T50" s="552"/>
      <c r="U50" s="553"/>
      <c r="V50" s="551" t="s">
        <v>12</v>
      </c>
      <c r="W50" s="552"/>
      <c r="X50" s="553"/>
      <c r="AM50" s="8"/>
      <c r="AN50" s="8"/>
      <c r="AO50" s="8"/>
      <c r="AP50" s="8"/>
    </row>
    <row r="51" spans="1:49" s="8" customFormat="1" ht="12" customHeight="1">
      <c r="A51" s="9">
        <v>44861</v>
      </c>
      <c r="B51" s="7" t="s">
        <v>36</v>
      </c>
      <c r="C51" s="7" t="s">
        <v>85</v>
      </c>
      <c r="D51" s="30">
        <v>108</v>
      </c>
      <c r="E51" s="3">
        <v>53</v>
      </c>
      <c r="F51" s="4">
        <v>52</v>
      </c>
      <c r="G51" s="30" t="str">
        <f>IF(AA51&lt;0,"-"&amp;AB51,AB51)</f>
        <v>-18</v>
      </c>
      <c r="H51" s="3">
        <f>AC51</f>
        <v>53</v>
      </c>
      <c r="I51" s="3">
        <f>AD51</f>
        <v>52</v>
      </c>
      <c r="J51" s="30">
        <v>108</v>
      </c>
      <c r="K51" s="3">
        <v>53</v>
      </c>
      <c r="L51" s="4">
        <v>53</v>
      </c>
      <c r="M51" s="30" t="str">
        <f>IF(AE51&lt;0,"-"&amp;AF51,AF51)</f>
        <v>-18</v>
      </c>
      <c r="N51" s="3">
        <f>AG51</f>
        <v>53</v>
      </c>
      <c r="O51" s="3">
        <f>AH51</f>
        <v>53</v>
      </c>
      <c r="P51" s="30">
        <v>108</v>
      </c>
      <c r="Q51" s="3">
        <v>53</v>
      </c>
      <c r="R51" s="4">
        <v>53</v>
      </c>
      <c r="S51" s="30" t="str">
        <f>IF(AI51&lt;0,"-"&amp;AJ51,AJ51)</f>
        <v>-18</v>
      </c>
      <c r="T51" s="3">
        <f>AK51</f>
        <v>53</v>
      </c>
      <c r="U51" s="3">
        <f>AL51</f>
        <v>53</v>
      </c>
      <c r="V51" s="30" t="str">
        <f>IF(AM51&lt;0,"-"&amp;AN51,AN51)</f>
        <v>-18</v>
      </c>
      <c r="W51" s="3">
        <f>AO51</f>
        <v>53</v>
      </c>
      <c r="X51" s="4">
        <f>AP51</f>
        <v>53</v>
      </c>
      <c r="AA51" s="8">
        <f>324000-(F51+E51*60+D51*60*60)</f>
        <v>-68032</v>
      </c>
      <c r="AB51" s="8">
        <f>ABS(ROUNDDOWN(AA51/3600,0))</f>
        <v>18</v>
      </c>
      <c r="AC51" s="8">
        <f>ABS(ROUNDDOWN((AA51-(3600*ROUNDDOWN(AA51/3600,0)))/60,0))</f>
        <v>53</v>
      </c>
      <c r="AD51" s="8">
        <f>ABS(AA51-(ROUNDDOWN(AA51/3600,0)*3600+ROUNDDOWN((AA51-(3600*ROUNDDOWN(AA51/3600,0)))/60,0)*60))</f>
        <v>52</v>
      </c>
      <c r="AE51" s="8">
        <f>324000-(L51+K51*60+J51*60*60)</f>
        <v>-68033</v>
      </c>
      <c r="AF51" s="8">
        <f>ABS(ROUNDDOWN(AE51/3600,0))</f>
        <v>18</v>
      </c>
      <c r="AG51" s="8">
        <f>ABS(ROUNDDOWN((AE51-(3600*ROUNDDOWN(AE51/3600,0)))/60,0))</f>
        <v>53</v>
      </c>
      <c r="AH51" s="8">
        <f>ABS(AE51-(ROUNDDOWN(AE51/3600,0)*3600+ROUNDDOWN((AE51-(3600*ROUNDDOWN(AE51/3600,0)))/60,0)*60))</f>
        <v>53</v>
      </c>
      <c r="AI51" s="8">
        <f>324000-(R51+Q51*60+P51*60*60)</f>
        <v>-68033</v>
      </c>
      <c r="AJ51" s="8">
        <f>ABS(ROUNDDOWN(AI51/3600,0))</f>
        <v>18</v>
      </c>
      <c r="AK51" s="8">
        <f>ABS(ROUNDDOWN((AI51-(3600*ROUNDDOWN(AI51/3600,0)))/60,0))</f>
        <v>53</v>
      </c>
      <c r="AL51" s="8">
        <f>ABS(AI51-(ROUNDDOWN(AI51/3600,0)*3600+ROUNDDOWN((AI51-(3600*ROUNDDOWN(AI51/3600,0)))/60,0)*60))</f>
        <v>53</v>
      </c>
      <c r="AM51" s="8">
        <f>ROUND((AA51+AE51+AI51)/3,0)</f>
        <v>-68033</v>
      </c>
      <c r="AN51" s="8">
        <f>ABS(ROUNDDOWN(AM51/3600,0))</f>
        <v>18</v>
      </c>
      <c r="AO51" s="8">
        <f>ABS(ROUNDDOWN((AM51-(3600*ROUNDDOWN(AM51/3600,0)))/60,0))</f>
        <v>53</v>
      </c>
      <c r="AP51" s="8">
        <f>ABS(AM51-(ROUNDDOWN(AM51/3600,0)*3600+ROUNDDOWN((AM51-(3600*ROUNDDOWN(AM51/3600,0)))/60,0)*60))</f>
        <v>53</v>
      </c>
      <c r="AS51" s="5"/>
      <c r="AT51" s="5"/>
      <c r="AU51" s="5"/>
      <c r="AV51" s="5"/>
      <c r="AW51" s="5"/>
    </row>
    <row r="52" spans="1:49" ht="12" customHeight="1">
      <c r="A52" s="7"/>
      <c r="B52" s="7"/>
      <c r="C52" s="7" t="s">
        <v>89</v>
      </c>
      <c r="D52" s="31">
        <v>112</v>
      </c>
      <c r="E52" s="3">
        <v>53</v>
      </c>
      <c r="F52" s="4">
        <v>4</v>
      </c>
      <c r="G52" s="30" t="str">
        <f>IF(AA52&lt;0,"-"&amp;AB52,AB52)</f>
        <v>-22</v>
      </c>
      <c r="H52" s="3">
        <f>AC52</f>
        <v>53</v>
      </c>
      <c r="I52" s="3">
        <f>AD52</f>
        <v>4</v>
      </c>
      <c r="J52" s="31">
        <v>112</v>
      </c>
      <c r="K52" s="3">
        <v>53</v>
      </c>
      <c r="L52" s="4">
        <v>5</v>
      </c>
      <c r="M52" s="30" t="str">
        <f>IF(AE52&lt;0,"-"&amp;AF52,AF52)</f>
        <v>-22</v>
      </c>
      <c r="N52" s="3">
        <f>AG52</f>
        <v>53</v>
      </c>
      <c r="O52" s="3">
        <f>AH52</f>
        <v>5</v>
      </c>
      <c r="P52" s="31">
        <v>112</v>
      </c>
      <c r="Q52" s="3">
        <v>53</v>
      </c>
      <c r="R52" s="4">
        <v>5</v>
      </c>
      <c r="S52" s="30" t="str">
        <f>IF(AI52&lt;0,"-"&amp;AJ52,AJ52)</f>
        <v>-22</v>
      </c>
      <c r="T52" s="3">
        <f>AK52</f>
        <v>53</v>
      </c>
      <c r="U52" s="3">
        <f>AL52</f>
        <v>5</v>
      </c>
      <c r="V52" s="30" t="str">
        <f>IF(AM52&lt;0,"-"&amp;AN52,AN52)</f>
        <v>-22</v>
      </c>
      <c r="W52" s="3">
        <f>AO52</f>
        <v>53</v>
      </c>
      <c r="X52" s="4">
        <f>AP52</f>
        <v>5</v>
      </c>
      <c r="AA52" s="8">
        <f>324000-(F52+E52*60+D52*60*60)</f>
        <v>-82384</v>
      </c>
      <c r="AB52" s="8">
        <f>ABS(ROUNDDOWN(AA52/3600,0))</f>
        <v>22</v>
      </c>
      <c r="AC52" s="8">
        <f>ABS(ROUNDDOWN((AA52-(3600*ROUNDDOWN(AA52/3600,0)))/60,0))</f>
        <v>53</v>
      </c>
      <c r="AD52" s="8">
        <f>ABS(AA52-(ROUNDDOWN(AA52/3600,0)*3600+ROUNDDOWN((AA52-(3600*ROUNDDOWN(AA52/3600,0)))/60,0)*60))</f>
        <v>4</v>
      </c>
      <c r="AE52" s="8">
        <f>324000-(L52+K52*60+J52*60*60)</f>
        <v>-82385</v>
      </c>
      <c r="AF52" s="8">
        <f>ABS(ROUNDDOWN(AE52/3600,0))</f>
        <v>22</v>
      </c>
      <c r="AG52" s="8">
        <f>ABS(ROUNDDOWN((AE52-(3600*ROUNDDOWN(AE52/3600,0)))/60,0))</f>
        <v>53</v>
      </c>
      <c r="AH52" s="8">
        <f>ABS(AE52-(ROUNDDOWN(AE52/3600,0)*3600+ROUNDDOWN((AE52-(3600*ROUNDDOWN(AE52/3600,0)))/60,0)*60))</f>
        <v>5</v>
      </c>
      <c r="AI52" s="8">
        <f>324000-(R52+Q52*60+P52*60*60)</f>
        <v>-82385</v>
      </c>
      <c r="AJ52" s="8">
        <f>ABS(ROUNDDOWN(AI52/3600,0))</f>
        <v>22</v>
      </c>
      <c r="AK52" s="8">
        <f>ABS(ROUNDDOWN((AI52-(3600*ROUNDDOWN(AI52/3600,0)))/60,0))</f>
        <v>53</v>
      </c>
      <c r="AL52" s="8">
        <f>ABS(AI52-(ROUNDDOWN(AI52/3600,0)*3600+ROUNDDOWN((AI52-(3600*ROUNDDOWN(AI52/3600,0)))/60,0)*60))</f>
        <v>5</v>
      </c>
      <c r="AM52" s="8">
        <f>ROUND((AA52+AE52+AI52)/3,0)</f>
        <v>-82385</v>
      </c>
      <c r="AN52" s="8">
        <f>ABS(ROUNDDOWN(AM52/3600,0))</f>
        <v>22</v>
      </c>
      <c r="AO52" s="8">
        <f>ABS(ROUNDDOWN((AM52-(3600*ROUNDDOWN(AM52/3600,0)))/60,0))</f>
        <v>53</v>
      </c>
      <c r="AP52" s="8">
        <f>ABS(AM52-(ROUNDDOWN(AM52/3600,0)*3600+ROUNDDOWN((AM52-(3600*ROUNDDOWN(AM52/3600,0)))/60,0)*60))</f>
        <v>5</v>
      </c>
    </row>
    <row r="53" spans="1:49" ht="12" customHeight="1">
      <c r="AM53" s="8"/>
      <c r="AN53" s="8"/>
      <c r="AO53" s="8"/>
      <c r="AP53" s="8"/>
    </row>
    <row r="54" spans="1:49" ht="12" customHeight="1">
      <c r="AM54" s="8"/>
      <c r="AN54" s="8"/>
      <c r="AO54" s="8"/>
      <c r="AP54" s="8"/>
    </row>
    <row r="55" spans="1:49" ht="12" customHeight="1">
      <c r="A55" s="7" t="s">
        <v>0</v>
      </c>
      <c r="B55" s="7" t="s">
        <v>1</v>
      </c>
      <c r="C55" s="7" t="s">
        <v>2</v>
      </c>
      <c r="D55" s="551" t="s">
        <v>3</v>
      </c>
      <c r="E55" s="552"/>
      <c r="F55" s="553"/>
      <c r="G55" s="551" t="s">
        <v>13</v>
      </c>
      <c r="H55" s="552"/>
      <c r="I55" s="553"/>
      <c r="J55" s="551" t="s">
        <v>4</v>
      </c>
      <c r="K55" s="552"/>
      <c r="L55" s="553"/>
      <c r="M55" s="551" t="s">
        <v>6</v>
      </c>
      <c r="N55" s="552"/>
      <c r="O55" s="553"/>
      <c r="P55" s="551" t="s">
        <v>5</v>
      </c>
      <c r="Q55" s="552"/>
      <c r="R55" s="553"/>
      <c r="S55" s="551" t="s">
        <v>7</v>
      </c>
      <c r="T55" s="552"/>
      <c r="U55" s="553"/>
      <c r="V55" s="551" t="s">
        <v>12</v>
      </c>
      <c r="W55" s="552"/>
      <c r="X55" s="553"/>
      <c r="AM55" s="8"/>
      <c r="AN55" s="8"/>
      <c r="AO55" s="8"/>
      <c r="AP55" s="8"/>
    </row>
    <row r="56" spans="1:49" s="8" customFormat="1" ht="12" customHeight="1">
      <c r="A56" s="9">
        <v>44861</v>
      </c>
      <c r="B56" s="7" t="s">
        <v>131</v>
      </c>
      <c r="C56" s="7" t="s">
        <v>132</v>
      </c>
      <c r="D56" s="30">
        <v>90</v>
      </c>
      <c r="E56" s="3">
        <v>11</v>
      </c>
      <c r="F56" s="4">
        <v>41</v>
      </c>
      <c r="G56" s="30" t="str">
        <f>IF(AA56&lt;0,"-"&amp;AB56,AB56)</f>
        <v>-0</v>
      </c>
      <c r="H56" s="3">
        <f>AC56</f>
        <v>11</v>
      </c>
      <c r="I56" s="3">
        <f>AD56</f>
        <v>41</v>
      </c>
      <c r="J56" s="30">
        <v>90</v>
      </c>
      <c r="K56" s="3">
        <v>11</v>
      </c>
      <c r="L56" s="4">
        <v>41</v>
      </c>
      <c r="M56" s="30" t="str">
        <f>IF(AE56&lt;0,"-"&amp;AF56,AF56)</f>
        <v>-0</v>
      </c>
      <c r="N56" s="3">
        <f>AG56</f>
        <v>11</v>
      </c>
      <c r="O56" s="3">
        <f>AH56</f>
        <v>41</v>
      </c>
      <c r="P56" s="30">
        <v>90</v>
      </c>
      <c r="Q56" s="3">
        <v>11</v>
      </c>
      <c r="R56" s="4">
        <v>39</v>
      </c>
      <c r="S56" s="30" t="str">
        <f>IF(AI56&lt;0,"-"&amp;AJ56,AJ56)</f>
        <v>-0</v>
      </c>
      <c r="T56" s="3">
        <f>AK56</f>
        <v>11</v>
      </c>
      <c r="U56" s="3">
        <f>AL56</f>
        <v>39</v>
      </c>
      <c r="V56" s="30" t="str">
        <f>IF(AM56&lt;0,"-"&amp;AN56,AN56)</f>
        <v>-0</v>
      </c>
      <c r="W56" s="3">
        <f>AO56</f>
        <v>11</v>
      </c>
      <c r="X56" s="4">
        <f>AP56</f>
        <v>40</v>
      </c>
      <c r="AA56" s="8">
        <f>324000-(F56+E56*60+D56*60*60)</f>
        <v>-701</v>
      </c>
      <c r="AB56" s="8">
        <f>ABS(ROUNDDOWN(AA56/3600,0))</f>
        <v>0</v>
      </c>
      <c r="AC56" s="8">
        <f>ABS(ROUNDDOWN((AA56-(3600*ROUNDDOWN(AA56/3600,0)))/60,0))</f>
        <v>11</v>
      </c>
      <c r="AD56" s="8">
        <f>ABS(AA56-(ROUNDDOWN(AA56/3600,0)*3600+ROUNDDOWN((AA56-(3600*ROUNDDOWN(AA56/3600,0)))/60,0)*60))</f>
        <v>41</v>
      </c>
      <c r="AE56" s="8">
        <f>324000-(L56+K56*60+J56*60*60)</f>
        <v>-701</v>
      </c>
      <c r="AF56" s="8">
        <f>ABS(ROUNDDOWN(AE56/3600,0))</f>
        <v>0</v>
      </c>
      <c r="AG56" s="8">
        <f>ABS(ROUNDDOWN((AE56-(3600*ROUNDDOWN(AE56/3600,0)))/60,0))</f>
        <v>11</v>
      </c>
      <c r="AH56" s="8">
        <f>ABS(AE56-(ROUNDDOWN(AE56/3600,0)*3600+ROUNDDOWN((AE56-(3600*ROUNDDOWN(AE56/3600,0)))/60,0)*60))</f>
        <v>41</v>
      </c>
      <c r="AI56" s="8">
        <f>324000-(R56+Q56*60+P56*60*60)</f>
        <v>-699</v>
      </c>
      <c r="AJ56" s="8">
        <f>ABS(ROUNDDOWN(AI56/3600,0))</f>
        <v>0</v>
      </c>
      <c r="AK56" s="8">
        <f>ABS(ROUNDDOWN((AI56-(3600*ROUNDDOWN(AI56/3600,0)))/60,0))</f>
        <v>11</v>
      </c>
      <c r="AL56" s="8">
        <f>ABS(AI56-(ROUNDDOWN(AI56/3600,0)*3600+ROUNDDOWN((AI56-(3600*ROUNDDOWN(AI56/3600,0)))/60,0)*60))</f>
        <v>39</v>
      </c>
      <c r="AM56" s="8">
        <f>ROUND((AA56+AE56+AI56)/3,0)</f>
        <v>-700</v>
      </c>
      <c r="AN56" s="8">
        <f>ABS(ROUNDDOWN(AM56/3600,0))</f>
        <v>0</v>
      </c>
      <c r="AO56" s="8">
        <f>ABS(ROUNDDOWN((AM56-(3600*ROUNDDOWN(AM56/3600,0)))/60,0))</f>
        <v>11</v>
      </c>
      <c r="AP56" s="8">
        <f>ABS(AM56-(ROUNDDOWN(AM56/3600,0)*3600+ROUNDDOWN((AM56-(3600*ROUNDDOWN(AM56/3600,0)))/60,0)*60))</f>
        <v>40</v>
      </c>
      <c r="AS56" s="5"/>
      <c r="AT56" s="5"/>
      <c r="AU56" s="5"/>
      <c r="AV56" s="5"/>
      <c r="AW56" s="5"/>
    </row>
    <row r="57" spans="1:49" ht="12" customHeight="1">
      <c r="A57" s="7"/>
      <c r="B57" s="7"/>
      <c r="C57" s="7" t="s">
        <v>90</v>
      </c>
      <c r="D57" s="31">
        <v>113</v>
      </c>
      <c r="E57" s="3">
        <v>58</v>
      </c>
      <c r="F57" s="4">
        <v>51</v>
      </c>
      <c r="G57" s="30" t="str">
        <f>IF(AA57&lt;0,"-"&amp;AB57,AB57)</f>
        <v>-23</v>
      </c>
      <c r="H57" s="3">
        <f>AC57</f>
        <v>58</v>
      </c>
      <c r="I57" s="3">
        <f>AD57</f>
        <v>51</v>
      </c>
      <c r="J57" s="31">
        <v>113</v>
      </c>
      <c r="K57" s="3">
        <v>58</v>
      </c>
      <c r="L57" s="4">
        <v>51</v>
      </c>
      <c r="M57" s="30" t="str">
        <f>IF(AE57&lt;0,"-"&amp;AF57,AF57)</f>
        <v>-23</v>
      </c>
      <c r="N57" s="3">
        <f>AG57</f>
        <v>58</v>
      </c>
      <c r="O57" s="3">
        <f>AH57</f>
        <v>51</v>
      </c>
      <c r="P57" s="31">
        <v>113</v>
      </c>
      <c r="Q57" s="3">
        <v>58</v>
      </c>
      <c r="R57" s="4">
        <v>53</v>
      </c>
      <c r="S57" s="30" t="str">
        <f>IF(AI57&lt;0,"-"&amp;AJ57,AJ57)</f>
        <v>-23</v>
      </c>
      <c r="T57" s="3">
        <f>AK57</f>
        <v>58</v>
      </c>
      <c r="U57" s="3">
        <f>AL57</f>
        <v>53</v>
      </c>
      <c r="V57" s="30" t="str">
        <f>IF(AM57&lt;0,"-"&amp;AN57,AN57)</f>
        <v>-23</v>
      </c>
      <c r="W57" s="3">
        <f>AO57</f>
        <v>58</v>
      </c>
      <c r="X57" s="4">
        <f>AP57</f>
        <v>52</v>
      </c>
      <c r="AA57" s="8">
        <f>324000-(F57+E57*60+D57*60*60)</f>
        <v>-86331</v>
      </c>
      <c r="AB57" s="8">
        <f>ABS(ROUNDDOWN(AA57/3600,0))</f>
        <v>23</v>
      </c>
      <c r="AC57" s="8">
        <f>ABS(ROUNDDOWN((AA57-(3600*ROUNDDOWN(AA57/3600,0)))/60,0))</f>
        <v>58</v>
      </c>
      <c r="AD57" s="8">
        <f>ABS(AA57-(ROUNDDOWN(AA57/3600,0)*3600+ROUNDDOWN((AA57-(3600*ROUNDDOWN(AA57/3600,0)))/60,0)*60))</f>
        <v>51</v>
      </c>
      <c r="AE57" s="8">
        <f>324000-(L57+K57*60+J57*60*60)</f>
        <v>-86331</v>
      </c>
      <c r="AF57" s="8">
        <f>ABS(ROUNDDOWN(AE57/3600,0))</f>
        <v>23</v>
      </c>
      <c r="AG57" s="8">
        <f>ABS(ROUNDDOWN((AE57-(3600*ROUNDDOWN(AE57/3600,0)))/60,0))</f>
        <v>58</v>
      </c>
      <c r="AH57" s="8">
        <f>ABS(AE57-(ROUNDDOWN(AE57/3600,0)*3600+ROUNDDOWN((AE57-(3600*ROUNDDOWN(AE57/3600,0)))/60,0)*60))</f>
        <v>51</v>
      </c>
      <c r="AI57" s="8">
        <f>324000-(R57+Q57*60+P57*60*60)</f>
        <v>-86333</v>
      </c>
      <c r="AJ57" s="8">
        <f>ABS(ROUNDDOWN(AI57/3600,0))</f>
        <v>23</v>
      </c>
      <c r="AK57" s="8">
        <f>ABS(ROUNDDOWN((AI57-(3600*ROUNDDOWN(AI57/3600,0)))/60,0))</f>
        <v>58</v>
      </c>
      <c r="AL57" s="8">
        <f>ABS(AI57-(ROUNDDOWN(AI57/3600,0)*3600+ROUNDDOWN((AI57-(3600*ROUNDDOWN(AI57/3600,0)))/60,0)*60))</f>
        <v>53</v>
      </c>
      <c r="AM57" s="8">
        <f>ROUND((AA57+AE57+AI57)/3,0)</f>
        <v>-86332</v>
      </c>
      <c r="AN57" s="8">
        <f>ABS(ROUNDDOWN(AM57/3600,0))</f>
        <v>23</v>
      </c>
      <c r="AO57" s="8">
        <f>ABS(ROUNDDOWN((AM57-(3600*ROUNDDOWN(AM57/3600,0)))/60,0))</f>
        <v>58</v>
      </c>
      <c r="AP57" s="8">
        <f>ABS(AM57-(ROUNDDOWN(AM57/3600,0)*3600+ROUNDDOWN((AM57-(3600*ROUNDDOWN(AM57/3600,0)))/60,0)*60))</f>
        <v>52</v>
      </c>
    </row>
    <row r="58" spans="1:49" ht="12" customHeight="1">
      <c r="D58" s="36"/>
      <c r="E58" s="36"/>
      <c r="F58" s="36"/>
      <c r="G58" s="37"/>
      <c r="H58" s="36"/>
      <c r="I58" s="36"/>
      <c r="J58" s="36"/>
      <c r="K58" s="36"/>
      <c r="L58" s="36"/>
      <c r="M58" s="37"/>
      <c r="N58" s="36"/>
      <c r="O58" s="36"/>
      <c r="P58" s="36"/>
      <c r="Q58" s="36"/>
      <c r="R58" s="36"/>
      <c r="S58" s="37"/>
      <c r="T58" s="36"/>
      <c r="U58" s="36"/>
      <c r="V58" s="37"/>
      <c r="W58" s="36"/>
      <c r="X58" s="36"/>
      <c r="AM58" s="8"/>
      <c r="AN58" s="8"/>
      <c r="AO58" s="8"/>
      <c r="AP58" s="8"/>
    </row>
    <row r="59" spans="1:49" ht="12" customHeight="1">
      <c r="D59" s="12"/>
      <c r="E59" s="12"/>
      <c r="F59" s="12"/>
      <c r="G59" s="33"/>
      <c r="H59" s="12"/>
      <c r="I59" s="12"/>
      <c r="J59" s="12"/>
      <c r="K59" s="12"/>
      <c r="L59" s="12"/>
      <c r="M59" s="33"/>
      <c r="N59" s="12"/>
      <c r="O59" s="12"/>
      <c r="P59" s="12"/>
      <c r="Q59" s="12"/>
      <c r="R59" s="12"/>
      <c r="S59" s="33"/>
      <c r="T59" s="12"/>
      <c r="U59" s="12"/>
      <c r="V59" s="33"/>
      <c r="W59" s="12"/>
      <c r="X59" s="12"/>
      <c r="AM59" s="8"/>
      <c r="AN59" s="8"/>
      <c r="AO59" s="8"/>
      <c r="AP59" s="8"/>
    </row>
    <row r="60" spans="1:49" ht="12" customHeight="1">
      <c r="D60" s="12"/>
      <c r="E60" s="12"/>
      <c r="F60" s="12"/>
      <c r="G60" s="33"/>
      <c r="H60" s="12"/>
      <c r="I60" s="12"/>
      <c r="J60" s="12"/>
      <c r="K60" s="12"/>
      <c r="L60" s="12"/>
      <c r="M60" s="33"/>
      <c r="N60" s="12"/>
      <c r="O60" s="12"/>
      <c r="P60" s="12"/>
      <c r="Q60" s="12"/>
      <c r="R60" s="12"/>
      <c r="S60" s="33"/>
      <c r="T60" s="12"/>
      <c r="U60" s="12"/>
      <c r="V60" s="33"/>
      <c r="W60" s="12"/>
      <c r="X60" s="12"/>
      <c r="AM60" s="8"/>
      <c r="AN60" s="8"/>
      <c r="AO60" s="8"/>
      <c r="AP60" s="8"/>
    </row>
    <row r="61" spans="1:49" ht="12" customHeight="1">
      <c r="D61" s="34"/>
      <c r="E61" s="34"/>
      <c r="F61" s="34"/>
      <c r="G61" s="34"/>
      <c r="H61" s="34"/>
      <c r="I61" s="34"/>
      <c r="J61" s="34"/>
      <c r="K61" s="34"/>
      <c r="L61" s="34"/>
      <c r="M61" s="34"/>
      <c r="N61" s="34"/>
      <c r="O61" s="34"/>
      <c r="P61" s="34"/>
      <c r="Q61" s="34"/>
      <c r="R61" s="34"/>
      <c r="S61" s="34"/>
      <c r="T61" s="34"/>
      <c r="U61" s="34"/>
      <c r="V61" s="34"/>
      <c r="W61" s="34"/>
      <c r="X61" s="34"/>
      <c r="AM61" s="8"/>
      <c r="AN61" s="8"/>
      <c r="AO61" s="8"/>
      <c r="AP61" s="8"/>
    </row>
    <row r="62" spans="1:49" ht="12" customHeight="1">
      <c r="AM62" s="8"/>
      <c r="AN62" s="8"/>
      <c r="AO62" s="8"/>
      <c r="AP62" s="8"/>
    </row>
    <row r="63" spans="1:49" ht="12" customHeight="1">
      <c r="A63" s="7" t="s">
        <v>0</v>
      </c>
      <c r="B63" s="7" t="s">
        <v>1</v>
      </c>
      <c r="C63" s="7" t="s">
        <v>2</v>
      </c>
      <c r="D63" s="549" t="s">
        <v>3</v>
      </c>
      <c r="E63" s="549"/>
      <c r="F63" s="549"/>
      <c r="G63" s="549" t="s">
        <v>13</v>
      </c>
      <c r="H63" s="549"/>
      <c r="I63" s="549"/>
      <c r="J63" s="549" t="s">
        <v>4</v>
      </c>
      <c r="K63" s="549"/>
      <c r="L63" s="549"/>
      <c r="M63" s="549" t="s">
        <v>6</v>
      </c>
      <c r="N63" s="549"/>
      <c r="O63" s="549"/>
      <c r="P63" s="549" t="s">
        <v>5</v>
      </c>
      <c r="Q63" s="549"/>
      <c r="R63" s="549"/>
      <c r="S63" s="549" t="s">
        <v>7</v>
      </c>
      <c r="T63" s="549"/>
      <c r="U63" s="549"/>
      <c r="V63" s="549" t="s">
        <v>12</v>
      </c>
      <c r="W63" s="549"/>
      <c r="X63" s="549"/>
      <c r="Y63" s="8"/>
      <c r="Z63" s="8"/>
      <c r="AM63" s="8"/>
      <c r="AN63" s="8"/>
      <c r="AO63" s="8"/>
      <c r="AP63" s="8"/>
    </row>
    <row r="64" spans="1:49" s="8" customFormat="1" ht="12" customHeight="1">
      <c r="A64" s="9">
        <v>44862</v>
      </c>
      <c r="B64" s="7" t="s">
        <v>45</v>
      </c>
      <c r="C64" s="7" t="s">
        <v>44</v>
      </c>
      <c r="D64" s="30">
        <v>109</v>
      </c>
      <c r="E64" s="3">
        <v>59</v>
      </c>
      <c r="F64" s="4">
        <v>12</v>
      </c>
      <c r="G64" s="30" t="str">
        <f>IF(AA64&lt;0,"-"&amp;AB64,AB64)</f>
        <v>-19</v>
      </c>
      <c r="H64" s="3">
        <f t="shared" ref="H64:I66" si="12">AC64</f>
        <v>59</v>
      </c>
      <c r="I64" s="3">
        <f t="shared" si="12"/>
        <v>12</v>
      </c>
      <c r="J64" s="30">
        <v>109</v>
      </c>
      <c r="K64" s="3">
        <v>59</v>
      </c>
      <c r="L64" s="4">
        <v>11</v>
      </c>
      <c r="M64" s="30" t="str">
        <f>IF(AE64&lt;0,"-"&amp;AF64,AF64)</f>
        <v>-19</v>
      </c>
      <c r="N64" s="3">
        <f t="shared" ref="N64:O66" si="13">AG64</f>
        <v>59</v>
      </c>
      <c r="O64" s="3">
        <f t="shared" si="13"/>
        <v>11</v>
      </c>
      <c r="P64" s="30">
        <v>109</v>
      </c>
      <c r="Q64" s="3">
        <v>59</v>
      </c>
      <c r="R64" s="4">
        <v>14</v>
      </c>
      <c r="S64" s="30" t="str">
        <f>IF(AI64&lt;0,"-"&amp;AJ64,AJ64)</f>
        <v>-19</v>
      </c>
      <c r="T64" s="3">
        <f t="shared" ref="T64:U66" si="14">AK64</f>
        <v>59</v>
      </c>
      <c r="U64" s="3">
        <f t="shared" si="14"/>
        <v>14</v>
      </c>
      <c r="V64" s="30" t="str">
        <f>IF(AM64&lt;0,"-"&amp;AN64,AN64)</f>
        <v>-19</v>
      </c>
      <c r="W64" s="3">
        <f t="shared" ref="W64:X66" si="15">AO64</f>
        <v>59</v>
      </c>
      <c r="X64" s="4">
        <f t="shared" si="15"/>
        <v>12</v>
      </c>
      <c r="Y64" s="5"/>
      <c r="Z64" s="5"/>
      <c r="AA64" s="8">
        <f>324000-(F64+E64*60+D64*60*60)</f>
        <v>-71952</v>
      </c>
      <c r="AB64" s="8">
        <f>ABS(ROUNDDOWN(AA64/3600,0))</f>
        <v>19</v>
      </c>
      <c r="AC64" s="8">
        <f>ABS(ROUNDDOWN((AA64-(3600*ROUNDDOWN(AA64/3600,0)))/60,0))</f>
        <v>59</v>
      </c>
      <c r="AD64" s="8">
        <f>ABS(AA64-(ROUNDDOWN(AA64/3600,0)*3600+ROUNDDOWN((AA64-(3600*ROUNDDOWN(AA64/3600,0)))/60,0)*60))</f>
        <v>12</v>
      </c>
      <c r="AE64" s="8">
        <f>324000-(L64+K64*60+J64*60*60)</f>
        <v>-71951</v>
      </c>
      <c r="AF64" s="8">
        <f>ABS(ROUNDDOWN(AE64/3600,0))</f>
        <v>19</v>
      </c>
      <c r="AG64" s="8">
        <f>ABS(ROUNDDOWN((AE64-(3600*ROUNDDOWN(AE64/3600,0)))/60,0))</f>
        <v>59</v>
      </c>
      <c r="AH64" s="8">
        <f>ABS(AE64-(ROUNDDOWN(AE64/3600,0)*3600+ROUNDDOWN((AE64-(3600*ROUNDDOWN(AE64/3600,0)))/60,0)*60))</f>
        <v>11</v>
      </c>
      <c r="AI64" s="8">
        <f>324000-(R64+Q64*60+P64*60*60)</f>
        <v>-71954</v>
      </c>
      <c r="AJ64" s="8">
        <f>ABS(ROUNDDOWN(AI64/3600,0))</f>
        <v>19</v>
      </c>
      <c r="AK64" s="8">
        <f>ABS(ROUNDDOWN((AI64-(3600*ROUNDDOWN(AI64/3600,0)))/60,0))</f>
        <v>59</v>
      </c>
      <c r="AL64" s="8">
        <f>ABS(AI64-(ROUNDDOWN(AI64/3600,0)*3600+ROUNDDOWN((AI64-(3600*ROUNDDOWN(AI64/3600,0)))/60,0)*60))</f>
        <v>14</v>
      </c>
      <c r="AM64" s="8">
        <f>ROUND((AA64+AE64+AI64)/3,0)</f>
        <v>-71952</v>
      </c>
      <c r="AN64" s="8">
        <f>ABS(ROUNDDOWN(AM64/3600,0))</f>
        <v>19</v>
      </c>
      <c r="AO64" s="8">
        <f>ABS(ROUNDDOWN((AM64-(3600*ROUNDDOWN(AM64/3600,0)))/60,0))</f>
        <v>59</v>
      </c>
      <c r="AP64" s="8">
        <f>ABS(AM64-(ROUNDDOWN(AM64/3600,0)*3600+ROUNDDOWN((AM64-(3600*ROUNDDOWN(AM64/3600,0)))/60,0)*60))</f>
        <v>12</v>
      </c>
      <c r="AS64" s="5"/>
      <c r="AT64" s="5"/>
      <c r="AU64" s="5"/>
      <c r="AV64" s="5"/>
      <c r="AW64" s="5"/>
    </row>
    <row r="65" spans="1:49" ht="12" customHeight="1">
      <c r="A65" s="7"/>
      <c r="B65" s="7"/>
      <c r="C65" s="7" t="s">
        <v>91</v>
      </c>
      <c r="D65" s="31">
        <v>86</v>
      </c>
      <c r="E65" s="32">
        <v>25</v>
      </c>
      <c r="F65" s="4">
        <v>43</v>
      </c>
      <c r="G65" s="30">
        <f>IF(AA65&lt;0,"-"&amp;AB65,AB65)</f>
        <v>3</v>
      </c>
      <c r="H65" s="3">
        <f t="shared" si="12"/>
        <v>34</v>
      </c>
      <c r="I65" s="3">
        <f t="shared" si="12"/>
        <v>17</v>
      </c>
      <c r="J65" s="31">
        <v>86</v>
      </c>
      <c r="K65" s="32">
        <v>25</v>
      </c>
      <c r="L65" s="4">
        <v>42</v>
      </c>
      <c r="M65" s="30">
        <f>IF(AE65&lt;0,"-"&amp;AF65,AF65)</f>
        <v>3</v>
      </c>
      <c r="N65" s="3">
        <f t="shared" si="13"/>
        <v>34</v>
      </c>
      <c r="O65" s="3">
        <f t="shared" si="13"/>
        <v>18</v>
      </c>
      <c r="P65" s="31">
        <v>86</v>
      </c>
      <c r="Q65" s="32">
        <v>25</v>
      </c>
      <c r="R65" s="4">
        <v>44</v>
      </c>
      <c r="S65" s="30">
        <f>IF(AI65&lt;0,"-"&amp;AJ65,AJ65)</f>
        <v>3</v>
      </c>
      <c r="T65" s="3">
        <f t="shared" si="14"/>
        <v>34</v>
      </c>
      <c r="U65" s="3">
        <f t="shared" si="14"/>
        <v>16</v>
      </c>
      <c r="V65" s="30">
        <f>IF(AM65&lt;0,"-"&amp;AN65,AN65)</f>
        <v>3</v>
      </c>
      <c r="W65" s="3">
        <f t="shared" si="15"/>
        <v>34</v>
      </c>
      <c r="X65" s="4">
        <f t="shared" si="15"/>
        <v>17</v>
      </c>
      <c r="AA65" s="8">
        <f>324000-(F65+E65*60+D65*60*60)</f>
        <v>12857</v>
      </c>
      <c r="AB65" s="8">
        <f>ABS(ROUNDDOWN(AA65/3600,0))</f>
        <v>3</v>
      </c>
      <c r="AC65" s="8">
        <f>ABS(ROUNDDOWN((AA65-(3600*ROUNDDOWN(AA65/3600,0)))/60,0))</f>
        <v>34</v>
      </c>
      <c r="AD65" s="8">
        <f>ABS(AA65-(ROUNDDOWN(AA65/3600,0)*3600+ROUNDDOWN((AA65-(3600*ROUNDDOWN(AA65/3600,0)))/60,0)*60))</f>
        <v>17</v>
      </c>
      <c r="AE65" s="8">
        <f>324000-(L65+K65*60+J65*60*60)</f>
        <v>12858</v>
      </c>
      <c r="AF65" s="8">
        <f>ABS(ROUNDDOWN(AE65/3600,0))</f>
        <v>3</v>
      </c>
      <c r="AG65" s="8">
        <f>ABS(ROUNDDOWN((AE65-(3600*ROUNDDOWN(AE65/3600,0)))/60,0))</f>
        <v>34</v>
      </c>
      <c r="AH65" s="8">
        <f>ABS(AE65-(ROUNDDOWN(AE65/3600,0)*3600+ROUNDDOWN((AE65-(3600*ROUNDDOWN(AE65/3600,0)))/60,0)*60))</f>
        <v>18</v>
      </c>
      <c r="AI65" s="8">
        <f>324000-(R65+Q65*60+P65*60*60)</f>
        <v>12856</v>
      </c>
      <c r="AJ65" s="8">
        <f>ABS(ROUNDDOWN(AI65/3600,0))</f>
        <v>3</v>
      </c>
      <c r="AK65" s="8">
        <f>ABS(ROUNDDOWN((AI65-(3600*ROUNDDOWN(AI65/3600,0)))/60,0))</f>
        <v>34</v>
      </c>
      <c r="AL65" s="8">
        <f>ABS(AI65-(ROUNDDOWN(AI65/3600,0)*3600+ROUNDDOWN((AI65-(3600*ROUNDDOWN(AI65/3600,0)))/60,0)*60))</f>
        <v>16</v>
      </c>
      <c r="AM65" s="8">
        <f>ROUND((AA65+AE65+AI65)/3,0)</f>
        <v>12857</v>
      </c>
      <c r="AN65" s="8">
        <f>ABS(ROUNDDOWN(AM65/3600,0))</f>
        <v>3</v>
      </c>
      <c r="AO65" s="8">
        <f>ABS(ROUNDDOWN((AM65-(3600*ROUNDDOWN(AM65/3600,0)))/60,0))</f>
        <v>34</v>
      </c>
      <c r="AP65" s="8">
        <f>ABS(AM65-(ROUNDDOWN(AM65/3600,0)*3600+ROUNDDOWN((AM65-(3600*ROUNDDOWN(AM65/3600,0)))/60,0)*60))</f>
        <v>17</v>
      </c>
    </row>
    <row r="66" spans="1:49" ht="12" customHeight="1">
      <c r="A66" s="7"/>
      <c r="B66" s="7"/>
      <c r="C66" s="7" t="s">
        <v>92</v>
      </c>
      <c r="D66" s="31">
        <v>84</v>
      </c>
      <c r="E66" s="3">
        <v>24</v>
      </c>
      <c r="F66" s="4">
        <v>2</v>
      </c>
      <c r="G66" s="30">
        <f>IF(AA66&lt;0,"-"&amp;AB66,AB66)</f>
        <v>5</v>
      </c>
      <c r="H66" s="3">
        <f t="shared" si="12"/>
        <v>35</v>
      </c>
      <c r="I66" s="3">
        <f t="shared" si="12"/>
        <v>58</v>
      </c>
      <c r="J66" s="31">
        <v>84</v>
      </c>
      <c r="K66" s="3">
        <v>24</v>
      </c>
      <c r="L66" s="4">
        <v>4</v>
      </c>
      <c r="M66" s="30">
        <f>IF(AE66&lt;0,"-"&amp;AF66,AF66)</f>
        <v>5</v>
      </c>
      <c r="N66" s="3">
        <f t="shared" si="13"/>
        <v>35</v>
      </c>
      <c r="O66" s="3">
        <f t="shared" si="13"/>
        <v>56</v>
      </c>
      <c r="P66" s="31">
        <v>84</v>
      </c>
      <c r="Q66" s="3">
        <v>24</v>
      </c>
      <c r="R66" s="4">
        <v>4</v>
      </c>
      <c r="S66" s="30">
        <f>IF(AI66&lt;0,"-"&amp;AJ66,AJ66)</f>
        <v>5</v>
      </c>
      <c r="T66" s="3">
        <f t="shared" si="14"/>
        <v>35</v>
      </c>
      <c r="U66" s="3">
        <f t="shared" si="14"/>
        <v>56</v>
      </c>
      <c r="V66" s="30">
        <f>IF(AM66&lt;0,"-"&amp;AN66,AN66)</f>
        <v>5</v>
      </c>
      <c r="W66" s="3">
        <f t="shared" si="15"/>
        <v>35</v>
      </c>
      <c r="X66" s="4">
        <f t="shared" si="15"/>
        <v>57</v>
      </c>
      <c r="AA66" s="8">
        <f>324000-(F66+E66*60+D66*60*60)</f>
        <v>20158</v>
      </c>
      <c r="AB66" s="8">
        <f>ABS(ROUNDDOWN(AA66/3600,0))</f>
        <v>5</v>
      </c>
      <c r="AC66" s="8">
        <f>ABS(ROUNDDOWN((AA66-(3600*ROUNDDOWN(AA66/3600,0)))/60,0))</f>
        <v>35</v>
      </c>
      <c r="AD66" s="8">
        <f>ABS(AA66-(ROUNDDOWN(AA66/3600,0)*3600+ROUNDDOWN((AA66-(3600*ROUNDDOWN(AA66/3600,0)))/60,0)*60))</f>
        <v>58</v>
      </c>
      <c r="AE66" s="8">
        <f>324000-(L66+K66*60+J66*60*60)</f>
        <v>20156</v>
      </c>
      <c r="AF66" s="8">
        <f>ABS(ROUNDDOWN(AE66/3600,0))</f>
        <v>5</v>
      </c>
      <c r="AG66" s="8">
        <f>ABS(ROUNDDOWN((AE66-(3600*ROUNDDOWN(AE66/3600,0)))/60,0))</f>
        <v>35</v>
      </c>
      <c r="AH66" s="8">
        <f>ABS(AE66-(ROUNDDOWN(AE66/3600,0)*3600+ROUNDDOWN((AE66-(3600*ROUNDDOWN(AE66/3600,0)))/60,0)*60))</f>
        <v>56</v>
      </c>
      <c r="AI66" s="8">
        <f>324000-(R66+Q66*60+P66*60*60)</f>
        <v>20156</v>
      </c>
      <c r="AJ66" s="8">
        <f>ABS(ROUNDDOWN(AI66/3600,0))</f>
        <v>5</v>
      </c>
      <c r="AK66" s="8">
        <f>ABS(ROUNDDOWN((AI66-(3600*ROUNDDOWN(AI66/3600,0)))/60,0))</f>
        <v>35</v>
      </c>
      <c r="AL66" s="8">
        <f>ABS(AI66-(ROUNDDOWN(AI66/3600,0)*3600+ROUNDDOWN((AI66-(3600*ROUNDDOWN(AI66/3600,0)))/60,0)*60))</f>
        <v>56</v>
      </c>
      <c r="AM66" s="8">
        <f>ROUND((AA66+AE66+AI66)/3,0)</f>
        <v>20157</v>
      </c>
      <c r="AN66" s="8">
        <f>ABS(ROUNDDOWN(AM66/3600,0))</f>
        <v>5</v>
      </c>
      <c r="AO66" s="8">
        <f>ABS(ROUNDDOWN((AM66-(3600*ROUNDDOWN(AM66/3600,0)))/60,0))</f>
        <v>35</v>
      </c>
      <c r="AP66" s="8">
        <f>ABS(AM66-(ROUNDDOWN(AM66/3600,0)*3600+ROUNDDOWN((AM66-(3600*ROUNDDOWN(AM66/3600,0)))/60,0)*60))</f>
        <v>57</v>
      </c>
    </row>
    <row r="67" spans="1:49" ht="12" customHeight="1">
      <c r="D67" s="12"/>
      <c r="E67" s="12"/>
      <c r="F67" s="12"/>
      <c r="G67" s="33"/>
      <c r="H67" s="12"/>
      <c r="I67" s="12"/>
      <c r="J67" s="12"/>
      <c r="K67" s="12"/>
      <c r="L67" s="12"/>
      <c r="M67" s="33"/>
      <c r="N67" s="12"/>
      <c r="O67" s="12"/>
      <c r="P67" s="12"/>
      <c r="Q67" s="12"/>
      <c r="R67" s="12"/>
      <c r="S67" s="33"/>
      <c r="T67" s="12"/>
      <c r="U67" s="12"/>
      <c r="V67" s="33"/>
      <c r="W67" s="12"/>
      <c r="X67" s="12"/>
      <c r="AM67" s="8"/>
      <c r="AN67" s="8"/>
      <c r="AO67" s="8"/>
      <c r="AP67" s="8"/>
    </row>
    <row r="68" spans="1:49" ht="12" customHeight="1">
      <c r="D68" s="34"/>
      <c r="E68" s="34"/>
      <c r="F68" s="34"/>
      <c r="G68" s="34"/>
      <c r="H68" s="34"/>
      <c r="I68" s="34"/>
      <c r="J68" s="34"/>
      <c r="K68" s="34"/>
      <c r="L68" s="34"/>
      <c r="M68" s="34"/>
      <c r="N68" s="34"/>
      <c r="O68" s="34"/>
      <c r="P68" s="34"/>
      <c r="Q68" s="34"/>
      <c r="R68" s="34"/>
      <c r="S68" s="34"/>
      <c r="T68" s="34"/>
      <c r="U68" s="34"/>
      <c r="V68" s="34"/>
      <c r="W68" s="34"/>
      <c r="X68" s="34"/>
      <c r="Y68" s="8"/>
      <c r="Z68" s="8"/>
      <c r="AM68" s="8"/>
      <c r="AN68" s="8"/>
      <c r="AO68" s="8"/>
      <c r="AP68" s="8"/>
    </row>
    <row r="69" spans="1:49" s="8" customFormat="1" ht="12" customHeight="1">
      <c r="A69" s="7" t="s">
        <v>0</v>
      </c>
      <c r="B69" s="7" t="s">
        <v>1</v>
      </c>
      <c r="C69" s="7" t="s">
        <v>2</v>
      </c>
      <c r="D69" s="549" t="s">
        <v>3</v>
      </c>
      <c r="E69" s="549"/>
      <c r="F69" s="549"/>
      <c r="G69" s="549" t="s">
        <v>13</v>
      </c>
      <c r="H69" s="549"/>
      <c r="I69" s="549"/>
      <c r="J69" s="549" t="s">
        <v>4</v>
      </c>
      <c r="K69" s="549"/>
      <c r="L69" s="549"/>
      <c r="M69" s="549" t="s">
        <v>6</v>
      </c>
      <c r="N69" s="549"/>
      <c r="O69" s="549"/>
      <c r="P69" s="549" t="s">
        <v>5</v>
      </c>
      <c r="Q69" s="549"/>
      <c r="R69" s="549"/>
      <c r="S69" s="549" t="s">
        <v>7</v>
      </c>
      <c r="T69" s="549"/>
      <c r="U69" s="549"/>
      <c r="V69" s="549" t="s">
        <v>12</v>
      </c>
      <c r="W69" s="549"/>
      <c r="X69" s="549"/>
      <c r="Y69" s="5"/>
      <c r="Z69" s="5"/>
      <c r="AS69" s="5"/>
      <c r="AT69" s="5"/>
      <c r="AU69" s="5"/>
      <c r="AV69" s="5"/>
      <c r="AW69" s="5"/>
    </row>
    <row r="70" spans="1:49" ht="12" customHeight="1">
      <c r="A70" s="9">
        <v>44862</v>
      </c>
      <c r="B70" s="7" t="s">
        <v>36</v>
      </c>
      <c r="C70" s="7" t="s">
        <v>44</v>
      </c>
      <c r="D70" s="30">
        <v>105</v>
      </c>
      <c r="E70" s="3">
        <v>19</v>
      </c>
      <c r="F70" s="4">
        <v>51</v>
      </c>
      <c r="G70" s="30" t="str">
        <f>IF(AA70&lt;0,"-"&amp;AB70,AB70)</f>
        <v>-15</v>
      </c>
      <c r="H70" s="3">
        <f t="shared" ref="H70:I72" si="16">AC70</f>
        <v>19</v>
      </c>
      <c r="I70" s="3">
        <f t="shared" si="16"/>
        <v>51</v>
      </c>
      <c r="J70" s="30">
        <v>105</v>
      </c>
      <c r="K70" s="3">
        <v>19</v>
      </c>
      <c r="L70" s="4">
        <v>54</v>
      </c>
      <c r="M70" s="30" t="str">
        <f>IF(AE70&lt;0,"-"&amp;AF70,AF70)</f>
        <v>-15</v>
      </c>
      <c r="N70" s="3">
        <f t="shared" ref="N70:O72" si="17">AG70</f>
        <v>19</v>
      </c>
      <c r="O70" s="3">
        <f t="shared" si="17"/>
        <v>54</v>
      </c>
      <c r="P70" s="30">
        <v>105</v>
      </c>
      <c r="Q70" s="3">
        <v>19</v>
      </c>
      <c r="R70" s="4">
        <v>54</v>
      </c>
      <c r="S70" s="30" t="str">
        <f>IF(AI70&lt;0,"-"&amp;AJ70,AJ70)</f>
        <v>-15</v>
      </c>
      <c r="T70" s="3">
        <f t="shared" ref="T70:U72" si="18">AK70</f>
        <v>19</v>
      </c>
      <c r="U70" s="3">
        <f t="shared" si="18"/>
        <v>54</v>
      </c>
      <c r="V70" s="30" t="str">
        <f>IF(AM70&lt;0,"-"&amp;AN70,AN70)</f>
        <v>-15</v>
      </c>
      <c r="W70" s="3">
        <f t="shared" ref="W70:X72" si="19">AO70</f>
        <v>19</v>
      </c>
      <c r="X70" s="4">
        <f t="shared" si="19"/>
        <v>53</v>
      </c>
      <c r="AA70" s="8">
        <f>324000-(F70+E70*60+D70*60*60)</f>
        <v>-55191</v>
      </c>
      <c r="AB70" s="8">
        <f>ABS(ROUNDDOWN(AA70/3600,0))</f>
        <v>15</v>
      </c>
      <c r="AC70" s="8">
        <f>ABS(ROUNDDOWN((AA70-(3600*ROUNDDOWN(AA70/3600,0)))/60,0))</f>
        <v>19</v>
      </c>
      <c r="AD70" s="8">
        <f>ABS(AA70-(ROUNDDOWN(AA70/3600,0)*3600+ROUNDDOWN((AA70-(3600*ROUNDDOWN(AA70/3600,0)))/60,0)*60))</f>
        <v>51</v>
      </c>
      <c r="AE70" s="8">
        <f>324000-(L70+K70*60+J70*60*60)</f>
        <v>-55194</v>
      </c>
      <c r="AF70" s="8">
        <f>ABS(ROUNDDOWN(AE70/3600,0))</f>
        <v>15</v>
      </c>
      <c r="AG70" s="8">
        <f>ABS(ROUNDDOWN((AE70-(3600*ROUNDDOWN(AE70/3600,0)))/60,0))</f>
        <v>19</v>
      </c>
      <c r="AH70" s="8">
        <f>ABS(AE70-(ROUNDDOWN(AE70/3600,0)*3600+ROUNDDOWN((AE70-(3600*ROUNDDOWN(AE70/3600,0)))/60,0)*60))</f>
        <v>54</v>
      </c>
      <c r="AI70" s="8">
        <f>324000-(R70+Q70*60+P70*60*60)</f>
        <v>-55194</v>
      </c>
      <c r="AJ70" s="8">
        <f>ABS(ROUNDDOWN(AI70/3600,0))</f>
        <v>15</v>
      </c>
      <c r="AK70" s="8">
        <f>ABS(ROUNDDOWN((AI70-(3600*ROUNDDOWN(AI70/3600,0)))/60,0))</f>
        <v>19</v>
      </c>
      <c r="AL70" s="8">
        <f>ABS(AI70-(ROUNDDOWN(AI70/3600,0)*3600+ROUNDDOWN((AI70-(3600*ROUNDDOWN(AI70/3600,0)))/60,0)*60))</f>
        <v>54</v>
      </c>
      <c r="AM70" s="8">
        <f>ROUND((AA70+AE70+AI70)/3,0)</f>
        <v>-55193</v>
      </c>
      <c r="AN70" s="8">
        <f>ABS(ROUNDDOWN(AM70/3600,0))</f>
        <v>15</v>
      </c>
      <c r="AO70" s="8">
        <f>ABS(ROUNDDOWN((AM70-(3600*ROUNDDOWN(AM70/3600,0)))/60,0))</f>
        <v>19</v>
      </c>
      <c r="AP70" s="8">
        <f>ABS(AM70-(ROUNDDOWN(AM70/3600,0)*3600+ROUNDDOWN((AM70-(3600*ROUNDDOWN(AM70/3600,0)))/60,0)*60))</f>
        <v>53</v>
      </c>
    </row>
    <row r="71" spans="1:49" ht="12" customHeight="1">
      <c r="A71" s="7"/>
      <c r="B71" s="7"/>
      <c r="C71" s="7" t="s">
        <v>93</v>
      </c>
      <c r="D71" s="31">
        <v>86</v>
      </c>
      <c r="E71" s="32">
        <v>51</v>
      </c>
      <c r="F71" s="4">
        <v>58</v>
      </c>
      <c r="G71" s="30">
        <f>IF(AA71&lt;0,"-"&amp;AB71,AB71)</f>
        <v>3</v>
      </c>
      <c r="H71" s="3">
        <f t="shared" si="16"/>
        <v>8</v>
      </c>
      <c r="I71" s="3">
        <f t="shared" si="16"/>
        <v>2</v>
      </c>
      <c r="J71" s="31">
        <v>86</v>
      </c>
      <c r="K71" s="32">
        <v>51</v>
      </c>
      <c r="L71" s="4">
        <v>52</v>
      </c>
      <c r="M71" s="30">
        <f>IF(AE71&lt;0,"-"&amp;AF71,AF71)</f>
        <v>3</v>
      </c>
      <c r="N71" s="3">
        <f t="shared" si="17"/>
        <v>8</v>
      </c>
      <c r="O71" s="3">
        <f t="shared" si="17"/>
        <v>8</v>
      </c>
      <c r="P71" s="31">
        <v>86</v>
      </c>
      <c r="Q71" s="32">
        <v>51</v>
      </c>
      <c r="R71" s="4">
        <v>57</v>
      </c>
      <c r="S71" s="30">
        <f>IF(AI71&lt;0,"-"&amp;AJ71,AJ71)</f>
        <v>3</v>
      </c>
      <c r="T71" s="3">
        <f t="shared" si="18"/>
        <v>8</v>
      </c>
      <c r="U71" s="3">
        <f t="shared" si="18"/>
        <v>3</v>
      </c>
      <c r="V71" s="30">
        <f>IF(AM71&lt;0,"-"&amp;AN71,AN71)</f>
        <v>3</v>
      </c>
      <c r="W71" s="3">
        <f t="shared" si="19"/>
        <v>8</v>
      </c>
      <c r="X71" s="4">
        <f t="shared" si="19"/>
        <v>4</v>
      </c>
      <c r="AA71" s="8">
        <f>324000-(F71+E71*60+D71*60*60)</f>
        <v>11282</v>
      </c>
      <c r="AB71" s="8">
        <f>ABS(ROUNDDOWN(AA71/3600,0))</f>
        <v>3</v>
      </c>
      <c r="AC71" s="8">
        <f>ABS(ROUNDDOWN((AA71-(3600*ROUNDDOWN(AA71/3600,0)))/60,0))</f>
        <v>8</v>
      </c>
      <c r="AD71" s="8">
        <f>ABS(AA71-(ROUNDDOWN(AA71/3600,0)*3600+ROUNDDOWN((AA71-(3600*ROUNDDOWN(AA71/3600,0)))/60,0)*60))</f>
        <v>2</v>
      </c>
      <c r="AE71" s="8">
        <f>324000-(L71+K71*60+J71*60*60)</f>
        <v>11288</v>
      </c>
      <c r="AF71" s="8">
        <f>ABS(ROUNDDOWN(AE71/3600,0))</f>
        <v>3</v>
      </c>
      <c r="AG71" s="8">
        <f>ABS(ROUNDDOWN((AE71-(3600*ROUNDDOWN(AE71/3600,0)))/60,0))</f>
        <v>8</v>
      </c>
      <c r="AH71" s="8">
        <f>ABS(AE71-(ROUNDDOWN(AE71/3600,0)*3600+ROUNDDOWN((AE71-(3600*ROUNDDOWN(AE71/3600,0)))/60,0)*60))</f>
        <v>8</v>
      </c>
      <c r="AI71" s="8">
        <f>324000-(R71+Q71*60+P71*60*60)</f>
        <v>11283</v>
      </c>
      <c r="AJ71" s="8">
        <f>ABS(ROUNDDOWN(AI71/3600,0))</f>
        <v>3</v>
      </c>
      <c r="AK71" s="8">
        <f>ABS(ROUNDDOWN((AI71-(3600*ROUNDDOWN(AI71/3600,0)))/60,0))</f>
        <v>8</v>
      </c>
      <c r="AL71" s="8">
        <f>ABS(AI71-(ROUNDDOWN(AI71/3600,0)*3600+ROUNDDOWN((AI71-(3600*ROUNDDOWN(AI71/3600,0)))/60,0)*60))</f>
        <v>3</v>
      </c>
      <c r="AM71" s="8">
        <f>ROUND((AA71+AE71+AI71)/3,0)</f>
        <v>11284</v>
      </c>
      <c r="AN71" s="8">
        <f>ABS(ROUNDDOWN(AM71/3600,0))</f>
        <v>3</v>
      </c>
      <c r="AO71" s="8">
        <f>ABS(ROUNDDOWN((AM71-(3600*ROUNDDOWN(AM71/3600,0)))/60,0))</f>
        <v>8</v>
      </c>
      <c r="AP71" s="8">
        <f>ABS(AM71-(ROUNDDOWN(AM71/3600,0)*3600+ROUNDDOWN((AM71-(3600*ROUNDDOWN(AM71/3600,0)))/60,0)*60))</f>
        <v>4</v>
      </c>
    </row>
    <row r="72" spans="1:49" ht="12" customHeight="1">
      <c r="A72" s="7"/>
      <c r="B72" s="7"/>
      <c r="C72" s="7" t="s">
        <v>94</v>
      </c>
      <c r="D72" s="31">
        <v>86</v>
      </c>
      <c r="E72" s="3">
        <v>49</v>
      </c>
      <c r="F72" s="4">
        <v>42</v>
      </c>
      <c r="G72" s="30">
        <f>IF(AA72&lt;0,"-"&amp;AB72,AB72)</f>
        <v>3</v>
      </c>
      <c r="H72" s="3">
        <f t="shared" si="16"/>
        <v>10</v>
      </c>
      <c r="I72" s="3">
        <f t="shared" si="16"/>
        <v>18</v>
      </c>
      <c r="J72" s="31">
        <v>86</v>
      </c>
      <c r="K72" s="3">
        <v>49</v>
      </c>
      <c r="L72" s="4">
        <v>40</v>
      </c>
      <c r="M72" s="30">
        <f>IF(AE72&lt;0,"-"&amp;AF72,AF72)</f>
        <v>3</v>
      </c>
      <c r="N72" s="3">
        <f t="shared" si="17"/>
        <v>10</v>
      </c>
      <c r="O72" s="3">
        <f t="shared" si="17"/>
        <v>20</v>
      </c>
      <c r="P72" s="31">
        <v>86</v>
      </c>
      <c r="Q72" s="3">
        <v>49</v>
      </c>
      <c r="R72" s="4">
        <v>40</v>
      </c>
      <c r="S72" s="30">
        <f>IF(AI72&lt;0,"-"&amp;AJ72,AJ72)</f>
        <v>3</v>
      </c>
      <c r="T72" s="3">
        <f t="shared" si="18"/>
        <v>10</v>
      </c>
      <c r="U72" s="3">
        <f t="shared" si="18"/>
        <v>20</v>
      </c>
      <c r="V72" s="30">
        <f>IF(AM72&lt;0,"-"&amp;AN72,AN72)</f>
        <v>3</v>
      </c>
      <c r="W72" s="3">
        <f t="shared" si="19"/>
        <v>10</v>
      </c>
      <c r="X72" s="4">
        <f t="shared" si="19"/>
        <v>19</v>
      </c>
      <c r="AA72" s="8">
        <f>324000-(F72+E72*60+D72*60*60)</f>
        <v>11418</v>
      </c>
      <c r="AB72" s="8">
        <f>ABS(ROUNDDOWN(AA72/3600,0))</f>
        <v>3</v>
      </c>
      <c r="AC72" s="8">
        <f>ABS(ROUNDDOWN((AA72-(3600*ROUNDDOWN(AA72/3600,0)))/60,0))</f>
        <v>10</v>
      </c>
      <c r="AD72" s="8">
        <f>ABS(AA72-(ROUNDDOWN(AA72/3600,0)*3600+ROUNDDOWN((AA72-(3600*ROUNDDOWN(AA72/3600,0)))/60,0)*60))</f>
        <v>18</v>
      </c>
      <c r="AE72" s="8">
        <f>324000-(L72+K72*60+J72*60*60)</f>
        <v>11420</v>
      </c>
      <c r="AF72" s="8">
        <f>ABS(ROUNDDOWN(AE72/3600,0))</f>
        <v>3</v>
      </c>
      <c r="AG72" s="8">
        <f>ABS(ROUNDDOWN((AE72-(3600*ROUNDDOWN(AE72/3600,0)))/60,0))</f>
        <v>10</v>
      </c>
      <c r="AH72" s="8">
        <f>ABS(AE72-(ROUNDDOWN(AE72/3600,0)*3600+ROUNDDOWN((AE72-(3600*ROUNDDOWN(AE72/3600,0)))/60,0)*60))</f>
        <v>20</v>
      </c>
      <c r="AI72" s="8">
        <f>324000-(R72+Q72*60+P72*60*60)</f>
        <v>11420</v>
      </c>
      <c r="AJ72" s="8">
        <f>ABS(ROUNDDOWN(AI72/3600,0))</f>
        <v>3</v>
      </c>
      <c r="AK72" s="8">
        <f>ABS(ROUNDDOWN((AI72-(3600*ROUNDDOWN(AI72/3600,0)))/60,0))</f>
        <v>10</v>
      </c>
      <c r="AL72" s="8">
        <f>ABS(AI72-(ROUNDDOWN(AI72/3600,0)*3600+ROUNDDOWN((AI72-(3600*ROUNDDOWN(AI72/3600,0)))/60,0)*60))</f>
        <v>20</v>
      </c>
      <c r="AM72" s="8">
        <f>ROUND((AA72+AE72+AI72)/3,0)</f>
        <v>11419</v>
      </c>
      <c r="AN72" s="8">
        <f>ABS(ROUNDDOWN(AM72/3600,0))</f>
        <v>3</v>
      </c>
      <c r="AO72" s="8">
        <f>ABS(ROUNDDOWN((AM72-(3600*ROUNDDOWN(AM72/3600,0)))/60,0))</f>
        <v>10</v>
      </c>
      <c r="AP72" s="8">
        <f>ABS(AM72-(ROUNDDOWN(AM72/3600,0)*3600+ROUNDDOWN((AM72-(3600*ROUNDDOWN(AM72/3600,0)))/60,0)*60))</f>
        <v>19</v>
      </c>
    </row>
    <row r="73" spans="1:49" ht="12" customHeight="1">
      <c r="D73" s="34"/>
      <c r="E73" s="34"/>
      <c r="F73" s="34"/>
      <c r="G73" s="34"/>
      <c r="H73" s="34"/>
      <c r="I73" s="34"/>
      <c r="J73" s="34"/>
      <c r="K73" s="34"/>
      <c r="L73" s="34"/>
      <c r="M73" s="34"/>
      <c r="N73" s="34"/>
      <c r="O73" s="34"/>
      <c r="P73" s="34"/>
      <c r="Q73" s="34"/>
      <c r="R73" s="34"/>
      <c r="S73" s="34"/>
      <c r="T73" s="34"/>
      <c r="U73" s="34"/>
      <c r="V73" s="34"/>
      <c r="W73" s="34"/>
      <c r="X73" s="34"/>
      <c r="AM73" s="8"/>
      <c r="AN73" s="8"/>
      <c r="AO73" s="8"/>
      <c r="AP73" s="8"/>
    </row>
    <row r="74" spans="1:49" s="8" customFormat="1" ht="12" customHeight="1">
      <c r="A74" s="11"/>
      <c r="B74" s="11"/>
      <c r="C74" s="11"/>
      <c r="D74" s="34"/>
      <c r="E74" s="34"/>
      <c r="F74" s="34"/>
      <c r="G74" s="34"/>
      <c r="H74" s="34"/>
      <c r="I74" s="34"/>
      <c r="J74" s="34"/>
      <c r="K74" s="34"/>
      <c r="L74" s="34"/>
      <c r="M74" s="34"/>
      <c r="N74" s="34"/>
      <c r="O74" s="34"/>
      <c r="P74" s="34"/>
      <c r="Q74" s="34"/>
      <c r="R74" s="34"/>
      <c r="S74" s="34"/>
      <c r="T74" s="34"/>
      <c r="U74" s="34"/>
      <c r="V74" s="34"/>
      <c r="W74" s="34"/>
      <c r="X74" s="34"/>
      <c r="AQ74" s="5"/>
      <c r="AR74" s="5"/>
      <c r="AS74" s="5"/>
      <c r="AT74" s="5"/>
      <c r="AU74" s="5"/>
      <c r="AV74" s="5"/>
      <c r="AW74" s="5"/>
    </row>
    <row r="75" spans="1:49" ht="12" customHeight="1">
      <c r="A75" s="7" t="s">
        <v>0</v>
      </c>
      <c r="B75" s="7" t="s">
        <v>1</v>
      </c>
      <c r="C75" s="7" t="s">
        <v>2</v>
      </c>
      <c r="D75" s="549" t="s">
        <v>3</v>
      </c>
      <c r="E75" s="549"/>
      <c r="F75" s="549"/>
      <c r="G75" s="549" t="s">
        <v>13</v>
      </c>
      <c r="H75" s="549"/>
      <c r="I75" s="549"/>
      <c r="J75" s="549" t="s">
        <v>4</v>
      </c>
      <c r="K75" s="549"/>
      <c r="L75" s="549"/>
      <c r="M75" s="549" t="s">
        <v>6</v>
      </c>
      <c r="N75" s="549"/>
      <c r="O75" s="549"/>
      <c r="P75" s="549" t="s">
        <v>5</v>
      </c>
      <c r="Q75" s="549"/>
      <c r="R75" s="549"/>
      <c r="S75" s="549" t="s">
        <v>7</v>
      </c>
      <c r="T75" s="549"/>
      <c r="U75" s="549"/>
      <c r="V75" s="549" t="s">
        <v>12</v>
      </c>
      <c r="W75" s="549"/>
      <c r="X75" s="549"/>
      <c r="AM75" s="8"/>
      <c r="AN75" s="8"/>
      <c r="AO75" s="8"/>
      <c r="AP75" s="8"/>
    </row>
    <row r="76" spans="1:49" ht="12" customHeight="1">
      <c r="A76" s="9">
        <v>44862</v>
      </c>
      <c r="B76" s="7" t="s">
        <v>30</v>
      </c>
      <c r="C76" s="7" t="s">
        <v>36</v>
      </c>
      <c r="D76" s="30">
        <v>90</v>
      </c>
      <c r="E76" s="3">
        <v>1</v>
      </c>
      <c r="F76" s="4">
        <v>11</v>
      </c>
      <c r="G76" s="30" t="str">
        <f>IF(AA76&lt;0,"-"&amp;AB76,AB76)</f>
        <v>-0</v>
      </c>
      <c r="H76" s="3">
        <f t="shared" ref="H76:I78" si="20">AC76</f>
        <v>1</v>
      </c>
      <c r="I76" s="3">
        <f t="shared" si="20"/>
        <v>11</v>
      </c>
      <c r="J76" s="30">
        <v>90</v>
      </c>
      <c r="K76" s="3">
        <v>1</v>
      </c>
      <c r="L76" s="4">
        <v>11</v>
      </c>
      <c r="M76" s="30" t="str">
        <f>IF(AE76&lt;0,"-"&amp;AF76,AF76)</f>
        <v>-0</v>
      </c>
      <c r="N76" s="3">
        <f t="shared" ref="N76:O78" si="21">AG76</f>
        <v>1</v>
      </c>
      <c r="O76" s="3">
        <f t="shared" si="21"/>
        <v>11</v>
      </c>
      <c r="P76" s="30">
        <v>90</v>
      </c>
      <c r="Q76" s="3">
        <v>1</v>
      </c>
      <c r="R76" s="4">
        <v>9</v>
      </c>
      <c r="S76" s="30" t="str">
        <f>IF(AI76&lt;0,"-"&amp;AJ76,AJ76)</f>
        <v>-0</v>
      </c>
      <c r="T76" s="3">
        <f t="shared" ref="T76:U78" si="22">AK76</f>
        <v>1</v>
      </c>
      <c r="U76" s="3">
        <f t="shared" si="22"/>
        <v>9</v>
      </c>
      <c r="V76" s="30" t="str">
        <f>IF(AM76&lt;0,"-"&amp;AN76,AN76)</f>
        <v>-0</v>
      </c>
      <c r="W76" s="3">
        <f t="shared" ref="W76:X78" si="23">AO76</f>
        <v>1</v>
      </c>
      <c r="X76" s="4">
        <f t="shared" si="23"/>
        <v>10</v>
      </c>
      <c r="AA76" s="8">
        <f>324000-(F76+E76*60+D76*60*60)</f>
        <v>-71</v>
      </c>
      <c r="AB76" s="8">
        <f>ABS(ROUNDDOWN(AA76/3600,0))</f>
        <v>0</v>
      </c>
      <c r="AC76" s="8">
        <f>ABS(ROUNDDOWN((AA76-(3600*ROUNDDOWN(AA76/3600,0)))/60,0))</f>
        <v>1</v>
      </c>
      <c r="AD76" s="8">
        <f>ABS(AA76-(ROUNDDOWN(AA76/3600,0)*3600+ROUNDDOWN((AA76-(3600*ROUNDDOWN(AA76/3600,0)))/60,0)*60))</f>
        <v>11</v>
      </c>
      <c r="AE76" s="8">
        <f>324000-(L76+K76*60+J76*60*60)</f>
        <v>-71</v>
      </c>
      <c r="AF76" s="8">
        <f>ABS(ROUNDDOWN(AE76/3600,0))</f>
        <v>0</v>
      </c>
      <c r="AG76" s="8">
        <f>ABS(ROUNDDOWN((AE76-(3600*ROUNDDOWN(AE76/3600,0)))/60,0))</f>
        <v>1</v>
      </c>
      <c r="AH76" s="8">
        <f>ABS(AE76-(ROUNDDOWN(AE76/3600,0)*3600+ROUNDDOWN((AE76-(3600*ROUNDDOWN(AE76/3600,0)))/60,0)*60))</f>
        <v>11</v>
      </c>
      <c r="AI76" s="8">
        <f>324000-(R76+Q76*60+P76*60*60)</f>
        <v>-69</v>
      </c>
      <c r="AJ76" s="8">
        <f>ABS(ROUNDDOWN(AI76/3600,0))</f>
        <v>0</v>
      </c>
      <c r="AK76" s="8">
        <f>ABS(ROUNDDOWN((AI76-(3600*ROUNDDOWN(AI76/3600,0)))/60,0))</f>
        <v>1</v>
      </c>
      <c r="AL76" s="8">
        <f>ABS(AI76-(ROUNDDOWN(AI76/3600,0)*3600+ROUNDDOWN((AI76-(3600*ROUNDDOWN(AI76/3600,0)))/60,0)*60))</f>
        <v>9</v>
      </c>
      <c r="AM76" s="8">
        <f>ROUND((AA76+AE76+AI76)/3,0)</f>
        <v>-70</v>
      </c>
      <c r="AN76" s="8">
        <f>ABS(ROUNDDOWN(AM76/3600,0))</f>
        <v>0</v>
      </c>
      <c r="AO76" s="8">
        <f>ABS(ROUNDDOWN((AM76-(3600*ROUNDDOWN(AM76/3600,0)))/60,0))</f>
        <v>1</v>
      </c>
      <c r="AP76" s="8">
        <f>ABS(AM76-(ROUNDDOWN(AM76/3600,0)*3600+ROUNDDOWN((AM76-(3600*ROUNDDOWN(AM76/3600,0)))/60,0)*60))</f>
        <v>10</v>
      </c>
    </row>
    <row r="77" spans="1:49" ht="12" customHeight="1">
      <c r="A77" s="7"/>
      <c r="B77" s="7"/>
      <c r="C77" s="7" t="s">
        <v>100</v>
      </c>
      <c r="D77" s="31">
        <v>84</v>
      </c>
      <c r="E77" s="32">
        <v>44</v>
      </c>
      <c r="F77" s="4">
        <v>53</v>
      </c>
      <c r="G77" s="30">
        <f>IF(AA77&lt;0,"-"&amp;AB77,AB77)</f>
        <v>5</v>
      </c>
      <c r="H77" s="3">
        <f t="shared" si="20"/>
        <v>15</v>
      </c>
      <c r="I77" s="3">
        <f t="shared" si="20"/>
        <v>7</v>
      </c>
      <c r="J77" s="31">
        <v>84</v>
      </c>
      <c r="K77" s="32">
        <v>44</v>
      </c>
      <c r="L77" s="4">
        <v>54</v>
      </c>
      <c r="M77" s="30">
        <f>IF(AE77&lt;0,"-"&amp;AF77,AF77)</f>
        <v>5</v>
      </c>
      <c r="N77" s="3">
        <f t="shared" si="21"/>
        <v>15</v>
      </c>
      <c r="O77" s="3">
        <f t="shared" si="21"/>
        <v>6</v>
      </c>
      <c r="P77" s="31">
        <v>84</v>
      </c>
      <c r="Q77" s="32">
        <v>44</v>
      </c>
      <c r="R77" s="4">
        <v>51</v>
      </c>
      <c r="S77" s="30">
        <f>IF(AI77&lt;0,"-"&amp;AJ77,AJ77)</f>
        <v>5</v>
      </c>
      <c r="T77" s="3">
        <f t="shared" si="22"/>
        <v>15</v>
      </c>
      <c r="U77" s="3">
        <f t="shared" si="22"/>
        <v>9</v>
      </c>
      <c r="V77" s="30">
        <f>IF(AM77&lt;0,"-"&amp;AN77,AN77)</f>
        <v>5</v>
      </c>
      <c r="W77" s="3">
        <f t="shared" si="23"/>
        <v>15</v>
      </c>
      <c r="X77" s="4">
        <f t="shared" si="23"/>
        <v>7</v>
      </c>
      <c r="AA77" s="8">
        <f>324000-(F77+E77*60+D77*60*60)</f>
        <v>18907</v>
      </c>
      <c r="AB77" s="8">
        <f>ABS(ROUNDDOWN(AA77/3600,0))</f>
        <v>5</v>
      </c>
      <c r="AC77" s="8">
        <f>ABS(ROUNDDOWN((AA77-(3600*ROUNDDOWN(AA77/3600,0)))/60,0))</f>
        <v>15</v>
      </c>
      <c r="AD77" s="8">
        <f>ABS(AA77-(ROUNDDOWN(AA77/3600,0)*3600+ROUNDDOWN((AA77-(3600*ROUNDDOWN(AA77/3600,0)))/60,0)*60))</f>
        <v>7</v>
      </c>
      <c r="AE77" s="8">
        <f>324000-(L77+K77*60+J77*60*60)</f>
        <v>18906</v>
      </c>
      <c r="AF77" s="8">
        <f>ABS(ROUNDDOWN(AE77/3600,0))</f>
        <v>5</v>
      </c>
      <c r="AG77" s="8">
        <f>ABS(ROUNDDOWN((AE77-(3600*ROUNDDOWN(AE77/3600,0)))/60,0))</f>
        <v>15</v>
      </c>
      <c r="AH77" s="8">
        <f>ABS(AE77-(ROUNDDOWN(AE77/3600,0)*3600+ROUNDDOWN((AE77-(3600*ROUNDDOWN(AE77/3600,0)))/60,0)*60))</f>
        <v>6</v>
      </c>
      <c r="AI77" s="8">
        <f>324000-(R77+Q77*60+P77*60*60)</f>
        <v>18909</v>
      </c>
      <c r="AJ77" s="8">
        <f>ABS(ROUNDDOWN(AI77/3600,0))</f>
        <v>5</v>
      </c>
      <c r="AK77" s="8">
        <f>ABS(ROUNDDOWN((AI77-(3600*ROUNDDOWN(AI77/3600,0)))/60,0))</f>
        <v>15</v>
      </c>
      <c r="AL77" s="8">
        <f>ABS(AI77-(ROUNDDOWN(AI77/3600,0)*3600+ROUNDDOWN((AI77-(3600*ROUNDDOWN(AI77/3600,0)))/60,0)*60))</f>
        <v>9</v>
      </c>
      <c r="AM77" s="8">
        <f>ROUND((AA77+AE77+AI77)/3,0)</f>
        <v>18907</v>
      </c>
      <c r="AN77" s="8">
        <f>ABS(ROUNDDOWN(AM77/3600,0))</f>
        <v>5</v>
      </c>
      <c r="AO77" s="8">
        <f>ABS(ROUNDDOWN((AM77-(3600*ROUNDDOWN(AM77/3600,0)))/60,0))</f>
        <v>15</v>
      </c>
      <c r="AP77" s="8">
        <f>ABS(AM77-(ROUNDDOWN(AM77/3600,0)*3600+ROUNDDOWN((AM77-(3600*ROUNDDOWN(AM77/3600,0)))/60,0)*60))</f>
        <v>7</v>
      </c>
    </row>
    <row r="78" spans="1:49" ht="12" customHeight="1">
      <c r="A78" s="7"/>
      <c r="B78" s="7"/>
      <c r="C78" s="7" t="s">
        <v>99</v>
      </c>
      <c r="D78" s="31">
        <v>86</v>
      </c>
      <c r="E78" s="3">
        <v>43</v>
      </c>
      <c r="F78" s="4">
        <v>29</v>
      </c>
      <c r="G78" s="30">
        <f>IF(AA78&lt;0,"-"&amp;AB78,AB78)</f>
        <v>3</v>
      </c>
      <c r="H78" s="3">
        <f t="shared" si="20"/>
        <v>16</v>
      </c>
      <c r="I78" s="3">
        <f t="shared" si="20"/>
        <v>31</v>
      </c>
      <c r="J78" s="31">
        <v>86</v>
      </c>
      <c r="K78" s="3">
        <v>43</v>
      </c>
      <c r="L78" s="4">
        <v>28</v>
      </c>
      <c r="M78" s="30">
        <f>IF(AE78&lt;0,"-"&amp;AF78,AF78)</f>
        <v>3</v>
      </c>
      <c r="N78" s="3">
        <f t="shared" si="21"/>
        <v>16</v>
      </c>
      <c r="O78" s="3">
        <f t="shared" si="21"/>
        <v>32</v>
      </c>
      <c r="P78" s="31">
        <v>86</v>
      </c>
      <c r="Q78" s="3">
        <v>43</v>
      </c>
      <c r="R78" s="4">
        <v>27</v>
      </c>
      <c r="S78" s="30">
        <f>IF(AI78&lt;0,"-"&amp;AJ78,AJ78)</f>
        <v>3</v>
      </c>
      <c r="T78" s="3">
        <f t="shared" si="22"/>
        <v>16</v>
      </c>
      <c r="U78" s="3">
        <f t="shared" si="22"/>
        <v>33</v>
      </c>
      <c r="V78" s="30">
        <f>IF(AM78&lt;0,"-"&amp;AN78,AN78)</f>
        <v>3</v>
      </c>
      <c r="W78" s="3">
        <f t="shared" si="23"/>
        <v>16</v>
      </c>
      <c r="X78" s="4">
        <f t="shared" si="23"/>
        <v>32</v>
      </c>
      <c r="Y78" s="8"/>
      <c r="Z78" s="8"/>
      <c r="AA78" s="8">
        <f>324000-(F78+E78*60+D78*60*60)</f>
        <v>11791</v>
      </c>
      <c r="AB78" s="8">
        <f>ABS(ROUNDDOWN(AA78/3600,0))</f>
        <v>3</v>
      </c>
      <c r="AC78" s="8">
        <f>ABS(ROUNDDOWN((AA78-(3600*ROUNDDOWN(AA78/3600,0)))/60,0))</f>
        <v>16</v>
      </c>
      <c r="AD78" s="8">
        <f>ABS(AA78-(ROUNDDOWN(AA78/3600,0)*3600+ROUNDDOWN((AA78-(3600*ROUNDDOWN(AA78/3600,0)))/60,0)*60))</f>
        <v>31</v>
      </c>
      <c r="AE78" s="8">
        <f>324000-(L78+K78*60+J78*60*60)</f>
        <v>11792</v>
      </c>
      <c r="AF78" s="8">
        <f>ABS(ROUNDDOWN(AE78/3600,0))</f>
        <v>3</v>
      </c>
      <c r="AG78" s="8">
        <f>ABS(ROUNDDOWN((AE78-(3600*ROUNDDOWN(AE78/3600,0)))/60,0))</f>
        <v>16</v>
      </c>
      <c r="AH78" s="8">
        <f>ABS(AE78-(ROUNDDOWN(AE78/3600,0)*3600+ROUNDDOWN((AE78-(3600*ROUNDDOWN(AE78/3600,0)))/60,0)*60))</f>
        <v>32</v>
      </c>
      <c r="AI78" s="8">
        <f>324000-(R78+Q78*60+P78*60*60)</f>
        <v>11793</v>
      </c>
      <c r="AJ78" s="8">
        <f>ABS(ROUNDDOWN(AI78/3600,0))</f>
        <v>3</v>
      </c>
      <c r="AK78" s="8">
        <f>ABS(ROUNDDOWN((AI78-(3600*ROUNDDOWN(AI78/3600,0)))/60,0))</f>
        <v>16</v>
      </c>
      <c r="AL78" s="8">
        <f>ABS(AI78-(ROUNDDOWN(AI78/3600,0)*3600+ROUNDDOWN((AI78-(3600*ROUNDDOWN(AI78/3600,0)))/60,0)*60))</f>
        <v>33</v>
      </c>
      <c r="AM78" s="8">
        <f>ROUND((AA78+AE78+AI78)/3,0)</f>
        <v>11792</v>
      </c>
      <c r="AN78" s="8">
        <f>ABS(ROUNDDOWN(AM78/3600,0))</f>
        <v>3</v>
      </c>
      <c r="AO78" s="8">
        <f>ABS(ROUNDDOWN((AM78-(3600*ROUNDDOWN(AM78/3600,0)))/60,0))</f>
        <v>16</v>
      </c>
      <c r="AP78" s="8">
        <f>ABS(AM78-(ROUNDDOWN(AM78/3600,0)*3600+ROUNDDOWN((AM78-(3600*ROUNDDOWN(AM78/3600,0)))/60,0)*60))</f>
        <v>32</v>
      </c>
      <c r="AQ78" s="8"/>
      <c r="AR78" s="8"/>
    </row>
    <row r="79" spans="1:49" s="8" customFormat="1" ht="12" customHeight="1">
      <c r="A79" s="11"/>
      <c r="B79" s="11"/>
      <c r="C79" s="11"/>
      <c r="D79" s="34"/>
      <c r="E79" s="34"/>
      <c r="F79" s="34"/>
      <c r="G79" s="34"/>
      <c r="H79" s="34"/>
      <c r="I79" s="34"/>
      <c r="J79" s="34"/>
      <c r="K79" s="34"/>
      <c r="L79" s="34"/>
      <c r="M79" s="34"/>
      <c r="N79" s="34"/>
      <c r="O79" s="34"/>
      <c r="P79" s="34"/>
      <c r="Q79" s="34"/>
      <c r="R79" s="34"/>
      <c r="S79" s="34"/>
      <c r="T79" s="34"/>
      <c r="U79" s="34"/>
      <c r="V79" s="34"/>
      <c r="W79" s="34"/>
      <c r="X79" s="34"/>
      <c r="Y79" s="5"/>
      <c r="Z79" s="5"/>
      <c r="AQ79" s="5"/>
      <c r="AR79" s="5"/>
      <c r="AS79" s="5"/>
      <c r="AT79" s="5"/>
      <c r="AU79" s="5"/>
      <c r="AV79" s="5"/>
      <c r="AW79" s="5"/>
    </row>
    <row r="80" spans="1:49" s="8" customFormat="1" ht="12" customHeight="1">
      <c r="A80" s="11"/>
      <c r="B80" s="11"/>
      <c r="C80" s="11"/>
      <c r="D80" s="35"/>
      <c r="E80" s="35"/>
      <c r="F80" s="35"/>
      <c r="G80" s="35"/>
      <c r="H80" s="35"/>
      <c r="I80" s="35"/>
      <c r="J80" s="35"/>
      <c r="K80" s="35"/>
      <c r="L80" s="35"/>
      <c r="M80" s="35"/>
      <c r="N80" s="35"/>
      <c r="O80" s="35"/>
      <c r="P80" s="35"/>
      <c r="Q80" s="35"/>
      <c r="R80" s="35"/>
      <c r="S80" s="35"/>
      <c r="T80" s="35"/>
      <c r="U80" s="35"/>
      <c r="V80" s="35"/>
      <c r="W80" s="35"/>
      <c r="X80" s="35"/>
      <c r="Y80" s="5"/>
      <c r="Z80" s="5"/>
      <c r="AM80" s="5"/>
      <c r="AN80" s="5"/>
      <c r="AO80" s="5"/>
      <c r="AP80" s="5"/>
      <c r="AQ80" s="5"/>
      <c r="AR80" s="5"/>
      <c r="AS80" s="5"/>
      <c r="AT80" s="5"/>
      <c r="AU80" s="5"/>
      <c r="AV80" s="5"/>
      <c r="AW80" s="5"/>
    </row>
    <row r="81" spans="1:49" ht="12" customHeight="1">
      <c r="A81" s="7" t="s">
        <v>0</v>
      </c>
      <c r="B81" s="7" t="s">
        <v>1</v>
      </c>
      <c r="C81" s="7" t="s">
        <v>2</v>
      </c>
      <c r="D81" s="549" t="s">
        <v>3</v>
      </c>
      <c r="E81" s="549"/>
      <c r="F81" s="549"/>
      <c r="G81" s="549" t="s">
        <v>13</v>
      </c>
      <c r="H81" s="549"/>
      <c r="I81" s="549"/>
      <c r="J81" s="549" t="s">
        <v>4</v>
      </c>
      <c r="K81" s="549"/>
      <c r="L81" s="549"/>
      <c r="M81" s="549" t="s">
        <v>6</v>
      </c>
      <c r="N81" s="549"/>
      <c r="O81" s="549"/>
      <c r="P81" s="549" t="s">
        <v>5</v>
      </c>
      <c r="Q81" s="549"/>
      <c r="R81" s="549"/>
      <c r="S81" s="549" t="s">
        <v>7</v>
      </c>
      <c r="T81" s="549"/>
      <c r="U81" s="549"/>
      <c r="V81" s="549" t="s">
        <v>12</v>
      </c>
      <c r="W81" s="549"/>
      <c r="X81" s="549"/>
      <c r="AM81" s="8"/>
      <c r="AN81" s="8"/>
      <c r="AO81" s="8"/>
      <c r="AP81" s="8"/>
    </row>
    <row r="82" spans="1:49" ht="12" customHeight="1">
      <c r="A82" s="9">
        <v>44865</v>
      </c>
      <c r="B82" s="7" t="s">
        <v>30</v>
      </c>
      <c r="C82" s="7" t="s">
        <v>36</v>
      </c>
      <c r="D82" s="30">
        <v>90</v>
      </c>
      <c r="E82" s="3">
        <v>1</v>
      </c>
      <c r="F82" s="4">
        <v>13</v>
      </c>
      <c r="G82" s="30" t="str">
        <f>IF(AA82&lt;0,"-"&amp;AB82,AB82)</f>
        <v>-0</v>
      </c>
      <c r="H82" s="3">
        <f>AC82</f>
        <v>1</v>
      </c>
      <c r="I82" s="3">
        <f>AD82</f>
        <v>13</v>
      </c>
      <c r="J82" s="30">
        <v>90</v>
      </c>
      <c r="K82" s="3">
        <v>1</v>
      </c>
      <c r="L82" s="4">
        <v>13</v>
      </c>
      <c r="M82" s="30" t="str">
        <f>IF(AE82&lt;0,"-"&amp;AF82,AF82)</f>
        <v>-0</v>
      </c>
      <c r="N82" s="3">
        <f>AG82</f>
        <v>1</v>
      </c>
      <c r="O82" s="3">
        <f>AH82</f>
        <v>13</v>
      </c>
      <c r="P82" s="30">
        <v>90</v>
      </c>
      <c r="Q82" s="3">
        <v>1</v>
      </c>
      <c r="R82" s="4">
        <v>11</v>
      </c>
      <c r="S82" s="30" t="str">
        <f>IF(AI82&lt;0,"-"&amp;AJ82,AJ82)</f>
        <v>-0</v>
      </c>
      <c r="T82" s="3">
        <f>AK82</f>
        <v>1</v>
      </c>
      <c r="U82" s="3">
        <f>AL82</f>
        <v>11</v>
      </c>
      <c r="V82" s="30" t="str">
        <f>IF(AM82&lt;0,"-"&amp;AN82,AN82)</f>
        <v>-0</v>
      </c>
      <c r="W82" s="3">
        <f>AO82</f>
        <v>1</v>
      </c>
      <c r="X82" s="4">
        <f>AP82</f>
        <v>12</v>
      </c>
      <c r="AA82" s="8">
        <f>324000-(F82+E82*60+D82*60*60)</f>
        <v>-73</v>
      </c>
      <c r="AB82" s="8">
        <f>ABS(ROUNDDOWN(AA82/3600,0))</f>
        <v>0</v>
      </c>
      <c r="AC82" s="8">
        <f>ABS(ROUNDDOWN((AA82-(3600*ROUNDDOWN(AA82/3600,0)))/60,0))</f>
        <v>1</v>
      </c>
      <c r="AD82" s="8">
        <f>ABS(AA82-(ROUNDDOWN(AA82/3600,0)*3600+ROUNDDOWN((AA82-(3600*ROUNDDOWN(AA82/3600,0)))/60,0)*60))</f>
        <v>13</v>
      </c>
      <c r="AE82" s="8">
        <f>324000-(L82+K82*60+J82*60*60)</f>
        <v>-73</v>
      </c>
      <c r="AF82" s="8">
        <f>ABS(ROUNDDOWN(AE82/3600,0))</f>
        <v>0</v>
      </c>
      <c r="AG82" s="8">
        <f>ABS(ROUNDDOWN((AE82-(3600*ROUNDDOWN(AE82/3600,0)))/60,0))</f>
        <v>1</v>
      </c>
      <c r="AH82" s="8">
        <f>ABS(AE82-(ROUNDDOWN(AE82/3600,0)*3600+ROUNDDOWN((AE82-(3600*ROUNDDOWN(AE82/3600,0)))/60,0)*60))</f>
        <v>13</v>
      </c>
      <c r="AI82" s="8">
        <f>324000-(R82+Q82*60+P82*60*60)</f>
        <v>-71</v>
      </c>
      <c r="AJ82" s="8">
        <f>ABS(ROUNDDOWN(AI82/3600,0))</f>
        <v>0</v>
      </c>
      <c r="AK82" s="8">
        <f>ABS(ROUNDDOWN((AI82-(3600*ROUNDDOWN(AI82/3600,0)))/60,0))</f>
        <v>1</v>
      </c>
      <c r="AL82" s="8">
        <f>ABS(AI82-(ROUNDDOWN(AI82/3600,0)*3600+ROUNDDOWN((AI82-(3600*ROUNDDOWN(AI82/3600,0)))/60,0)*60))</f>
        <v>11</v>
      </c>
      <c r="AM82" s="8">
        <f>ROUND((AA82+AE82+AI82)/3,0)</f>
        <v>-72</v>
      </c>
      <c r="AN82" s="8">
        <f>ABS(ROUNDDOWN(AM82/3600,0))</f>
        <v>0</v>
      </c>
      <c r="AO82" s="8">
        <f>ABS(ROUNDDOWN((AM82-(3600*ROUNDDOWN(AM82/3600,0)))/60,0))</f>
        <v>1</v>
      </c>
      <c r="AP82" s="8">
        <f>ABS(AM82-(ROUNDDOWN(AM82/3600,0)*3600+ROUNDDOWN((AM82-(3600*ROUNDDOWN(AM82/3600,0)))/60,0)*60))</f>
        <v>12</v>
      </c>
    </row>
    <row r="83" spans="1:49" ht="12" customHeight="1">
      <c r="A83" s="7"/>
      <c r="B83" s="7"/>
      <c r="C83" s="7" t="s">
        <v>102</v>
      </c>
      <c r="D83" s="31">
        <v>85</v>
      </c>
      <c r="E83" s="32">
        <v>25</v>
      </c>
      <c r="F83" s="4">
        <v>6</v>
      </c>
      <c r="G83" s="30">
        <f>IF(AA83&lt;0,"-"&amp;AB83,AB83)</f>
        <v>4</v>
      </c>
      <c r="H83" s="3">
        <f>AC83</f>
        <v>34</v>
      </c>
      <c r="I83" s="3">
        <f>AD83</f>
        <v>54</v>
      </c>
      <c r="J83" s="31">
        <v>85</v>
      </c>
      <c r="K83" s="32">
        <v>25</v>
      </c>
      <c r="L83" s="4">
        <v>5</v>
      </c>
      <c r="M83" s="30">
        <f>IF(AE83&lt;0,"-"&amp;AF83,AF83)</f>
        <v>4</v>
      </c>
      <c r="N83" s="3">
        <f>AG83</f>
        <v>34</v>
      </c>
      <c r="O83" s="3">
        <f>AH83</f>
        <v>55</v>
      </c>
      <c r="P83" s="31">
        <v>85</v>
      </c>
      <c r="Q83" s="32">
        <v>25</v>
      </c>
      <c r="R83" s="4">
        <v>4</v>
      </c>
      <c r="S83" s="30">
        <f>IF(AI83&lt;0,"-"&amp;AJ83,AJ83)</f>
        <v>4</v>
      </c>
      <c r="T83" s="3">
        <f>AK83</f>
        <v>34</v>
      </c>
      <c r="U83" s="3">
        <f>AL83</f>
        <v>56</v>
      </c>
      <c r="V83" s="30">
        <f>IF(AM83&lt;0,"-"&amp;AN83,AN83)</f>
        <v>4</v>
      </c>
      <c r="W83" s="3">
        <f>AO83</f>
        <v>34</v>
      </c>
      <c r="X83" s="4">
        <f>AP83</f>
        <v>55</v>
      </c>
      <c r="AA83" s="8">
        <f>324000-(F83+E83*60+D83*60*60)</f>
        <v>16494</v>
      </c>
      <c r="AB83" s="8">
        <f>ABS(ROUNDDOWN(AA83/3600,0))</f>
        <v>4</v>
      </c>
      <c r="AC83" s="8">
        <f>ABS(ROUNDDOWN((AA83-(3600*ROUNDDOWN(AA83/3600,0)))/60,0))</f>
        <v>34</v>
      </c>
      <c r="AD83" s="8">
        <f>ABS(AA83-(ROUNDDOWN(AA83/3600,0)*3600+ROUNDDOWN((AA83-(3600*ROUNDDOWN(AA83/3600,0)))/60,0)*60))</f>
        <v>54</v>
      </c>
      <c r="AE83" s="8">
        <f>324000-(L83+K83*60+J83*60*60)</f>
        <v>16495</v>
      </c>
      <c r="AF83" s="8">
        <f>ABS(ROUNDDOWN(AE83/3600,0))</f>
        <v>4</v>
      </c>
      <c r="AG83" s="8">
        <f>ABS(ROUNDDOWN((AE83-(3600*ROUNDDOWN(AE83/3600,0)))/60,0))</f>
        <v>34</v>
      </c>
      <c r="AH83" s="8">
        <f>ABS(AE83-(ROUNDDOWN(AE83/3600,0)*3600+ROUNDDOWN((AE83-(3600*ROUNDDOWN(AE83/3600,0)))/60,0)*60))</f>
        <v>55</v>
      </c>
      <c r="AI83" s="8">
        <f>324000-(R83+Q83*60+P83*60*60)</f>
        <v>16496</v>
      </c>
      <c r="AJ83" s="8">
        <f>ABS(ROUNDDOWN(AI83/3600,0))</f>
        <v>4</v>
      </c>
      <c r="AK83" s="8">
        <f>ABS(ROUNDDOWN((AI83-(3600*ROUNDDOWN(AI83/3600,0)))/60,0))</f>
        <v>34</v>
      </c>
      <c r="AL83" s="8">
        <f>ABS(AI83-(ROUNDDOWN(AI83/3600,0)*3600+ROUNDDOWN((AI83-(3600*ROUNDDOWN(AI83/3600,0)))/60,0)*60))</f>
        <v>56</v>
      </c>
      <c r="AM83" s="8">
        <f>ROUND((AA83+AE83+AI83)/3,0)</f>
        <v>16495</v>
      </c>
      <c r="AN83" s="8">
        <f>ABS(ROUNDDOWN(AM83/3600,0))</f>
        <v>4</v>
      </c>
      <c r="AO83" s="8">
        <f>ABS(ROUNDDOWN((AM83-(3600*ROUNDDOWN(AM83/3600,0)))/60,0))</f>
        <v>34</v>
      </c>
      <c r="AP83" s="8">
        <f>ABS(AM83-(ROUNDDOWN(AM83/3600,0)*3600+ROUNDDOWN((AM83-(3600*ROUNDDOWN(AM83/3600,0)))/60,0)*60))</f>
        <v>55</v>
      </c>
    </row>
    <row r="84" spans="1:49" ht="12" customHeight="1">
      <c r="D84" s="12"/>
      <c r="E84" s="33"/>
      <c r="F84" s="33"/>
      <c r="G84" s="12"/>
      <c r="H84" s="12"/>
      <c r="I84" s="12"/>
      <c r="J84" s="12"/>
      <c r="K84" s="33"/>
      <c r="L84" s="33"/>
      <c r="M84" s="12"/>
      <c r="N84" s="12"/>
      <c r="O84" s="12"/>
      <c r="P84" s="12"/>
      <c r="Q84" s="33"/>
      <c r="R84" s="33"/>
      <c r="S84" s="12"/>
      <c r="T84" s="12"/>
      <c r="U84" s="12"/>
      <c r="V84" s="12"/>
      <c r="W84" s="12"/>
      <c r="X84" s="12"/>
      <c r="Y84" s="8"/>
      <c r="Z84" s="8"/>
      <c r="AQ84" s="8"/>
      <c r="AR84" s="8"/>
    </row>
    <row r="85" spans="1:49" s="8" customFormat="1" ht="12" customHeight="1">
      <c r="A85" s="11"/>
      <c r="B85" s="11"/>
      <c r="C85" s="11"/>
      <c r="D85" s="10"/>
      <c r="E85" s="10"/>
      <c r="F85" s="10"/>
      <c r="G85" s="10"/>
      <c r="H85" s="10"/>
      <c r="I85" s="10"/>
      <c r="J85" s="10"/>
      <c r="K85" s="10"/>
      <c r="L85" s="10"/>
      <c r="M85" s="10"/>
      <c r="N85" s="10"/>
      <c r="O85" s="10"/>
      <c r="P85" s="10"/>
      <c r="Q85" s="10"/>
      <c r="R85" s="10"/>
      <c r="S85" s="10"/>
      <c r="T85" s="10"/>
      <c r="U85" s="10"/>
      <c r="V85" s="10"/>
      <c r="W85" s="10"/>
      <c r="X85" s="10"/>
      <c r="Y85" s="5"/>
      <c r="Z85" s="5"/>
      <c r="AM85" s="5"/>
      <c r="AN85" s="5"/>
      <c r="AO85" s="5"/>
      <c r="AP85" s="5"/>
      <c r="AQ85" s="5"/>
      <c r="AR85" s="5"/>
      <c r="AS85" s="5"/>
      <c r="AT85" s="5"/>
      <c r="AU85" s="5"/>
      <c r="AV85" s="5"/>
      <c r="AW85" s="5"/>
    </row>
    <row r="86" spans="1:49" ht="12" customHeight="1">
      <c r="A86" s="7" t="s">
        <v>0</v>
      </c>
      <c r="B86" s="7" t="s">
        <v>1</v>
      </c>
      <c r="C86" s="7" t="s">
        <v>2</v>
      </c>
      <c r="D86" s="549" t="s">
        <v>3</v>
      </c>
      <c r="E86" s="549"/>
      <c r="F86" s="549"/>
      <c r="G86" s="549" t="s">
        <v>13</v>
      </c>
      <c r="H86" s="549"/>
      <c r="I86" s="549"/>
      <c r="J86" s="549" t="s">
        <v>4</v>
      </c>
      <c r="K86" s="549"/>
      <c r="L86" s="549"/>
      <c r="M86" s="549" t="s">
        <v>6</v>
      </c>
      <c r="N86" s="549"/>
      <c r="O86" s="549"/>
      <c r="P86" s="549" t="s">
        <v>5</v>
      </c>
      <c r="Q86" s="549"/>
      <c r="R86" s="549"/>
      <c r="S86" s="549" t="s">
        <v>7</v>
      </c>
      <c r="T86" s="549"/>
      <c r="U86" s="549"/>
      <c r="V86" s="549" t="s">
        <v>12</v>
      </c>
      <c r="W86" s="549"/>
      <c r="X86" s="549"/>
      <c r="AM86" s="8"/>
      <c r="AN86" s="8"/>
      <c r="AO86" s="8"/>
      <c r="AP86" s="8"/>
    </row>
    <row r="87" spans="1:49" ht="12" customHeight="1">
      <c r="A87" s="9">
        <v>44865</v>
      </c>
      <c r="B87" s="7" t="s">
        <v>104</v>
      </c>
      <c r="C87" s="7" t="s">
        <v>36</v>
      </c>
      <c r="D87" s="30">
        <v>90</v>
      </c>
      <c r="E87" s="3">
        <v>11</v>
      </c>
      <c r="F87" s="4">
        <v>22</v>
      </c>
      <c r="G87" s="30" t="str">
        <f>IF(AA87&lt;0,"-"&amp;AB87,AB87)</f>
        <v>-0</v>
      </c>
      <c r="H87" s="3">
        <f>AC87</f>
        <v>11</v>
      </c>
      <c r="I87" s="3">
        <f>AD87</f>
        <v>22</v>
      </c>
      <c r="J87" s="30">
        <v>90</v>
      </c>
      <c r="K87" s="3">
        <v>11</v>
      </c>
      <c r="L87" s="4">
        <v>21</v>
      </c>
      <c r="M87" s="30" t="str">
        <f>IF(AE87&lt;0,"-"&amp;AF87,AF87)</f>
        <v>-0</v>
      </c>
      <c r="N87" s="3">
        <f>AG87</f>
        <v>11</v>
      </c>
      <c r="O87" s="3">
        <f>AH87</f>
        <v>21</v>
      </c>
      <c r="P87" s="30">
        <v>90</v>
      </c>
      <c r="Q87" s="3">
        <v>11</v>
      </c>
      <c r="R87" s="4">
        <v>21</v>
      </c>
      <c r="S87" s="30" t="str">
        <f>IF(AI87&lt;0,"-"&amp;AJ87,AJ87)</f>
        <v>-0</v>
      </c>
      <c r="T87" s="3">
        <f>AK87</f>
        <v>11</v>
      </c>
      <c r="U87" s="3">
        <f>AL87</f>
        <v>21</v>
      </c>
      <c r="V87" s="30" t="str">
        <f>IF(AM87&lt;0,"-"&amp;AN87,AN87)</f>
        <v>-0</v>
      </c>
      <c r="W87" s="3">
        <f>AO87</f>
        <v>11</v>
      </c>
      <c r="X87" s="4">
        <f>AP87</f>
        <v>21</v>
      </c>
      <c r="AA87" s="8">
        <f>324000-(F87+E87*60+D87*60*60)</f>
        <v>-682</v>
      </c>
      <c r="AB87" s="8">
        <f>ABS(ROUNDDOWN(AA87/3600,0))</f>
        <v>0</v>
      </c>
      <c r="AC87" s="8">
        <f>ABS(ROUNDDOWN((AA87-(3600*ROUNDDOWN(AA87/3600,0)))/60,0))</f>
        <v>11</v>
      </c>
      <c r="AD87" s="8">
        <f>ABS(AA87-(ROUNDDOWN(AA87/3600,0)*3600+ROUNDDOWN((AA87-(3600*ROUNDDOWN(AA87/3600,0)))/60,0)*60))</f>
        <v>22</v>
      </c>
      <c r="AE87" s="8">
        <f>324000-(L87+K87*60+J87*60*60)</f>
        <v>-681</v>
      </c>
      <c r="AF87" s="8">
        <f>ABS(ROUNDDOWN(AE87/3600,0))</f>
        <v>0</v>
      </c>
      <c r="AG87" s="8">
        <f>ABS(ROUNDDOWN((AE87-(3600*ROUNDDOWN(AE87/3600,0)))/60,0))</f>
        <v>11</v>
      </c>
      <c r="AH87" s="8">
        <f>ABS(AE87-(ROUNDDOWN(AE87/3600,0)*3600+ROUNDDOWN((AE87-(3600*ROUNDDOWN(AE87/3600,0)))/60,0)*60))</f>
        <v>21</v>
      </c>
      <c r="AI87" s="8">
        <f>324000-(R87+Q87*60+P87*60*60)</f>
        <v>-681</v>
      </c>
      <c r="AJ87" s="8">
        <f>ABS(ROUNDDOWN(AI87/3600,0))</f>
        <v>0</v>
      </c>
      <c r="AK87" s="8">
        <f>ABS(ROUNDDOWN((AI87-(3600*ROUNDDOWN(AI87/3600,0)))/60,0))</f>
        <v>11</v>
      </c>
      <c r="AL87" s="8">
        <f>ABS(AI87-(ROUNDDOWN(AI87/3600,0)*3600+ROUNDDOWN((AI87-(3600*ROUNDDOWN(AI87/3600,0)))/60,0)*60))</f>
        <v>21</v>
      </c>
      <c r="AM87" s="8">
        <f>ROUND((AA87+AE87+AI87)/3,0)</f>
        <v>-681</v>
      </c>
      <c r="AN87" s="8">
        <f>ABS(ROUNDDOWN(AM87/3600,0))</f>
        <v>0</v>
      </c>
      <c r="AO87" s="8">
        <f>ABS(ROUNDDOWN((AM87-(3600*ROUNDDOWN(AM87/3600,0)))/60,0))</f>
        <v>11</v>
      </c>
      <c r="AP87" s="8">
        <f>ABS(AM87-(ROUNDDOWN(AM87/3600,0)*3600+ROUNDDOWN((AM87-(3600*ROUNDDOWN(AM87/3600,0)))/60,0)*60))</f>
        <v>21</v>
      </c>
    </row>
    <row r="88" spans="1:49" ht="12" customHeight="1">
      <c r="A88" s="7"/>
      <c r="B88" s="7"/>
      <c r="C88" s="7" t="s">
        <v>103</v>
      </c>
      <c r="D88" s="31">
        <v>85</v>
      </c>
      <c r="E88" s="32">
        <v>46</v>
      </c>
      <c r="F88" s="4">
        <v>45</v>
      </c>
      <c r="G88" s="30">
        <f>IF(AA88&lt;0,"-"&amp;AB88,AB88)</f>
        <v>4</v>
      </c>
      <c r="H88" s="3">
        <f>AC88</f>
        <v>13</v>
      </c>
      <c r="I88" s="3">
        <f>AD88</f>
        <v>15</v>
      </c>
      <c r="J88" s="31">
        <v>85</v>
      </c>
      <c r="K88" s="32">
        <v>46</v>
      </c>
      <c r="L88" s="4">
        <v>41</v>
      </c>
      <c r="M88" s="30">
        <f>IF(AE88&lt;0,"-"&amp;AF88,AF88)</f>
        <v>4</v>
      </c>
      <c r="N88" s="3">
        <f>AG88</f>
        <v>13</v>
      </c>
      <c r="O88" s="3">
        <f>AH88</f>
        <v>19</v>
      </c>
      <c r="P88" s="31">
        <v>85</v>
      </c>
      <c r="Q88" s="32">
        <v>46</v>
      </c>
      <c r="R88" s="4">
        <v>43</v>
      </c>
      <c r="S88" s="30">
        <f>IF(AI88&lt;0,"-"&amp;AJ88,AJ88)</f>
        <v>4</v>
      </c>
      <c r="T88" s="3">
        <f>AK88</f>
        <v>13</v>
      </c>
      <c r="U88" s="3">
        <f>AL88</f>
        <v>17</v>
      </c>
      <c r="V88" s="30">
        <f>IF(AM88&lt;0,"-"&amp;AN88,AN88)</f>
        <v>4</v>
      </c>
      <c r="W88" s="3">
        <f>AO88</f>
        <v>13</v>
      </c>
      <c r="X88" s="4">
        <f>AP88</f>
        <v>17</v>
      </c>
      <c r="AA88" s="8">
        <f>324000-(F88+E88*60+D88*60*60)</f>
        <v>15195</v>
      </c>
      <c r="AB88" s="8">
        <f>ABS(ROUNDDOWN(AA88/3600,0))</f>
        <v>4</v>
      </c>
      <c r="AC88" s="8">
        <f>ABS(ROUNDDOWN((AA88-(3600*ROUNDDOWN(AA88/3600,0)))/60,0))</f>
        <v>13</v>
      </c>
      <c r="AD88" s="8">
        <f>ABS(AA88-(ROUNDDOWN(AA88/3600,0)*3600+ROUNDDOWN((AA88-(3600*ROUNDDOWN(AA88/3600,0)))/60,0)*60))</f>
        <v>15</v>
      </c>
      <c r="AE88" s="8">
        <f>324000-(L88+K88*60+J88*60*60)</f>
        <v>15199</v>
      </c>
      <c r="AF88" s="8">
        <f>ABS(ROUNDDOWN(AE88/3600,0))</f>
        <v>4</v>
      </c>
      <c r="AG88" s="8">
        <f>ABS(ROUNDDOWN((AE88-(3600*ROUNDDOWN(AE88/3600,0)))/60,0))</f>
        <v>13</v>
      </c>
      <c r="AH88" s="8">
        <f>ABS(AE88-(ROUNDDOWN(AE88/3600,0)*3600+ROUNDDOWN((AE88-(3600*ROUNDDOWN(AE88/3600,0)))/60,0)*60))</f>
        <v>19</v>
      </c>
      <c r="AI88" s="8">
        <f>324000-(R88+Q88*60+P88*60*60)</f>
        <v>15197</v>
      </c>
      <c r="AJ88" s="8">
        <f>ABS(ROUNDDOWN(AI88/3600,0))</f>
        <v>4</v>
      </c>
      <c r="AK88" s="8">
        <f>ABS(ROUNDDOWN((AI88-(3600*ROUNDDOWN(AI88/3600,0)))/60,0))</f>
        <v>13</v>
      </c>
      <c r="AL88" s="8">
        <f>ABS(AI88-(ROUNDDOWN(AI88/3600,0)*3600+ROUNDDOWN((AI88-(3600*ROUNDDOWN(AI88/3600,0)))/60,0)*60))</f>
        <v>17</v>
      </c>
      <c r="AM88" s="8">
        <f>ROUND((AA88+AE88+AI88)/3,0)</f>
        <v>15197</v>
      </c>
      <c r="AN88" s="8">
        <f>ABS(ROUNDDOWN(AM88/3600,0))</f>
        <v>4</v>
      </c>
      <c r="AO88" s="8">
        <f>ABS(ROUNDDOWN((AM88-(3600*ROUNDDOWN(AM88/3600,0)))/60,0))</f>
        <v>13</v>
      </c>
      <c r="AP88" s="8">
        <f>ABS(AM88-(ROUNDDOWN(AM88/3600,0)*3600+ROUNDDOWN((AM88-(3600*ROUNDDOWN(AM88/3600,0)))/60,0)*60))</f>
        <v>17</v>
      </c>
    </row>
    <row r="89" spans="1:49" ht="12" customHeight="1">
      <c r="Y89" s="8"/>
      <c r="Z89" s="8"/>
      <c r="AQ89" s="8"/>
      <c r="AR89" s="8"/>
    </row>
    <row r="90" spans="1:49" s="8" customFormat="1" ht="12" customHeight="1">
      <c r="A90" s="11"/>
      <c r="B90" s="11"/>
      <c r="C90" s="11"/>
      <c r="D90" s="10"/>
      <c r="E90" s="10"/>
      <c r="F90" s="10"/>
      <c r="G90" s="10"/>
      <c r="H90" s="10"/>
      <c r="I90" s="10"/>
      <c r="J90" s="10"/>
      <c r="K90" s="10"/>
      <c r="L90" s="10"/>
      <c r="M90" s="10"/>
      <c r="N90" s="10"/>
      <c r="O90" s="10"/>
      <c r="P90" s="10"/>
      <c r="Q90" s="10"/>
      <c r="R90" s="10"/>
      <c r="S90" s="10"/>
      <c r="T90" s="10"/>
      <c r="U90" s="10"/>
      <c r="V90" s="10"/>
      <c r="W90" s="10"/>
      <c r="X90" s="10"/>
      <c r="Y90" s="5"/>
      <c r="Z90" s="5"/>
      <c r="AM90" s="5"/>
      <c r="AN90" s="5"/>
      <c r="AO90" s="5"/>
      <c r="AP90" s="5"/>
      <c r="AQ90" s="5"/>
      <c r="AR90" s="5"/>
      <c r="AS90" s="5"/>
      <c r="AT90" s="5"/>
      <c r="AU90" s="5"/>
      <c r="AV90" s="5"/>
      <c r="AW90" s="5"/>
    </row>
    <row r="91" spans="1:49" ht="12" customHeight="1">
      <c r="A91" s="7" t="s">
        <v>0</v>
      </c>
      <c r="B91" s="7" t="s">
        <v>1</v>
      </c>
      <c r="C91" s="7" t="s">
        <v>2</v>
      </c>
      <c r="D91" s="549" t="s">
        <v>3</v>
      </c>
      <c r="E91" s="549"/>
      <c r="F91" s="549"/>
      <c r="G91" s="549" t="s">
        <v>13</v>
      </c>
      <c r="H91" s="549"/>
      <c r="I91" s="549"/>
      <c r="J91" s="549" t="s">
        <v>4</v>
      </c>
      <c r="K91" s="549"/>
      <c r="L91" s="549"/>
      <c r="M91" s="549" t="s">
        <v>6</v>
      </c>
      <c r="N91" s="549"/>
      <c r="O91" s="549"/>
      <c r="P91" s="549" t="s">
        <v>5</v>
      </c>
      <c r="Q91" s="549"/>
      <c r="R91" s="549"/>
      <c r="S91" s="549" t="s">
        <v>7</v>
      </c>
      <c r="T91" s="549"/>
      <c r="U91" s="549"/>
      <c r="V91" s="549" t="s">
        <v>12</v>
      </c>
      <c r="W91" s="549"/>
      <c r="X91" s="549"/>
      <c r="AM91" s="8"/>
      <c r="AN91" s="8"/>
      <c r="AO91" s="8"/>
      <c r="AP91" s="8"/>
    </row>
    <row r="92" spans="1:49" ht="12" customHeight="1">
      <c r="A92" s="9">
        <v>44865</v>
      </c>
      <c r="B92" s="7" t="s">
        <v>36</v>
      </c>
      <c r="C92" s="7" t="s">
        <v>105</v>
      </c>
      <c r="D92" s="30">
        <v>105</v>
      </c>
      <c r="E92" s="3">
        <v>19</v>
      </c>
      <c r="F92" s="4">
        <v>55</v>
      </c>
      <c r="G92" s="30" t="str">
        <f>IF(AA92&lt;0,"-"&amp;AB92,AB92)</f>
        <v>-15</v>
      </c>
      <c r="H92" s="3">
        <f>AC92</f>
        <v>19</v>
      </c>
      <c r="I92" s="3">
        <f>AD92</f>
        <v>55</v>
      </c>
      <c r="J92" s="30">
        <v>105</v>
      </c>
      <c r="K92" s="3">
        <v>19</v>
      </c>
      <c r="L92" s="4">
        <v>53</v>
      </c>
      <c r="M92" s="30" t="str">
        <f>IF(AE92&lt;0,"-"&amp;AF92,AF92)</f>
        <v>-15</v>
      </c>
      <c r="N92" s="3">
        <f>AG92</f>
        <v>19</v>
      </c>
      <c r="O92" s="3">
        <f>AH92</f>
        <v>53</v>
      </c>
      <c r="P92" s="30">
        <v>105</v>
      </c>
      <c r="Q92" s="3">
        <v>19</v>
      </c>
      <c r="R92" s="4">
        <v>52</v>
      </c>
      <c r="S92" s="30" t="str">
        <f>IF(AI92&lt;0,"-"&amp;AJ92,AJ92)</f>
        <v>-15</v>
      </c>
      <c r="T92" s="3">
        <f>AK92</f>
        <v>19</v>
      </c>
      <c r="U92" s="3">
        <f>AL92</f>
        <v>52</v>
      </c>
      <c r="V92" s="30" t="str">
        <f>IF(AM92&lt;0,"-"&amp;AN92,AN92)</f>
        <v>-15</v>
      </c>
      <c r="W92" s="3">
        <f>AO92</f>
        <v>19</v>
      </c>
      <c r="X92" s="4">
        <f>AP92</f>
        <v>53</v>
      </c>
      <c r="AA92" s="8">
        <f>324000-(F92+E92*60+D92*60*60)</f>
        <v>-55195</v>
      </c>
      <c r="AB92" s="8">
        <f>ABS(ROUNDDOWN(AA92/3600,0))</f>
        <v>15</v>
      </c>
      <c r="AC92" s="8">
        <f>ABS(ROUNDDOWN((AA92-(3600*ROUNDDOWN(AA92/3600,0)))/60,0))</f>
        <v>19</v>
      </c>
      <c r="AD92" s="8">
        <f>ABS(AA92-(ROUNDDOWN(AA92/3600,0)*3600+ROUNDDOWN((AA92-(3600*ROUNDDOWN(AA92/3600,0)))/60,0)*60))</f>
        <v>55</v>
      </c>
      <c r="AE92" s="8">
        <f>324000-(L92+K92*60+J92*60*60)</f>
        <v>-55193</v>
      </c>
      <c r="AF92" s="8">
        <f>ABS(ROUNDDOWN(AE92/3600,0))</f>
        <v>15</v>
      </c>
      <c r="AG92" s="8">
        <f>ABS(ROUNDDOWN((AE92-(3600*ROUNDDOWN(AE92/3600,0)))/60,0))</f>
        <v>19</v>
      </c>
      <c r="AH92" s="8">
        <f>ABS(AE92-(ROUNDDOWN(AE92/3600,0)*3600+ROUNDDOWN((AE92-(3600*ROUNDDOWN(AE92/3600,0)))/60,0)*60))</f>
        <v>53</v>
      </c>
      <c r="AI92" s="8">
        <f>324000-(R92+Q92*60+P92*60*60)</f>
        <v>-55192</v>
      </c>
      <c r="AJ92" s="8">
        <f>ABS(ROUNDDOWN(AI92/3600,0))</f>
        <v>15</v>
      </c>
      <c r="AK92" s="8">
        <f>ABS(ROUNDDOWN((AI92-(3600*ROUNDDOWN(AI92/3600,0)))/60,0))</f>
        <v>19</v>
      </c>
      <c r="AL92" s="8">
        <f>ABS(AI92-(ROUNDDOWN(AI92/3600,0)*3600+ROUNDDOWN((AI92-(3600*ROUNDDOWN(AI92/3600,0)))/60,0)*60))</f>
        <v>52</v>
      </c>
      <c r="AM92" s="8">
        <f>ROUND((AA92+AE92+AI92)/3,0)</f>
        <v>-55193</v>
      </c>
      <c r="AN92" s="8">
        <f>ABS(ROUNDDOWN(AM92/3600,0))</f>
        <v>15</v>
      </c>
      <c r="AO92" s="8">
        <f>ABS(ROUNDDOWN((AM92-(3600*ROUNDDOWN(AM92/3600,0)))/60,0))</f>
        <v>19</v>
      </c>
      <c r="AP92" s="8">
        <f>ABS(AM92-(ROUNDDOWN(AM92/3600,0)*3600+ROUNDDOWN((AM92-(3600*ROUNDDOWN(AM92/3600,0)))/60,0)*60))</f>
        <v>53</v>
      </c>
    </row>
    <row r="93" spans="1:49" ht="12" customHeight="1">
      <c r="A93" s="7"/>
      <c r="B93" s="7"/>
      <c r="C93" s="7" t="s">
        <v>101</v>
      </c>
      <c r="D93" s="31">
        <v>85</v>
      </c>
      <c r="E93" s="3">
        <v>37</v>
      </c>
      <c r="F93" s="4">
        <v>21</v>
      </c>
      <c r="G93" s="30">
        <f>IF(AA93&lt;0,"-"&amp;AB93,AB93)</f>
        <v>4</v>
      </c>
      <c r="H93" s="3">
        <f>AC93</f>
        <v>22</v>
      </c>
      <c r="I93" s="3">
        <f>AD93</f>
        <v>39</v>
      </c>
      <c r="J93" s="31">
        <v>85</v>
      </c>
      <c r="K93" s="3">
        <v>37</v>
      </c>
      <c r="L93" s="4">
        <v>21</v>
      </c>
      <c r="M93" s="30">
        <f>IF(AE93&lt;0,"-"&amp;AF93,AF93)</f>
        <v>4</v>
      </c>
      <c r="N93" s="3">
        <f>AG93</f>
        <v>22</v>
      </c>
      <c r="O93" s="3">
        <f>AH93</f>
        <v>39</v>
      </c>
      <c r="P93" s="31">
        <v>85</v>
      </c>
      <c r="Q93" s="3">
        <v>37</v>
      </c>
      <c r="R93" s="4">
        <v>22</v>
      </c>
      <c r="S93" s="30">
        <f>IF(AI93&lt;0,"-"&amp;AJ93,AJ93)</f>
        <v>4</v>
      </c>
      <c r="T93" s="3">
        <f>AK93</f>
        <v>22</v>
      </c>
      <c r="U93" s="3">
        <f>AL93</f>
        <v>38</v>
      </c>
      <c r="V93" s="30">
        <f>IF(AM93&lt;0,"-"&amp;AN93,AN93)</f>
        <v>4</v>
      </c>
      <c r="W93" s="3">
        <f>AO93</f>
        <v>22</v>
      </c>
      <c r="X93" s="4">
        <f>AP93</f>
        <v>39</v>
      </c>
      <c r="AA93" s="8">
        <f>324000-(F93+E93*60+D93*60*60)</f>
        <v>15759</v>
      </c>
      <c r="AB93" s="8">
        <f>ABS(ROUNDDOWN(AA93/3600,0))</f>
        <v>4</v>
      </c>
      <c r="AC93" s="8">
        <f>ABS(ROUNDDOWN((AA93-(3600*ROUNDDOWN(AA93/3600,0)))/60,0))</f>
        <v>22</v>
      </c>
      <c r="AD93" s="8">
        <f>ABS(AA93-(ROUNDDOWN(AA93/3600,0)*3600+ROUNDDOWN((AA93-(3600*ROUNDDOWN(AA93/3600,0)))/60,0)*60))</f>
        <v>39</v>
      </c>
      <c r="AE93" s="8">
        <f>324000-(L93+K93*60+J93*60*60)</f>
        <v>15759</v>
      </c>
      <c r="AF93" s="8">
        <f>ABS(ROUNDDOWN(AE93/3600,0))</f>
        <v>4</v>
      </c>
      <c r="AG93" s="8">
        <f>ABS(ROUNDDOWN((AE93-(3600*ROUNDDOWN(AE93/3600,0)))/60,0))</f>
        <v>22</v>
      </c>
      <c r="AH93" s="8">
        <f>ABS(AE93-(ROUNDDOWN(AE93/3600,0)*3600+ROUNDDOWN((AE93-(3600*ROUNDDOWN(AE93/3600,0)))/60,0)*60))</f>
        <v>39</v>
      </c>
      <c r="AI93" s="8">
        <f>324000-(R93+Q93*60+P93*60*60)</f>
        <v>15758</v>
      </c>
      <c r="AJ93" s="8">
        <f>ABS(ROUNDDOWN(AI93/3600,0))</f>
        <v>4</v>
      </c>
      <c r="AK93" s="8">
        <f>ABS(ROUNDDOWN((AI93-(3600*ROUNDDOWN(AI93/3600,0)))/60,0))</f>
        <v>22</v>
      </c>
      <c r="AL93" s="8">
        <f>ABS(AI93-(ROUNDDOWN(AI93/3600,0)*3600+ROUNDDOWN((AI93-(3600*ROUNDDOWN(AI93/3600,0)))/60,0)*60))</f>
        <v>38</v>
      </c>
      <c r="AM93" s="8">
        <f>ROUND((AA93+AE93+AI93)/3,0)</f>
        <v>15759</v>
      </c>
      <c r="AN93" s="8">
        <f>ABS(ROUNDDOWN(AM93/3600,0))</f>
        <v>4</v>
      </c>
      <c r="AO93" s="8">
        <f>ABS(ROUNDDOWN((AM93-(3600*ROUNDDOWN(AM93/3600,0)))/60,0))</f>
        <v>22</v>
      </c>
      <c r="AP93" s="8">
        <f>ABS(AM93-(ROUNDDOWN(AM93/3600,0)*3600+ROUNDDOWN((AM93-(3600*ROUNDDOWN(AM93/3600,0)))/60,0)*60))</f>
        <v>39</v>
      </c>
    </row>
    <row r="94" spans="1:49" ht="12" customHeight="1">
      <c r="Y94" s="8"/>
      <c r="Z94" s="8"/>
      <c r="AQ94" s="8"/>
      <c r="AR94" s="8"/>
    </row>
    <row r="95" spans="1:49" s="8" customFormat="1" ht="12" customHeight="1">
      <c r="A95" s="11"/>
      <c r="B95" s="11"/>
      <c r="C95" s="11"/>
      <c r="D95" s="10"/>
      <c r="E95" s="10"/>
      <c r="F95" s="10"/>
      <c r="G95" s="10"/>
      <c r="H95" s="10"/>
      <c r="I95" s="10"/>
      <c r="J95" s="10"/>
      <c r="K95" s="10"/>
      <c r="L95" s="10"/>
      <c r="M95" s="10"/>
      <c r="N95" s="10"/>
      <c r="O95" s="10"/>
      <c r="P95" s="10"/>
      <c r="Q95" s="10"/>
      <c r="R95" s="10"/>
      <c r="S95" s="10"/>
      <c r="T95" s="10"/>
      <c r="U95" s="10"/>
      <c r="V95" s="10"/>
      <c r="W95" s="10"/>
      <c r="X95" s="10"/>
      <c r="Y95" s="5"/>
      <c r="Z95" s="5"/>
      <c r="AM95" s="5"/>
      <c r="AN95" s="5"/>
      <c r="AO95" s="5"/>
      <c r="AP95" s="5"/>
      <c r="AQ95" s="5"/>
      <c r="AR95" s="5"/>
      <c r="AS95" s="5"/>
      <c r="AT95" s="5"/>
      <c r="AU95" s="5"/>
      <c r="AV95" s="5"/>
      <c r="AW95" s="5"/>
    </row>
    <row r="96" spans="1:49" ht="12" customHeight="1">
      <c r="A96" s="7" t="s">
        <v>0</v>
      </c>
      <c r="B96" s="7" t="s">
        <v>1</v>
      </c>
      <c r="C96" s="7" t="s">
        <v>2</v>
      </c>
      <c r="D96" s="549" t="s">
        <v>3</v>
      </c>
      <c r="E96" s="549"/>
      <c r="F96" s="549"/>
      <c r="G96" s="549" t="s">
        <v>13</v>
      </c>
      <c r="H96" s="549"/>
      <c r="I96" s="549"/>
      <c r="J96" s="549" t="s">
        <v>4</v>
      </c>
      <c r="K96" s="549"/>
      <c r="L96" s="549"/>
      <c r="M96" s="549" t="s">
        <v>6</v>
      </c>
      <c r="N96" s="549"/>
      <c r="O96" s="549"/>
      <c r="P96" s="549" t="s">
        <v>5</v>
      </c>
      <c r="Q96" s="549"/>
      <c r="R96" s="549"/>
      <c r="S96" s="549" t="s">
        <v>7</v>
      </c>
      <c r="T96" s="549"/>
      <c r="U96" s="549"/>
      <c r="V96" s="549" t="s">
        <v>12</v>
      </c>
      <c r="W96" s="549"/>
      <c r="X96" s="549"/>
      <c r="AM96" s="8"/>
      <c r="AN96" s="8"/>
      <c r="AO96" s="8"/>
      <c r="AP96" s="8"/>
    </row>
    <row r="97" spans="1:49" ht="12" customHeight="1">
      <c r="A97" s="9">
        <v>44865</v>
      </c>
      <c r="B97" s="7" t="s">
        <v>106</v>
      </c>
      <c r="C97" s="7" t="s">
        <v>105</v>
      </c>
      <c r="D97" s="30">
        <v>109</v>
      </c>
      <c r="E97" s="3">
        <v>59</v>
      </c>
      <c r="F97" s="4">
        <v>16</v>
      </c>
      <c r="G97" s="30" t="str">
        <f>IF(AA97&lt;0,"-"&amp;AB97,AB97)</f>
        <v>-19</v>
      </c>
      <c r="H97" s="3">
        <f>AC97</f>
        <v>59</v>
      </c>
      <c r="I97" s="3">
        <f>AD97</f>
        <v>16</v>
      </c>
      <c r="J97" s="30">
        <v>109</v>
      </c>
      <c r="K97" s="3">
        <v>59</v>
      </c>
      <c r="L97" s="4">
        <v>13</v>
      </c>
      <c r="M97" s="30" t="str">
        <f>IF(AE97&lt;0,"-"&amp;AF97,AF97)</f>
        <v>-19</v>
      </c>
      <c r="N97" s="3">
        <f>AG97</f>
        <v>59</v>
      </c>
      <c r="O97" s="3">
        <f>AH97</f>
        <v>13</v>
      </c>
      <c r="P97" s="30">
        <v>109</v>
      </c>
      <c r="Q97" s="3">
        <v>59</v>
      </c>
      <c r="R97" s="4">
        <v>14</v>
      </c>
      <c r="S97" s="30" t="str">
        <f>IF(AI97&lt;0,"-"&amp;AJ97,AJ97)</f>
        <v>-19</v>
      </c>
      <c r="T97" s="3">
        <f>AK97</f>
        <v>59</v>
      </c>
      <c r="U97" s="3">
        <f>AL97</f>
        <v>14</v>
      </c>
      <c r="V97" s="30" t="str">
        <f>IF(AM97&lt;0,"-"&amp;AN97,AN97)</f>
        <v>-19</v>
      </c>
      <c r="W97" s="3">
        <f>AO97</f>
        <v>59</v>
      </c>
      <c r="X97" s="4">
        <f>AP97</f>
        <v>14</v>
      </c>
      <c r="AA97" s="8">
        <f>324000-(F97+E97*60+D97*60*60)</f>
        <v>-71956</v>
      </c>
      <c r="AB97" s="8">
        <f>ABS(ROUNDDOWN(AA97/3600,0))</f>
        <v>19</v>
      </c>
      <c r="AC97" s="8">
        <f>ABS(ROUNDDOWN((AA97-(3600*ROUNDDOWN(AA97/3600,0)))/60,0))</f>
        <v>59</v>
      </c>
      <c r="AD97" s="8">
        <f>ABS(AA97-(ROUNDDOWN(AA97/3600,0)*3600+ROUNDDOWN((AA97-(3600*ROUNDDOWN(AA97/3600,0)))/60,0)*60))</f>
        <v>16</v>
      </c>
      <c r="AE97" s="8">
        <f>324000-(L97+K97*60+J97*60*60)</f>
        <v>-71953</v>
      </c>
      <c r="AF97" s="8">
        <f>ABS(ROUNDDOWN(AE97/3600,0))</f>
        <v>19</v>
      </c>
      <c r="AG97" s="8">
        <f>ABS(ROUNDDOWN((AE97-(3600*ROUNDDOWN(AE97/3600,0)))/60,0))</f>
        <v>59</v>
      </c>
      <c r="AH97" s="8">
        <f>ABS(AE97-(ROUNDDOWN(AE97/3600,0)*3600+ROUNDDOWN((AE97-(3600*ROUNDDOWN(AE97/3600,0)))/60,0)*60))</f>
        <v>13</v>
      </c>
      <c r="AI97" s="8">
        <f>324000-(R97+Q97*60+P97*60*60)</f>
        <v>-71954</v>
      </c>
      <c r="AJ97" s="8">
        <f>ABS(ROUNDDOWN(AI97/3600,0))</f>
        <v>19</v>
      </c>
      <c r="AK97" s="8">
        <f>ABS(ROUNDDOWN((AI97-(3600*ROUNDDOWN(AI97/3600,0)))/60,0))</f>
        <v>59</v>
      </c>
      <c r="AL97" s="8">
        <f>ABS(AI97-(ROUNDDOWN(AI97/3600,0)*3600+ROUNDDOWN((AI97-(3600*ROUNDDOWN(AI97/3600,0)))/60,0)*60))</f>
        <v>14</v>
      </c>
      <c r="AM97" s="8">
        <f>ROUND((AA97+AE97+AI97)/3,0)</f>
        <v>-71954</v>
      </c>
      <c r="AN97" s="8">
        <f>ABS(ROUNDDOWN(AM97/3600,0))</f>
        <v>19</v>
      </c>
      <c r="AO97" s="8">
        <f>ABS(ROUNDDOWN((AM97-(3600*ROUNDDOWN(AM97/3600,0)))/60,0))</f>
        <v>59</v>
      </c>
      <c r="AP97" s="8">
        <f>ABS(AM97-(ROUNDDOWN(AM97/3600,0)*3600+ROUNDDOWN((AM97-(3600*ROUNDDOWN(AM97/3600,0)))/60,0)*60))</f>
        <v>14</v>
      </c>
    </row>
    <row r="98" spans="1:49" ht="12" customHeight="1">
      <c r="A98" s="7"/>
      <c r="B98" s="7"/>
      <c r="C98" s="7" t="s">
        <v>107</v>
      </c>
      <c r="D98" s="31">
        <v>85</v>
      </c>
      <c r="E98" s="3">
        <v>2</v>
      </c>
      <c r="F98" s="4">
        <v>26</v>
      </c>
      <c r="G98" s="30">
        <f>IF(AA98&lt;0,"-"&amp;AB98,AB98)</f>
        <v>4</v>
      </c>
      <c r="H98" s="3">
        <f>AC98</f>
        <v>57</v>
      </c>
      <c r="I98" s="3">
        <f>AD98</f>
        <v>34</v>
      </c>
      <c r="J98" s="31">
        <v>85</v>
      </c>
      <c r="K98" s="3">
        <v>2</v>
      </c>
      <c r="L98" s="4">
        <v>26</v>
      </c>
      <c r="M98" s="30">
        <f>IF(AE98&lt;0,"-"&amp;AF98,AF98)</f>
        <v>4</v>
      </c>
      <c r="N98" s="3">
        <f>AG98</f>
        <v>57</v>
      </c>
      <c r="O98" s="3">
        <f>AH98</f>
        <v>34</v>
      </c>
      <c r="P98" s="31">
        <v>85</v>
      </c>
      <c r="Q98" s="3">
        <v>2</v>
      </c>
      <c r="R98" s="4">
        <v>23</v>
      </c>
      <c r="S98" s="30">
        <f>IF(AI98&lt;0,"-"&amp;AJ98,AJ98)</f>
        <v>4</v>
      </c>
      <c r="T98" s="3">
        <f>AK98</f>
        <v>57</v>
      </c>
      <c r="U98" s="3">
        <f>AL98</f>
        <v>37</v>
      </c>
      <c r="V98" s="30">
        <f>IF(AM98&lt;0,"-"&amp;AN98,AN98)</f>
        <v>4</v>
      </c>
      <c r="W98" s="3">
        <f>AO98</f>
        <v>57</v>
      </c>
      <c r="X98" s="4">
        <f>AP98</f>
        <v>35</v>
      </c>
      <c r="AA98" s="8">
        <f>324000-(F98+E98*60+D98*60*60)</f>
        <v>17854</v>
      </c>
      <c r="AB98" s="8">
        <f>ABS(ROUNDDOWN(AA98/3600,0))</f>
        <v>4</v>
      </c>
      <c r="AC98" s="8">
        <f>ABS(ROUNDDOWN((AA98-(3600*ROUNDDOWN(AA98/3600,0)))/60,0))</f>
        <v>57</v>
      </c>
      <c r="AD98" s="8">
        <f>ABS(AA98-(ROUNDDOWN(AA98/3600,0)*3600+ROUNDDOWN((AA98-(3600*ROUNDDOWN(AA98/3600,0)))/60,0)*60))</f>
        <v>34</v>
      </c>
      <c r="AE98" s="8">
        <f>324000-(L98+K98*60+J98*60*60)</f>
        <v>17854</v>
      </c>
      <c r="AF98" s="8">
        <f>ABS(ROUNDDOWN(AE98/3600,0))</f>
        <v>4</v>
      </c>
      <c r="AG98" s="8">
        <f>ABS(ROUNDDOWN((AE98-(3600*ROUNDDOWN(AE98/3600,0)))/60,0))</f>
        <v>57</v>
      </c>
      <c r="AH98" s="8">
        <f>ABS(AE98-(ROUNDDOWN(AE98/3600,0)*3600+ROUNDDOWN((AE98-(3600*ROUNDDOWN(AE98/3600,0)))/60,0)*60))</f>
        <v>34</v>
      </c>
      <c r="AI98" s="8">
        <f>324000-(R98+Q98*60+P98*60*60)</f>
        <v>17857</v>
      </c>
      <c r="AJ98" s="8">
        <f>ABS(ROUNDDOWN(AI98/3600,0))</f>
        <v>4</v>
      </c>
      <c r="AK98" s="8">
        <f>ABS(ROUNDDOWN((AI98-(3600*ROUNDDOWN(AI98/3600,0)))/60,0))</f>
        <v>57</v>
      </c>
      <c r="AL98" s="8">
        <f>ABS(AI98-(ROUNDDOWN(AI98/3600,0)*3600+ROUNDDOWN((AI98-(3600*ROUNDDOWN(AI98/3600,0)))/60,0)*60))</f>
        <v>37</v>
      </c>
      <c r="AM98" s="8">
        <f>ROUND((AA98+AE98+AI98)/3,0)</f>
        <v>17855</v>
      </c>
      <c r="AN98" s="8">
        <f>ABS(ROUNDDOWN(AM98/3600,0))</f>
        <v>4</v>
      </c>
      <c r="AO98" s="8">
        <f>ABS(ROUNDDOWN((AM98-(3600*ROUNDDOWN(AM98/3600,0)))/60,0))</f>
        <v>57</v>
      </c>
      <c r="AP98" s="8">
        <f>ABS(AM98-(ROUNDDOWN(AM98/3600,0)*3600+ROUNDDOWN((AM98-(3600*ROUNDDOWN(AM98/3600,0)))/60,0)*60))</f>
        <v>35</v>
      </c>
    </row>
    <row r="99" spans="1:49" ht="12" customHeight="1">
      <c r="Y99" s="8"/>
      <c r="Z99" s="8"/>
      <c r="AM99" s="8"/>
      <c r="AN99" s="8"/>
      <c r="AO99" s="8"/>
      <c r="AP99" s="8"/>
      <c r="AQ99" s="8"/>
      <c r="AR99" s="8"/>
    </row>
    <row r="100" spans="1:49" s="8" customFormat="1" ht="12" customHeight="1">
      <c r="A100" s="11"/>
      <c r="B100" s="11"/>
      <c r="C100" s="11"/>
      <c r="D100" s="10"/>
      <c r="E100" s="10"/>
      <c r="F100" s="10"/>
      <c r="G100" s="10"/>
      <c r="H100" s="10"/>
      <c r="I100" s="10"/>
      <c r="J100" s="10"/>
      <c r="K100" s="10"/>
      <c r="L100" s="10"/>
      <c r="M100" s="10"/>
      <c r="N100" s="10"/>
      <c r="O100" s="10"/>
      <c r="P100" s="10"/>
      <c r="Q100" s="10"/>
      <c r="R100" s="10"/>
      <c r="S100" s="10"/>
      <c r="T100" s="10"/>
      <c r="U100" s="10"/>
      <c r="V100" s="10"/>
      <c r="W100" s="10"/>
      <c r="X100" s="10"/>
      <c r="Y100" s="5"/>
      <c r="Z100" s="5"/>
      <c r="AM100" s="5"/>
      <c r="AN100" s="5"/>
      <c r="AO100" s="5"/>
      <c r="AP100" s="5"/>
      <c r="AQ100" s="5"/>
      <c r="AR100" s="5"/>
      <c r="AS100" s="5"/>
      <c r="AT100" s="5"/>
      <c r="AU100" s="5"/>
      <c r="AV100" s="5"/>
      <c r="AW100" s="5"/>
    </row>
    <row r="101" spans="1:49" ht="12" customHeight="1">
      <c r="A101" s="7" t="s">
        <v>0</v>
      </c>
      <c r="B101" s="7" t="s">
        <v>1</v>
      </c>
      <c r="C101" s="7" t="s">
        <v>2</v>
      </c>
      <c r="D101" s="549" t="s">
        <v>3</v>
      </c>
      <c r="E101" s="549"/>
      <c r="F101" s="549"/>
      <c r="G101" s="549" t="s">
        <v>13</v>
      </c>
      <c r="H101" s="549"/>
      <c r="I101" s="549"/>
      <c r="J101" s="549" t="s">
        <v>4</v>
      </c>
      <c r="K101" s="549"/>
      <c r="L101" s="549"/>
      <c r="M101" s="549" t="s">
        <v>6</v>
      </c>
      <c r="N101" s="549"/>
      <c r="O101" s="549"/>
      <c r="P101" s="549" t="s">
        <v>5</v>
      </c>
      <c r="Q101" s="549"/>
      <c r="R101" s="549"/>
      <c r="S101" s="549" t="s">
        <v>7</v>
      </c>
      <c r="T101" s="549"/>
      <c r="U101" s="549"/>
      <c r="V101" s="549" t="s">
        <v>12</v>
      </c>
      <c r="W101" s="549"/>
      <c r="X101" s="549"/>
      <c r="AM101" s="8"/>
      <c r="AN101" s="8"/>
      <c r="AO101" s="8"/>
      <c r="AP101" s="8"/>
    </row>
    <row r="102" spans="1:49" ht="12" customHeight="1">
      <c r="A102" s="9">
        <v>44865</v>
      </c>
      <c r="B102" s="7" t="s">
        <v>45</v>
      </c>
      <c r="C102" s="7" t="s">
        <v>105</v>
      </c>
      <c r="D102" s="30">
        <v>109</v>
      </c>
      <c r="E102" s="3">
        <v>59</v>
      </c>
      <c r="F102" s="4">
        <v>15</v>
      </c>
      <c r="G102" s="30" t="str">
        <f>IF(AA102&lt;0,"-"&amp;AB102,AB102)</f>
        <v>-19</v>
      </c>
      <c r="H102" s="3">
        <f>AC102</f>
        <v>59</v>
      </c>
      <c r="I102" s="3">
        <f>AD102</f>
        <v>15</v>
      </c>
      <c r="J102" s="30">
        <v>109</v>
      </c>
      <c r="K102" s="3">
        <v>59</v>
      </c>
      <c r="L102" s="4">
        <v>14</v>
      </c>
      <c r="M102" s="30" t="str">
        <f>IF(AE102&lt;0,"-"&amp;AF102,AF102)</f>
        <v>-19</v>
      </c>
      <c r="N102" s="3">
        <f>AG102</f>
        <v>59</v>
      </c>
      <c r="O102" s="3">
        <f>AH102</f>
        <v>14</v>
      </c>
      <c r="P102" s="30">
        <v>109</v>
      </c>
      <c r="Q102" s="3">
        <v>59</v>
      </c>
      <c r="R102" s="4">
        <v>16</v>
      </c>
      <c r="S102" s="30" t="str">
        <f>IF(AI102&lt;0,"-"&amp;AJ102,AJ102)</f>
        <v>-19</v>
      </c>
      <c r="T102" s="3">
        <f>AK102</f>
        <v>59</v>
      </c>
      <c r="U102" s="3">
        <f>AL102</f>
        <v>16</v>
      </c>
      <c r="V102" s="30" t="str">
        <f>IF(AM102&lt;0,"-"&amp;AN102,AN102)</f>
        <v>-19</v>
      </c>
      <c r="W102" s="3">
        <f>AO102</f>
        <v>59</v>
      </c>
      <c r="X102" s="4">
        <f>AP102</f>
        <v>15</v>
      </c>
      <c r="AA102" s="8">
        <f>324000-(F102+E102*60+D102*60*60)</f>
        <v>-71955</v>
      </c>
      <c r="AB102" s="8">
        <f>ABS(ROUNDDOWN(AA102/3600,0))</f>
        <v>19</v>
      </c>
      <c r="AC102" s="8">
        <f>ABS(ROUNDDOWN((AA102-(3600*ROUNDDOWN(AA102/3600,0)))/60,0))</f>
        <v>59</v>
      </c>
      <c r="AD102" s="8">
        <f>ABS(AA102-(ROUNDDOWN(AA102/3600,0)*3600+ROUNDDOWN((AA102-(3600*ROUNDDOWN(AA102/3600,0)))/60,0)*60))</f>
        <v>15</v>
      </c>
      <c r="AE102" s="8">
        <f>324000-(L102+K102*60+J102*60*60)</f>
        <v>-71954</v>
      </c>
      <c r="AF102" s="8">
        <f>ABS(ROUNDDOWN(AE102/3600,0))</f>
        <v>19</v>
      </c>
      <c r="AG102" s="8">
        <f>ABS(ROUNDDOWN((AE102-(3600*ROUNDDOWN(AE102/3600,0)))/60,0))</f>
        <v>59</v>
      </c>
      <c r="AH102" s="8">
        <f>ABS(AE102-(ROUNDDOWN(AE102/3600,0)*3600+ROUNDDOWN((AE102-(3600*ROUNDDOWN(AE102/3600,0)))/60,0)*60))</f>
        <v>14</v>
      </c>
      <c r="AI102" s="8">
        <f>324000-(R102+Q102*60+P102*60*60)</f>
        <v>-71956</v>
      </c>
      <c r="AJ102" s="8">
        <f>ABS(ROUNDDOWN(AI102/3600,0))</f>
        <v>19</v>
      </c>
      <c r="AK102" s="8">
        <f>ABS(ROUNDDOWN((AI102-(3600*ROUNDDOWN(AI102/3600,0)))/60,0))</f>
        <v>59</v>
      </c>
      <c r="AL102" s="8">
        <f>ABS(AI102-(ROUNDDOWN(AI102/3600,0)*3600+ROUNDDOWN((AI102-(3600*ROUNDDOWN(AI102/3600,0)))/60,0)*60))</f>
        <v>16</v>
      </c>
      <c r="AM102" s="8">
        <f>ROUND((AA102+AE102+AI102)/3,0)</f>
        <v>-71955</v>
      </c>
      <c r="AN102" s="8">
        <f>ABS(ROUNDDOWN(AM102/3600,0))</f>
        <v>19</v>
      </c>
      <c r="AO102" s="8">
        <f>ABS(ROUNDDOWN((AM102-(3600*ROUNDDOWN(AM102/3600,0)))/60,0))</f>
        <v>59</v>
      </c>
      <c r="AP102" s="8">
        <f>ABS(AM102-(ROUNDDOWN(AM102/3600,0)*3600+ROUNDDOWN((AM102-(3600*ROUNDDOWN(AM102/3600,0)))/60,0)*60))</f>
        <v>15</v>
      </c>
    </row>
    <row r="103" spans="1:49" ht="12" customHeight="1">
      <c r="A103" s="7"/>
      <c r="B103" s="7"/>
      <c r="C103" s="7" t="s">
        <v>125</v>
      </c>
      <c r="D103" s="31">
        <v>88</v>
      </c>
      <c r="E103" s="3">
        <v>11</v>
      </c>
      <c r="F103" s="4">
        <v>8</v>
      </c>
      <c r="G103" s="30">
        <f>IF(AA103&lt;0,"-"&amp;AB103,AB103)</f>
        <v>1</v>
      </c>
      <c r="H103" s="3">
        <f>AC103</f>
        <v>48</v>
      </c>
      <c r="I103" s="3">
        <f>AD103</f>
        <v>52</v>
      </c>
      <c r="J103" s="31">
        <v>88</v>
      </c>
      <c r="K103" s="3">
        <v>11</v>
      </c>
      <c r="L103" s="4">
        <v>10</v>
      </c>
      <c r="M103" s="30">
        <f>IF(AE103&lt;0,"-"&amp;AF103,AF103)</f>
        <v>1</v>
      </c>
      <c r="N103" s="3">
        <f>AG103</f>
        <v>48</v>
      </c>
      <c r="O103" s="3">
        <f>AH103</f>
        <v>50</v>
      </c>
      <c r="P103" s="31">
        <v>88</v>
      </c>
      <c r="Q103" s="3">
        <v>11</v>
      </c>
      <c r="R103" s="4">
        <v>10</v>
      </c>
      <c r="S103" s="30">
        <f>IF(AI103&lt;0,"-"&amp;AJ103,AJ103)</f>
        <v>1</v>
      </c>
      <c r="T103" s="3">
        <f>AK103</f>
        <v>48</v>
      </c>
      <c r="U103" s="3">
        <f>AL103</f>
        <v>50</v>
      </c>
      <c r="V103" s="30">
        <f>IF(AM103&lt;0,"-"&amp;AN103,AN103)</f>
        <v>1</v>
      </c>
      <c r="W103" s="3">
        <f>AO103</f>
        <v>48</v>
      </c>
      <c r="X103" s="4">
        <f>AP103</f>
        <v>51</v>
      </c>
      <c r="AA103" s="8">
        <f>324000-(F103+E103*60+D103*60*60)</f>
        <v>6532</v>
      </c>
      <c r="AB103" s="8">
        <f>ABS(ROUNDDOWN(AA103/3600,0))</f>
        <v>1</v>
      </c>
      <c r="AC103" s="8">
        <f>ABS(ROUNDDOWN((AA103-(3600*ROUNDDOWN(AA103/3600,0)))/60,0))</f>
        <v>48</v>
      </c>
      <c r="AD103" s="8">
        <f>ABS(AA103-(ROUNDDOWN(AA103/3600,0)*3600+ROUNDDOWN((AA103-(3600*ROUNDDOWN(AA103/3600,0)))/60,0)*60))</f>
        <v>52</v>
      </c>
      <c r="AE103" s="8">
        <f>324000-(L103+K103*60+J103*60*60)</f>
        <v>6530</v>
      </c>
      <c r="AF103" s="8">
        <f>ABS(ROUNDDOWN(AE103/3600,0))</f>
        <v>1</v>
      </c>
      <c r="AG103" s="8">
        <f>ABS(ROUNDDOWN((AE103-(3600*ROUNDDOWN(AE103/3600,0)))/60,0))</f>
        <v>48</v>
      </c>
      <c r="AH103" s="8">
        <f>ABS(AE103-(ROUNDDOWN(AE103/3600,0)*3600+ROUNDDOWN((AE103-(3600*ROUNDDOWN(AE103/3600,0)))/60,0)*60))</f>
        <v>50</v>
      </c>
      <c r="AI103" s="8">
        <f>324000-(R103+Q103*60+P103*60*60)</f>
        <v>6530</v>
      </c>
      <c r="AJ103" s="8">
        <f>ABS(ROUNDDOWN(AI103/3600,0))</f>
        <v>1</v>
      </c>
      <c r="AK103" s="8">
        <f>ABS(ROUNDDOWN((AI103-(3600*ROUNDDOWN(AI103/3600,0)))/60,0))</f>
        <v>48</v>
      </c>
      <c r="AL103" s="8">
        <f>ABS(AI103-(ROUNDDOWN(AI103/3600,0)*3600+ROUNDDOWN((AI103-(3600*ROUNDDOWN(AI103/3600,0)))/60,0)*60))</f>
        <v>50</v>
      </c>
      <c r="AM103" s="8">
        <f>ROUND((AA103+AE103+AI103)/3,0)</f>
        <v>6531</v>
      </c>
      <c r="AN103" s="8">
        <f>ABS(ROUNDDOWN(AM103/3600,0))</f>
        <v>1</v>
      </c>
      <c r="AO103" s="8">
        <f>ABS(ROUNDDOWN((AM103-(3600*ROUNDDOWN(AM103/3600,0)))/60,0))</f>
        <v>48</v>
      </c>
      <c r="AP103" s="8">
        <f>ABS(AM103-(ROUNDDOWN(AM103/3600,0)*3600+ROUNDDOWN((AM103-(3600*ROUNDDOWN(AM103/3600,0)))/60,0)*60))</f>
        <v>51</v>
      </c>
    </row>
    <row r="104" spans="1:49" ht="12" customHeight="1">
      <c r="Y104" s="8"/>
      <c r="Z104" s="8"/>
      <c r="AQ104" s="8"/>
      <c r="AR104" s="8"/>
    </row>
    <row r="105" spans="1:49" s="8" customFormat="1" ht="12" customHeight="1">
      <c r="A105" s="11"/>
      <c r="B105" s="11"/>
      <c r="C105" s="11"/>
      <c r="D105" s="10"/>
      <c r="E105" s="10"/>
      <c r="F105" s="10"/>
      <c r="G105" s="10"/>
      <c r="H105" s="10"/>
      <c r="I105" s="10"/>
      <c r="J105" s="10"/>
      <c r="K105" s="10"/>
      <c r="L105" s="10"/>
      <c r="M105" s="10"/>
      <c r="N105" s="10"/>
      <c r="O105" s="10"/>
      <c r="P105" s="10"/>
      <c r="Q105" s="10"/>
      <c r="R105" s="10"/>
      <c r="S105" s="10"/>
      <c r="T105" s="10"/>
      <c r="U105" s="10"/>
      <c r="V105" s="10"/>
      <c r="W105" s="10"/>
      <c r="X105" s="10"/>
      <c r="Y105" s="5"/>
      <c r="Z105" s="5"/>
      <c r="AM105" s="5"/>
      <c r="AN105" s="5"/>
      <c r="AO105" s="5"/>
      <c r="AP105" s="5"/>
      <c r="AQ105" s="5"/>
      <c r="AR105" s="5"/>
      <c r="AS105" s="5"/>
      <c r="AT105" s="5"/>
      <c r="AU105" s="5"/>
      <c r="AV105" s="5"/>
      <c r="AW105" s="5"/>
    </row>
    <row r="106" spans="1:49" ht="12" customHeight="1">
      <c r="A106" s="7" t="s">
        <v>0</v>
      </c>
      <c r="B106" s="7" t="s">
        <v>1</v>
      </c>
      <c r="C106" s="7" t="s">
        <v>2</v>
      </c>
      <c r="D106" s="549" t="s">
        <v>3</v>
      </c>
      <c r="E106" s="549"/>
      <c r="F106" s="549"/>
      <c r="G106" s="549" t="s">
        <v>13</v>
      </c>
      <c r="H106" s="549"/>
      <c r="I106" s="549"/>
      <c r="J106" s="549" t="s">
        <v>4</v>
      </c>
      <c r="K106" s="549"/>
      <c r="L106" s="549"/>
      <c r="M106" s="549" t="s">
        <v>6</v>
      </c>
      <c r="N106" s="549"/>
      <c r="O106" s="549"/>
      <c r="P106" s="549" t="s">
        <v>5</v>
      </c>
      <c r="Q106" s="549"/>
      <c r="R106" s="549"/>
      <c r="S106" s="549" t="s">
        <v>7</v>
      </c>
      <c r="T106" s="549"/>
      <c r="U106" s="549"/>
      <c r="V106" s="549" t="s">
        <v>12</v>
      </c>
      <c r="W106" s="549"/>
      <c r="X106" s="549"/>
      <c r="AM106" s="8"/>
      <c r="AN106" s="8"/>
      <c r="AO106" s="8"/>
      <c r="AP106" s="8"/>
    </row>
    <row r="107" spans="1:49" ht="12" customHeight="1">
      <c r="A107" s="9">
        <v>44865</v>
      </c>
      <c r="B107" s="7" t="s">
        <v>82</v>
      </c>
      <c r="C107" s="7" t="s">
        <v>105</v>
      </c>
      <c r="D107" s="30">
        <v>105</v>
      </c>
      <c r="E107" s="3">
        <v>19</v>
      </c>
      <c r="F107" s="4">
        <v>54</v>
      </c>
      <c r="G107" s="30" t="str">
        <f>IF(AA107&lt;0,"-"&amp;AB107,AB107)</f>
        <v>-15</v>
      </c>
      <c r="H107" s="3">
        <f>AC107</f>
        <v>19</v>
      </c>
      <c r="I107" s="3">
        <f>AD107</f>
        <v>54</v>
      </c>
      <c r="J107" s="30">
        <v>105</v>
      </c>
      <c r="K107" s="3">
        <v>19</v>
      </c>
      <c r="L107" s="4">
        <v>56</v>
      </c>
      <c r="M107" s="30" t="str">
        <f>IF(AE107&lt;0,"-"&amp;AF107,AF107)</f>
        <v>-15</v>
      </c>
      <c r="N107" s="3">
        <f>AG107</f>
        <v>19</v>
      </c>
      <c r="O107" s="3">
        <f>AH107</f>
        <v>56</v>
      </c>
      <c r="P107" s="30">
        <v>105</v>
      </c>
      <c r="Q107" s="3">
        <v>19</v>
      </c>
      <c r="R107" s="4">
        <v>56</v>
      </c>
      <c r="S107" s="30" t="str">
        <f>IF(AI107&lt;0,"-"&amp;AJ107,AJ107)</f>
        <v>-15</v>
      </c>
      <c r="T107" s="3">
        <f>AK107</f>
        <v>19</v>
      </c>
      <c r="U107" s="3">
        <f>AL107</f>
        <v>56</v>
      </c>
      <c r="V107" s="30" t="str">
        <f>IF(AM107&lt;0,"-"&amp;AN107,AN107)</f>
        <v>-15</v>
      </c>
      <c r="W107" s="3">
        <f>AO107</f>
        <v>19</v>
      </c>
      <c r="X107" s="4">
        <f>AP107</f>
        <v>55</v>
      </c>
      <c r="AA107" s="8">
        <f>324000-(F107+E107*60+D107*60*60)</f>
        <v>-55194</v>
      </c>
      <c r="AB107" s="8">
        <f>ABS(ROUNDDOWN(AA107/3600,0))</f>
        <v>15</v>
      </c>
      <c r="AC107" s="8">
        <f>ABS(ROUNDDOWN((AA107-(3600*ROUNDDOWN(AA107/3600,0)))/60,0))</f>
        <v>19</v>
      </c>
      <c r="AD107" s="8">
        <f>ABS(AA107-(ROUNDDOWN(AA107/3600,0)*3600+ROUNDDOWN((AA107-(3600*ROUNDDOWN(AA107/3600,0)))/60,0)*60))</f>
        <v>54</v>
      </c>
      <c r="AE107" s="8">
        <f>324000-(L107+K107*60+J107*60*60)</f>
        <v>-55196</v>
      </c>
      <c r="AF107" s="8">
        <f>ABS(ROUNDDOWN(AE107/3600,0))</f>
        <v>15</v>
      </c>
      <c r="AG107" s="8">
        <f>ABS(ROUNDDOWN((AE107-(3600*ROUNDDOWN(AE107/3600,0)))/60,0))</f>
        <v>19</v>
      </c>
      <c r="AH107" s="8">
        <f>ABS(AE107-(ROUNDDOWN(AE107/3600,0)*3600+ROUNDDOWN((AE107-(3600*ROUNDDOWN(AE107/3600,0)))/60,0)*60))</f>
        <v>56</v>
      </c>
      <c r="AI107" s="8">
        <f>324000-(R107+Q107*60+P107*60*60)</f>
        <v>-55196</v>
      </c>
      <c r="AJ107" s="8">
        <f>ABS(ROUNDDOWN(AI107/3600,0))</f>
        <v>15</v>
      </c>
      <c r="AK107" s="8">
        <f>ABS(ROUNDDOWN((AI107-(3600*ROUNDDOWN(AI107/3600,0)))/60,0))</f>
        <v>19</v>
      </c>
      <c r="AL107" s="8">
        <f>ABS(AI107-(ROUNDDOWN(AI107/3600,0)*3600+ROUNDDOWN((AI107-(3600*ROUNDDOWN(AI107/3600,0)))/60,0)*60))</f>
        <v>56</v>
      </c>
      <c r="AM107" s="8">
        <f>ROUND((AA107+AE107+AI107)/3,0)</f>
        <v>-55195</v>
      </c>
      <c r="AN107" s="8">
        <f>ABS(ROUNDDOWN(AM107/3600,0))</f>
        <v>15</v>
      </c>
      <c r="AO107" s="8">
        <f>ABS(ROUNDDOWN((AM107-(3600*ROUNDDOWN(AM107/3600,0)))/60,0))</f>
        <v>19</v>
      </c>
      <c r="AP107" s="8">
        <f>ABS(AM107-(ROUNDDOWN(AM107/3600,0)*3600+ROUNDDOWN((AM107-(3600*ROUNDDOWN(AM107/3600,0)))/60,0)*60))</f>
        <v>55</v>
      </c>
    </row>
    <row r="108" spans="1:49" ht="12" customHeight="1">
      <c r="A108" s="7"/>
      <c r="B108" s="7"/>
      <c r="C108" s="7" t="s">
        <v>108</v>
      </c>
      <c r="D108" s="31">
        <v>86</v>
      </c>
      <c r="E108" s="3">
        <v>34</v>
      </c>
      <c r="F108" s="4">
        <v>50</v>
      </c>
      <c r="G108" s="30">
        <f>IF(AA108&lt;0,"-"&amp;AB108,AB108)</f>
        <v>3</v>
      </c>
      <c r="H108" s="3">
        <f>AC108</f>
        <v>25</v>
      </c>
      <c r="I108" s="3">
        <f>AD108</f>
        <v>10</v>
      </c>
      <c r="J108" s="31">
        <v>86</v>
      </c>
      <c r="K108" s="3">
        <v>34</v>
      </c>
      <c r="L108" s="4">
        <v>50</v>
      </c>
      <c r="M108" s="30">
        <f>IF(AE108&lt;0,"-"&amp;AF108,AF108)</f>
        <v>3</v>
      </c>
      <c r="N108" s="3">
        <f>AG108</f>
        <v>25</v>
      </c>
      <c r="O108" s="3">
        <f>AH108</f>
        <v>10</v>
      </c>
      <c r="P108" s="31">
        <v>86</v>
      </c>
      <c r="Q108" s="3">
        <v>34</v>
      </c>
      <c r="R108" s="4">
        <v>50</v>
      </c>
      <c r="S108" s="30">
        <f>IF(AI108&lt;0,"-"&amp;AJ108,AJ108)</f>
        <v>3</v>
      </c>
      <c r="T108" s="3">
        <f>AK108</f>
        <v>25</v>
      </c>
      <c r="U108" s="3">
        <f>AL108</f>
        <v>10</v>
      </c>
      <c r="V108" s="30">
        <f>IF(AM108&lt;0,"-"&amp;AN108,AN108)</f>
        <v>3</v>
      </c>
      <c r="W108" s="3">
        <f>AO108</f>
        <v>25</v>
      </c>
      <c r="X108" s="4">
        <f>AP108</f>
        <v>10</v>
      </c>
      <c r="AA108" s="8">
        <f>324000-(F108+E108*60+D108*60*60)</f>
        <v>12310</v>
      </c>
      <c r="AB108" s="8">
        <f>ABS(ROUNDDOWN(AA108/3600,0))</f>
        <v>3</v>
      </c>
      <c r="AC108" s="8">
        <f>ABS(ROUNDDOWN((AA108-(3600*ROUNDDOWN(AA108/3600,0)))/60,0))</f>
        <v>25</v>
      </c>
      <c r="AD108" s="8">
        <f>ABS(AA108-(ROUNDDOWN(AA108/3600,0)*3600+ROUNDDOWN((AA108-(3600*ROUNDDOWN(AA108/3600,0)))/60,0)*60))</f>
        <v>10</v>
      </c>
      <c r="AE108" s="8">
        <f>324000-(L108+K108*60+J108*60*60)</f>
        <v>12310</v>
      </c>
      <c r="AF108" s="8">
        <f>ABS(ROUNDDOWN(AE108/3600,0))</f>
        <v>3</v>
      </c>
      <c r="AG108" s="8">
        <f>ABS(ROUNDDOWN((AE108-(3600*ROUNDDOWN(AE108/3600,0)))/60,0))</f>
        <v>25</v>
      </c>
      <c r="AH108" s="8">
        <f>ABS(AE108-(ROUNDDOWN(AE108/3600,0)*3600+ROUNDDOWN((AE108-(3600*ROUNDDOWN(AE108/3600,0)))/60,0)*60))</f>
        <v>10</v>
      </c>
      <c r="AI108" s="8">
        <f>324000-(R108+Q108*60+P108*60*60)</f>
        <v>12310</v>
      </c>
      <c r="AJ108" s="8">
        <f>ABS(ROUNDDOWN(AI108/3600,0))</f>
        <v>3</v>
      </c>
      <c r="AK108" s="8">
        <f>ABS(ROUNDDOWN((AI108-(3600*ROUNDDOWN(AI108/3600,0)))/60,0))</f>
        <v>25</v>
      </c>
      <c r="AL108" s="8">
        <f>ABS(AI108-(ROUNDDOWN(AI108/3600,0)*3600+ROUNDDOWN((AI108-(3600*ROUNDDOWN(AI108/3600,0)))/60,0)*60))</f>
        <v>10</v>
      </c>
      <c r="AM108" s="8">
        <f>ROUND((AA108+AE108+AI108)/3,0)</f>
        <v>12310</v>
      </c>
      <c r="AN108" s="8">
        <f>ABS(ROUNDDOWN(AM108/3600,0))</f>
        <v>3</v>
      </c>
      <c r="AO108" s="8">
        <f>ABS(ROUNDDOWN((AM108-(3600*ROUNDDOWN(AM108/3600,0)))/60,0))</f>
        <v>25</v>
      </c>
      <c r="AP108" s="8">
        <f>ABS(AM108-(ROUNDDOWN(AM108/3600,0)*3600+ROUNDDOWN((AM108-(3600*ROUNDDOWN(AM108/3600,0)))/60,0)*60))</f>
        <v>10</v>
      </c>
    </row>
    <row r="109" spans="1:49" ht="12" customHeight="1">
      <c r="Y109" s="8"/>
      <c r="Z109" s="8"/>
      <c r="AQ109" s="8"/>
      <c r="AR109" s="8"/>
    </row>
    <row r="110" spans="1:49" s="8" customFormat="1" ht="12" customHeight="1">
      <c r="A110" s="11"/>
      <c r="B110" s="11"/>
      <c r="C110" s="11"/>
      <c r="D110" s="10"/>
      <c r="E110" s="10"/>
      <c r="F110" s="10"/>
      <c r="G110" s="10"/>
      <c r="H110" s="10"/>
      <c r="I110" s="10"/>
      <c r="J110" s="10"/>
      <c r="K110" s="10"/>
      <c r="L110" s="10"/>
      <c r="M110" s="10"/>
      <c r="N110" s="10"/>
      <c r="O110" s="10"/>
      <c r="P110" s="10"/>
      <c r="Q110" s="10"/>
      <c r="R110" s="10"/>
      <c r="S110" s="10"/>
      <c r="T110" s="10"/>
      <c r="U110" s="10"/>
      <c r="V110" s="10"/>
      <c r="W110" s="10"/>
      <c r="X110" s="10"/>
      <c r="Y110" s="5"/>
      <c r="Z110" s="5"/>
      <c r="AM110" s="5"/>
      <c r="AN110" s="5"/>
      <c r="AO110" s="5"/>
      <c r="AP110" s="5"/>
      <c r="AQ110" s="5"/>
      <c r="AR110" s="5"/>
      <c r="AS110" s="5"/>
      <c r="AT110" s="5"/>
      <c r="AU110" s="5"/>
      <c r="AV110" s="5"/>
      <c r="AW110" s="5"/>
    </row>
    <row r="111" spans="1:49" ht="12" customHeight="1">
      <c r="A111" s="7" t="s">
        <v>0</v>
      </c>
      <c r="B111" s="7" t="s">
        <v>1</v>
      </c>
      <c r="C111" s="7" t="s">
        <v>2</v>
      </c>
      <c r="D111" s="549" t="s">
        <v>3</v>
      </c>
      <c r="E111" s="549"/>
      <c r="F111" s="549"/>
      <c r="G111" s="549" t="s">
        <v>13</v>
      </c>
      <c r="H111" s="549"/>
      <c r="I111" s="549"/>
      <c r="J111" s="549" t="s">
        <v>4</v>
      </c>
      <c r="K111" s="549"/>
      <c r="L111" s="549"/>
      <c r="M111" s="549" t="s">
        <v>6</v>
      </c>
      <c r="N111" s="549"/>
      <c r="O111" s="549"/>
      <c r="P111" s="549" t="s">
        <v>5</v>
      </c>
      <c r="Q111" s="549"/>
      <c r="R111" s="549"/>
      <c r="S111" s="549" t="s">
        <v>7</v>
      </c>
      <c r="T111" s="549"/>
      <c r="U111" s="549"/>
      <c r="V111" s="549" t="s">
        <v>12</v>
      </c>
      <c r="W111" s="549"/>
      <c r="X111" s="549"/>
      <c r="AM111" s="8"/>
      <c r="AN111" s="8"/>
      <c r="AO111" s="8"/>
      <c r="AP111" s="8"/>
    </row>
    <row r="112" spans="1:49" ht="12" customHeight="1">
      <c r="A112" s="9">
        <v>44865</v>
      </c>
      <c r="B112" s="7" t="s">
        <v>83</v>
      </c>
      <c r="C112" s="7" t="s">
        <v>105</v>
      </c>
      <c r="D112" s="30">
        <v>106</v>
      </c>
      <c r="E112" s="3">
        <v>36</v>
      </c>
      <c r="F112" s="4">
        <v>53</v>
      </c>
      <c r="G112" s="30" t="str">
        <f>IF(AA112&lt;0,"-"&amp;AB112,AB112)</f>
        <v>-16</v>
      </c>
      <c r="H112" s="3">
        <f>AC112</f>
        <v>36</v>
      </c>
      <c r="I112" s="3">
        <f>AD112</f>
        <v>53</v>
      </c>
      <c r="J112" s="30">
        <v>106</v>
      </c>
      <c r="K112" s="3">
        <v>36</v>
      </c>
      <c r="L112" s="4">
        <v>53</v>
      </c>
      <c r="M112" s="30" t="str">
        <f>IF(AE112&lt;0,"-"&amp;AF112,AF112)</f>
        <v>-16</v>
      </c>
      <c r="N112" s="3">
        <f>AG112</f>
        <v>36</v>
      </c>
      <c r="O112" s="3">
        <f>AH112</f>
        <v>53</v>
      </c>
      <c r="P112" s="30">
        <v>106</v>
      </c>
      <c r="Q112" s="3">
        <v>36</v>
      </c>
      <c r="R112" s="4">
        <v>54</v>
      </c>
      <c r="S112" s="30" t="str">
        <f>IF(AI112&lt;0,"-"&amp;AJ112,AJ112)</f>
        <v>-16</v>
      </c>
      <c r="T112" s="3">
        <f>AK112</f>
        <v>36</v>
      </c>
      <c r="U112" s="3">
        <f>AL112</f>
        <v>54</v>
      </c>
      <c r="V112" s="30" t="str">
        <f>IF(AM112&lt;0,"-"&amp;AN112,AN112)</f>
        <v>-16</v>
      </c>
      <c r="W112" s="3">
        <f>AO112</f>
        <v>36</v>
      </c>
      <c r="X112" s="4">
        <f>AP112</f>
        <v>53</v>
      </c>
      <c r="AA112" s="8">
        <f>324000-(F112+E112*60+D112*60*60)</f>
        <v>-59813</v>
      </c>
      <c r="AB112" s="8">
        <f>ABS(ROUNDDOWN(AA112/3600,0))</f>
        <v>16</v>
      </c>
      <c r="AC112" s="8">
        <f>ABS(ROUNDDOWN((AA112-(3600*ROUNDDOWN(AA112/3600,0)))/60,0))</f>
        <v>36</v>
      </c>
      <c r="AD112" s="8">
        <f>ABS(AA112-(ROUNDDOWN(AA112/3600,0)*3600+ROUNDDOWN((AA112-(3600*ROUNDDOWN(AA112/3600,0)))/60,0)*60))</f>
        <v>53</v>
      </c>
      <c r="AE112" s="8">
        <f>324000-(L112+K112*60+J112*60*60)</f>
        <v>-59813</v>
      </c>
      <c r="AF112" s="8">
        <f>ABS(ROUNDDOWN(AE112/3600,0))</f>
        <v>16</v>
      </c>
      <c r="AG112" s="8">
        <f>ABS(ROUNDDOWN((AE112-(3600*ROUNDDOWN(AE112/3600,0)))/60,0))</f>
        <v>36</v>
      </c>
      <c r="AH112" s="8">
        <f>ABS(AE112-(ROUNDDOWN(AE112/3600,0)*3600+ROUNDDOWN((AE112-(3600*ROUNDDOWN(AE112/3600,0)))/60,0)*60))</f>
        <v>53</v>
      </c>
      <c r="AI112" s="8">
        <f>324000-(R112+Q112*60+P112*60*60)</f>
        <v>-59814</v>
      </c>
      <c r="AJ112" s="8">
        <f>ABS(ROUNDDOWN(AI112/3600,0))</f>
        <v>16</v>
      </c>
      <c r="AK112" s="8">
        <f>ABS(ROUNDDOWN((AI112-(3600*ROUNDDOWN(AI112/3600,0)))/60,0))</f>
        <v>36</v>
      </c>
      <c r="AL112" s="8">
        <f>ABS(AI112-(ROUNDDOWN(AI112/3600,0)*3600+ROUNDDOWN((AI112-(3600*ROUNDDOWN(AI112/3600,0)))/60,0)*60))</f>
        <v>54</v>
      </c>
      <c r="AM112" s="8">
        <f>ROUND((AA112+AE112+AI112)/3,0)</f>
        <v>-59813</v>
      </c>
      <c r="AN112" s="8">
        <f>ABS(ROUNDDOWN(AM112/3600,0))</f>
        <v>16</v>
      </c>
      <c r="AO112" s="8">
        <f>ABS(ROUNDDOWN((AM112-(3600*ROUNDDOWN(AM112/3600,0)))/60,0))</f>
        <v>36</v>
      </c>
      <c r="AP112" s="8">
        <f>ABS(AM112-(ROUNDDOWN(AM112/3600,0)*3600+ROUNDDOWN((AM112-(3600*ROUNDDOWN(AM112/3600,0)))/60,0)*60))</f>
        <v>53</v>
      </c>
    </row>
    <row r="113" spans="1:49" ht="12" customHeight="1">
      <c r="A113" s="7"/>
      <c r="B113" s="7"/>
      <c r="C113" s="7" t="s">
        <v>109</v>
      </c>
      <c r="D113" s="31">
        <v>84</v>
      </c>
      <c r="E113" s="3">
        <v>54</v>
      </c>
      <c r="F113" s="4">
        <v>25</v>
      </c>
      <c r="G113" s="30">
        <f>IF(AA113&lt;0,"-"&amp;AB113,AB113)</f>
        <v>5</v>
      </c>
      <c r="H113" s="3">
        <f>AC113</f>
        <v>5</v>
      </c>
      <c r="I113" s="3">
        <f>AD113</f>
        <v>35</v>
      </c>
      <c r="J113" s="31">
        <v>84</v>
      </c>
      <c r="K113" s="3">
        <v>54</v>
      </c>
      <c r="L113" s="4">
        <v>23</v>
      </c>
      <c r="M113" s="30">
        <f>IF(AE113&lt;0,"-"&amp;AF113,AF113)</f>
        <v>5</v>
      </c>
      <c r="N113" s="3">
        <f>AG113</f>
        <v>5</v>
      </c>
      <c r="O113" s="3">
        <f>AH113</f>
        <v>37</v>
      </c>
      <c r="P113" s="31">
        <v>84</v>
      </c>
      <c r="Q113" s="3">
        <v>54</v>
      </c>
      <c r="R113" s="4">
        <v>22</v>
      </c>
      <c r="S113" s="30">
        <f>IF(AI113&lt;0,"-"&amp;AJ113,AJ113)</f>
        <v>5</v>
      </c>
      <c r="T113" s="3">
        <f>AK113</f>
        <v>5</v>
      </c>
      <c r="U113" s="3">
        <f>AL113</f>
        <v>38</v>
      </c>
      <c r="V113" s="30">
        <f>IF(AM113&lt;0,"-"&amp;AN113,AN113)</f>
        <v>5</v>
      </c>
      <c r="W113" s="3">
        <f>AO113</f>
        <v>5</v>
      </c>
      <c r="X113" s="4">
        <f>AP113</f>
        <v>37</v>
      </c>
      <c r="AA113" s="8">
        <f>324000-(F113+E113*60+D113*60*60)</f>
        <v>18335</v>
      </c>
      <c r="AB113" s="8">
        <f>ABS(ROUNDDOWN(AA113/3600,0))</f>
        <v>5</v>
      </c>
      <c r="AC113" s="8">
        <f>ABS(ROUNDDOWN((AA113-(3600*ROUNDDOWN(AA113/3600,0)))/60,0))</f>
        <v>5</v>
      </c>
      <c r="AD113" s="8">
        <f>ABS(AA113-(ROUNDDOWN(AA113/3600,0)*3600+ROUNDDOWN((AA113-(3600*ROUNDDOWN(AA113/3600,0)))/60,0)*60))</f>
        <v>35</v>
      </c>
      <c r="AE113" s="8">
        <f>324000-(L113+K113*60+J113*60*60)</f>
        <v>18337</v>
      </c>
      <c r="AF113" s="8">
        <f>ABS(ROUNDDOWN(AE113/3600,0))</f>
        <v>5</v>
      </c>
      <c r="AG113" s="8">
        <f>ABS(ROUNDDOWN((AE113-(3600*ROUNDDOWN(AE113/3600,0)))/60,0))</f>
        <v>5</v>
      </c>
      <c r="AH113" s="8">
        <f>ABS(AE113-(ROUNDDOWN(AE113/3600,0)*3600+ROUNDDOWN((AE113-(3600*ROUNDDOWN(AE113/3600,0)))/60,0)*60))</f>
        <v>37</v>
      </c>
      <c r="AI113" s="8">
        <f>324000-(R113+Q113*60+P113*60*60)</f>
        <v>18338</v>
      </c>
      <c r="AJ113" s="8">
        <f>ABS(ROUNDDOWN(AI113/3600,0))</f>
        <v>5</v>
      </c>
      <c r="AK113" s="8">
        <f>ABS(ROUNDDOWN((AI113-(3600*ROUNDDOWN(AI113/3600,0)))/60,0))</f>
        <v>5</v>
      </c>
      <c r="AL113" s="8">
        <f>ABS(AI113-(ROUNDDOWN(AI113/3600,0)*3600+ROUNDDOWN((AI113-(3600*ROUNDDOWN(AI113/3600,0)))/60,0)*60))</f>
        <v>38</v>
      </c>
      <c r="AM113" s="8">
        <f>ROUND((AA113+AE113+AI113)/3,0)</f>
        <v>18337</v>
      </c>
      <c r="AN113" s="8">
        <f>ABS(ROUNDDOWN(AM113/3600,0))</f>
        <v>5</v>
      </c>
      <c r="AO113" s="8">
        <f>ABS(ROUNDDOWN((AM113-(3600*ROUNDDOWN(AM113/3600,0)))/60,0))</f>
        <v>5</v>
      </c>
      <c r="AP113" s="8">
        <f>ABS(AM113-(ROUNDDOWN(AM113/3600,0)*3600+ROUNDDOWN((AM113-(3600*ROUNDDOWN(AM113/3600,0)))/60,0)*60))</f>
        <v>37</v>
      </c>
    </row>
    <row r="114" spans="1:49" ht="12" customHeight="1">
      <c r="Y114" s="8"/>
      <c r="Z114" s="8"/>
      <c r="AQ114" s="8"/>
      <c r="AR114" s="8"/>
    </row>
    <row r="115" spans="1:49" s="8" customFormat="1" ht="12" customHeight="1">
      <c r="A115" s="11"/>
      <c r="B115" s="11"/>
      <c r="C115" s="11"/>
      <c r="D115" s="10"/>
      <c r="E115" s="10"/>
      <c r="F115" s="10"/>
      <c r="G115" s="10"/>
      <c r="H115" s="10"/>
      <c r="I115" s="10"/>
      <c r="J115" s="10"/>
      <c r="K115" s="10"/>
      <c r="L115" s="10"/>
      <c r="M115" s="10"/>
      <c r="N115" s="10"/>
      <c r="O115" s="10"/>
      <c r="P115" s="10"/>
      <c r="Q115" s="10"/>
      <c r="R115" s="10"/>
      <c r="S115" s="10"/>
      <c r="T115" s="10"/>
      <c r="U115" s="10"/>
      <c r="V115" s="10"/>
      <c r="W115" s="10"/>
      <c r="X115" s="10"/>
      <c r="Y115" s="5"/>
      <c r="Z115" s="5"/>
      <c r="AM115" s="5"/>
      <c r="AN115" s="5"/>
      <c r="AO115" s="5"/>
      <c r="AP115" s="5"/>
      <c r="AQ115" s="5"/>
      <c r="AR115" s="5"/>
      <c r="AS115" s="5"/>
      <c r="AT115" s="5"/>
      <c r="AU115" s="5"/>
      <c r="AV115" s="5"/>
      <c r="AW115" s="5"/>
    </row>
    <row r="116" spans="1:49" ht="12" customHeight="1">
      <c r="A116" s="7" t="s">
        <v>0</v>
      </c>
      <c r="B116" s="7" t="s">
        <v>1</v>
      </c>
      <c r="C116" s="7" t="s">
        <v>2</v>
      </c>
      <c r="D116" s="549" t="s">
        <v>3</v>
      </c>
      <c r="E116" s="549"/>
      <c r="F116" s="549"/>
      <c r="G116" s="549" t="s">
        <v>13</v>
      </c>
      <c r="H116" s="549"/>
      <c r="I116" s="549"/>
      <c r="J116" s="549" t="s">
        <v>4</v>
      </c>
      <c r="K116" s="549"/>
      <c r="L116" s="549"/>
      <c r="M116" s="549" t="s">
        <v>6</v>
      </c>
      <c r="N116" s="549"/>
      <c r="O116" s="549"/>
      <c r="P116" s="549" t="s">
        <v>5</v>
      </c>
      <c r="Q116" s="549"/>
      <c r="R116" s="549"/>
      <c r="S116" s="549" t="s">
        <v>7</v>
      </c>
      <c r="T116" s="549"/>
      <c r="U116" s="549"/>
      <c r="V116" s="549" t="s">
        <v>12</v>
      </c>
      <c r="W116" s="549"/>
      <c r="X116" s="549"/>
      <c r="AM116" s="8"/>
      <c r="AN116" s="8"/>
      <c r="AO116" s="8"/>
      <c r="AP116" s="8"/>
    </row>
    <row r="117" spans="1:49" ht="12" customHeight="1">
      <c r="A117" s="9">
        <v>44865</v>
      </c>
      <c r="B117" s="7" t="s">
        <v>105</v>
      </c>
      <c r="C117" s="7" t="s">
        <v>83</v>
      </c>
      <c r="D117" s="30">
        <v>73</v>
      </c>
      <c r="E117" s="3">
        <v>23</v>
      </c>
      <c r="F117" s="4">
        <v>50</v>
      </c>
      <c r="G117" s="30">
        <f>IF(AA117&lt;0,"-"&amp;AB117,AB117)</f>
        <v>16</v>
      </c>
      <c r="H117" s="3">
        <f>AC117</f>
        <v>36</v>
      </c>
      <c r="I117" s="3">
        <f>AD117</f>
        <v>10</v>
      </c>
      <c r="J117" s="30">
        <v>73</v>
      </c>
      <c r="K117" s="3">
        <v>23</v>
      </c>
      <c r="L117" s="4">
        <v>52</v>
      </c>
      <c r="M117" s="30">
        <f>IF(AE117&lt;0,"-"&amp;AF117,AF117)</f>
        <v>16</v>
      </c>
      <c r="N117" s="3">
        <f>AG117</f>
        <v>36</v>
      </c>
      <c r="O117" s="3">
        <f>AH117</f>
        <v>8</v>
      </c>
      <c r="P117" s="30">
        <v>73</v>
      </c>
      <c r="Q117" s="3">
        <v>23</v>
      </c>
      <c r="R117" s="4">
        <v>52</v>
      </c>
      <c r="S117" s="30">
        <f>IF(AI117&lt;0,"-"&amp;AJ117,AJ117)</f>
        <v>16</v>
      </c>
      <c r="T117" s="3">
        <f>AK117</f>
        <v>36</v>
      </c>
      <c r="U117" s="3">
        <f>AL117</f>
        <v>8</v>
      </c>
      <c r="V117" s="30">
        <f>IF(AM117&lt;0,"-"&amp;AN117,AN117)</f>
        <v>16</v>
      </c>
      <c r="W117" s="3">
        <f>AO117</f>
        <v>36</v>
      </c>
      <c r="X117" s="4">
        <f>AP117</f>
        <v>9</v>
      </c>
      <c r="AA117" s="8">
        <f>324000-(F117+E117*60+D117*60*60)</f>
        <v>59770</v>
      </c>
      <c r="AB117" s="8">
        <f>ABS(ROUNDDOWN(AA117/3600,0))</f>
        <v>16</v>
      </c>
      <c r="AC117" s="8">
        <f>ABS(ROUNDDOWN((AA117-(3600*ROUNDDOWN(AA117/3600,0)))/60,0))</f>
        <v>36</v>
      </c>
      <c r="AD117" s="8">
        <f>ABS(AA117-(ROUNDDOWN(AA117/3600,0)*3600+ROUNDDOWN((AA117-(3600*ROUNDDOWN(AA117/3600,0)))/60,0)*60))</f>
        <v>10</v>
      </c>
      <c r="AE117" s="8">
        <f>324000-(L117+K117*60+J117*60*60)</f>
        <v>59768</v>
      </c>
      <c r="AF117" s="8">
        <f>ABS(ROUNDDOWN(AE117/3600,0))</f>
        <v>16</v>
      </c>
      <c r="AG117" s="8">
        <f>ABS(ROUNDDOWN((AE117-(3600*ROUNDDOWN(AE117/3600,0)))/60,0))</f>
        <v>36</v>
      </c>
      <c r="AH117" s="8">
        <f>ABS(AE117-(ROUNDDOWN(AE117/3600,0)*3600+ROUNDDOWN((AE117-(3600*ROUNDDOWN(AE117/3600,0)))/60,0)*60))</f>
        <v>8</v>
      </c>
      <c r="AI117" s="8">
        <f>324000-(R117+Q117*60+P117*60*60)</f>
        <v>59768</v>
      </c>
      <c r="AJ117" s="8">
        <f>ABS(ROUNDDOWN(AI117/3600,0))</f>
        <v>16</v>
      </c>
      <c r="AK117" s="8">
        <f>ABS(ROUNDDOWN((AI117-(3600*ROUNDDOWN(AI117/3600,0)))/60,0))</f>
        <v>36</v>
      </c>
      <c r="AL117" s="8">
        <f>ABS(AI117-(ROUNDDOWN(AI117/3600,0)*3600+ROUNDDOWN((AI117-(3600*ROUNDDOWN(AI117/3600,0)))/60,0)*60))</f>
        <v>8</v>
      </c>
      <c r="AM117" s="8">
        <f>ROUND((AA117+AE117+AI117)/3,0)</f>
        <v>59769</v>
      </c>
      <c r="AN117" s="8">
        <f>ABS(ROUNDDOWN(AM117/3600,0))</f>
        <v>16</v>
      </c>
      <c r="AO117" s="8">
        <f>ABS(ROUNDDOWN((AM117-(3600*ROUNDDOWN(AM117/3600,0)))/60,0))</f>
        <v>36</v>
      </c>
      <c r="AP117" s="8">
        <f>ABS(AM117-(ROUNDDOWN(AM117/3600,0)*3600+ROUNDDOWN((AM117-(3600*ROUNDDOWN(AM117/3600,0)))/60,0)*60))</f>
        <v>9</v>
      </c>
    </row>
    <row r="118" spans="1:49" ht="12" customHeight="1">
      <c r="A118" s="7"/>
      <c r="B118" s="7"/>
      <c r="C118" s="7" t="s">
        <v>110</v>
      </c>
      <c r="D118" s="31">
        <v>72</v>
      </c>
      <c r="E118" s="3">
        <v>11</v>
      </c>
      <c r="F118" s="4">
        <v>53</v>
      </c>
      <c r="G118" s="30">
        <f>IF(AA118&lt;0,"-"&amp;AB118,AB118)</f>
        <v>17</v>
      </c>
      <c r="H118" s="3">
        <f>AC118</f>
        <v>48</v>
      </c>
      <c r="I118" s="3">
        <f>AD118</f>
        <v>7</v>
      </c>
      <c r="J118" s="31">
        <v>72</v>
      </c>
      <c r="K118" s="3">
        <v>11</v>
      </c>
      <c r="L118" s="4">
        <v>50</v>
      </c>
      <c r="M118" s="30">
        <f>IF(AE118&lt;0,"-"&amp;AF118,AF118)</f>
        <v>17</v>
      </c>
      <c r="N118" s="3">
        <f>AG118</f>
        <v>48</v>
      </c>
      <c r="O118" s="3">
        <f>AH118</f>
        <v>10</v>
      </c>
      <c r="P118" s="31">
        <v>72</v>
      </c>
      <c r="Q118" s="3">
        <v>11</v>
      </c>
      <c r="R118" s="4">
        <v>54</v>
      </c>
      <c r="S118" s="30">
        <f>IF(AI118&lt;0,"-"&amp;AJ118,AJ118)</f>
        <v>17</v>
      </c>
      <c r="T118" s="3">
        <f>AK118</f>
        <v>48</v>
      </c>
      <c r="U118" s="3">
        <f>AL118</f>
        <v>6</v>
      </c>
      <c r="V118" s="30">
        <f>IF(AM118&lt;0,"-"&amp;AN118,AN118)</f>
        <v>17</v>
      </c>
      <c r="W118" s="3">
        <f>AO118</f>
        <v>48</v>
      </c>
      <c r="X118" s="4">
        <f>AP118</f>
        <v>8</v>
      </c>
      <c r="AA118" s="8">
        <f>324000-(F118+E118*60+D118*60*60)</f>
        <v>64087</v>
      </c>
      <c r="AB118" s="8">
        <f>ABS(ROUNDDOWN(AA118/3600,0))</f>
        <v>17</v>
      </c>
      <c r="AC118" s="8">
        <f>ABS(ROUNDDOWN((AA118-(3600*ROUNDDOWN(AA118/3600,0)))/60,0))</f>
        <v>48</v>
      </c>
      <c r="AD118" s="8">
        <f>ABS(AA118-(ROUNDDOWN(AA118/3600,0)*3600+ROUNDDOWN((AA118-(3600*ROUNDDOWN(AA118/3600,0)))/60,0)*60))</f>
        <v>7</v>
      </c>
      <c r="AE118" s="8">
        <f>324000-(L118+K118*60+J118*60*60)</f>
        <v>64090</v>
      </c>
      <c r="AF118" s="8">
        <f>ABS(ROUNDDOWN(AE118/3600,0))</f>
        <v>17</v>
      </c>
      <c r="AG118" s="8">
        <f>ABS(ROUNDDOWN((AE118-(3600*ROUNDDOWN(AE118/3600,0)))/60,0))</f>
        <v>48</v>
      </c>
      <c r="AH118" s="8">
        <f>ABS(AE118-(ROUNDDOWN(AE118/3600,0)*3600+ROUNDDOWN((AE118-(3600*ROUNDDOWN(AE118/3600,0)))/60,0)*60))</f>
        <v>10</v>
      </c>
      <c r="AI118" s="8">
        <f>324000-(R118+Q118*60+P118*60*60)</f>
        <v>64086</v>
      </c>
      <c r="AJ118" s="8">
        <f>ABS(ROUNDDOWN(AI118/3600,0))</f>
        <v>17</v>
      </c>
      <c r="AK118" s="8">
        <f>ABS(ROUNDDOWN((AI118-(3600*ROUNDDOWN(AI118/3600,0)))/60,0))</f>
        <v>48</v>
      </c>
      <c r="AL118" s="8">
        <f>ABS(AI118-(ROUNDDOWN(AI118/3600,0)*3600+ROUNDDOWN((AI118-(3600*ROUNDDOWN(AI118/3600,0)))/60,0)*60))</f>
        <v>6</v>
      </c>
      <c r="AM118" s="8">
        <f>ROUND((AA118+AE118+AI118)/3,0)</f>
        <v>64088</v>
      </c>
      <c r="AN118" s="8">
        <f>ABS(ROUNDDOWN(AM118/3600,0))</f>
        <v>17</v>
      </c>
      <c r="AO118" s="8">
        <f>ABS(ROUNDDOWN((AM118-(3600*ROUNDDOWN(AM118/3600,0)))/60,0))</f>
        <v>48</v>
      </c>
      <c r="AP118" s="8">
        <f>ABS(AM118-(ROUNDDOWN(AM118/3600,0)*3600+ROUNDDOWN((AM118-(3600*ROUNDDOWN(AM118/3600,0)))/60,0)*60))</f>
        <v>8</v>
      </c>
    </row>
    <row r="119" spans="1:49" ht="12" customHeight="1">
      <c r="D119" s="12"/>
      <c r="E119" s="12"/>
      <c r="F119" s="12"/>
      <c r="G119" s="33"/>
      <c r="H119" s="12"/>
      <c r="I119" s="12"/>
      <c r="J119" s="12"/>
      <c r="K119" s="12"/>
      <c r="L119" s="12"/>
      <c r="M119" s="33"/>
      <c r="N119" s="12"/>
      <c r="O119" s="12"/>
      <c r="P119" s="12"/>
      <c r="Q119" s="12"/>
      <c r="R119" s="12"/>
      <c r="S119" s="33"/>
      <c r="T119" s="12"/>
      <c r="U119" s="12"/>
      <c r="V119" s="33"/>
      <c r="W119" s="12"/>
      <c r="X119" s="12"/>
      <c r="AM119" s="8"/>
      <c r="AN119" s="8"/>
      <c r="AO119" s="8"/>
      <c r="AP119" s="8"/>
    </row>
    <row r="120" spans="1:49" ht="12" customHeight="1">
      <c r="D120" s="12"/>
      <c r="E120" s="12"/>
      <c r="F120" s="12"/>
      <c r="G120" s="33"/>
      <c r="H120" s="12"/>
      <c r="I120" s="12"/>
      <c r="J120" s="12"/>
      <c r="K120" s="12"/>
      <c r="L120" s="12"/>
      <c r="M120" s="33"/>
      <c r="N120" s="12"/>
      <c r="O120" s="12"/>
      <c r="P120" s="12"/>
      <c r="Q120" s="12"/>
      <c r="R120" s="12"/>
      <c r="S120" s="33"/>
      <c r="T120" s="12"/>
      <c r="U120" s="12"/>
      <c r="V120" s="33"/>
      <c r="W120" s="12"/>
      <c r="X120" s="12"/>
      <c r="AM120" s="8"/>
      <c r="AN120" s="8"/>
      <c r="AO120" s="8"/>
      <c r="AP120" s="8"/>
    </row>
    <row r="121" spans="1:49" ht="12" customHeight="1">
      <c r="D121" s="12"/>
      <c r="E121" s="12"/>
      <c r="F121" s="12"/>
      <c r="G121" s="33"/>
      <c r="H121" s="12"/>
      <c r="I121" s="12"/>
      <c r="J121" s="12"/>
      <c r="K121" s="12"/>
      <c r="L121" s="12"/>
      <c r="M121" s="33"/>
      <c r="N121" s="12"/>
      <c r="O121" s="12"/>
      <c r="P121" s="12"/>
      <c r="Q121" s="12"/>
      <c r="R121" s="12"/>
      <c r="S121" s="33"/>
      <c r="T121" s="12"/>
      <c r="U121" s="12"/>
      <c r="V121" s="33"/>
      <c r="W121" s="12"/>
      <c r="X121" s="12"/>
      <c r="AM121" s="8"/>
      <c r="AN121" s="8"/>
      <c r="AO121" s="8"/>
      <c r="AP121" s="8"/>
    </row>
    <row r="122" spans="1:49" ht="12" customHeight="1">
      <c r="D122" s="12"/>
      <c r="E122" s="12"/>
      <c r="F122" s="12"/>
      <c r="G122" s="33"/>
      <c r="H122" s="12"/>
      <c r="I122" s="12"/>
      <c r="J122" s="12"/>
      <c r="K122" s="12"/>
      <c r="L122" s="12"/>
      <c r="M122" s="33"/>
      <c r="N122" s="12"/>
      <c r="O122" s="12"/>
      <c r="P122" s="12"/>
      <c r="Q122" s="12"/>
      <c r="R122" s="12"/>
      <c r="S122" s="33"/>
      <c r="T122" s="12"/>
      <c r="U122" s="12"/>
      <c r="V122" s="33"/>
      <c r="W122" s="12"/>
      <c r="X122" s="12"/>
      <c r="AM122" s="8"/>
      <c r="AN122" s="8"/>
      <c r="AO122" s="8"/>
      <c r="AP122" s="8"/>
    </row>
    <row r="123" spans="1:49" ht="12" customHeight="1">
      <c r="Y123" s="8"/>
      <c r="Z123" s="8"/>
      <c r="AQ123" s="8"/>
      <c r="AR123" s="8"/>
    </row>
    <row r="124" spans="1:49" s="8" customFormat="1" ht="12" customHeight="1">
      <c r="A124" s="11"/>
      <c r="B124" s="11"/>
      <c r="C124" s="11"/>
      <c r="D124" s="10"/>
      <c r="E124" s="10"/>
      <c r="F124" s="10"/>
      <c r="G124" s="10"/>
      <c r="H124" s="10"/>
      <c r="I124" s="10"/>
      <c r="J124" s="10"/>
      <c r="K124" s="10"/>
      <c r="L124" s="10"/>
      <c r="M124" s="10"/>
      <c r="N124" s="10"/>
      <c r="O124" s="10"/>
      <c r="P124" s="10"/>
      <c r="Q124" s="10"/>
      <c r="R124" s="10"/>
      <c r="S124" s="10"/>
      <c r="T124" s="10"/>
      <c r="U124" s="10"/>
      <c r="V124" s="10"/>
      <c r="W124" s="10"/>
      <c r="X124" s="10"/>
      <c r="Y124" s="5"/>
      <c r="Z124" s="5"/>
      <c r="AM124" s="5"/>
      <c r="AN124" s="5"/>
      <c r="AO124" s="5"/>
      <c r="AP124" s="5"/>
      <c r="AQ124" s="5"/>
      <c r="AR124" s="5"/>
      <c r="AS124" s="5"/>
      <c r="AT124" s="5"/>
      <c r="AU124" s="5"/>
      <c r="AV124" s="5"/>
      <c r="AW124" s="5"/>
    </row>
    <row r="125" spans="1:49" ht="12" customHeight="1">
      <c r="A125" s="7" t="s">
        <v>0</v>
      </c>
      <c r="B125" s="7" t="s">
        <v>1</v>
      </c>
      <c r="C125" s="7" t="s">
        <v>2</v>
      </c>
      <c r="D125" s="549" t="s">
        <v>3</v>
      </c>
      <c r="E125" s="549"/>
      <c r="F125" s="549"/>
      <c r="G125" s="549" t="s">
        <v>13</v>
      </c>
      <c r="H125" s="549"/>
      <c r="I125" s="549"/>
      <c r="J125" s="549" t="s">
        <v>4</v>
      </c>
      <c r="K125" s="549"/>
      <c r="L125" s="549"/>
      <c r="M125" s="549" t="s">
        <v>6</v>
      </c>
      <c r="N125" s="549"/>
      <c r="O125" s="549"/>
      <c r="P125" s="549" t="s">
        <v>5</v>
      </c>
      <c r="Q125" s="549"/>
      <c r="R125" s="549"/>
      <c r="S125" s="549" t="s">
        <v>7</v>
      </c>
      <c r="T125" s="549"/>
      <c r="U125" s="549"/>
      <c r="V125" s="549" t="s">
        <v>12</v>
      </c>
      <c r="W125" s="549"/>
      <c r="X125" s="549"/>
      <c r="AM125" s="8"/>
      <c r="AN125" s="8"/>
      <c r="AO125" s="8"/>
      <c r="AP125" s="8"/>
    </row>
    <row r="126" spans="1:49" ht="12" customHeight="1">
      <c r="A126" s="9">
        <v>44866</v>
      </c>
      <c r="B126" s="7" t="s">
        <v>111</v>
      </c>
      <c r="C126" s="7" t="s">
        <v>16</v>
      </c>
      <c r="D126" s="30">
        <v>83</v>
      </c>
      <c r="E126" s="3">
        <v>47</v>
      </c>
      <c r="F126" s="4">
        <v>25</v>
      </c>
      <c r="G126" s="30">
        <f>IF(AA126&lt;0,"-"&amp;AB126,AB126)</f>
        <v>6</v>
      </c>
      <c r="H126" s="3">
        <f>AC126</f>
        <v>12</v>
      </c>
      <c r="I126" s="3">
        <f>AD126</f>
        <v>35</v>
      </c>
      <c r="J126" s="30">
        <v>83</v>
      </c>
      <c r="K126" s="3">
        <v>47</v>
      </c>
      <c r="L126" s="4">
        <v>26</v>
      </c>
      <c r="M126" s="30">
        <f>IF(AE126&lt;0,"-"&amp;AF126,AF126)</f>
        <v>6</v>
      </c>
      <c r="N126" s="3">
        <f>AG126</f>
        <v>12</v>
      </c>
      <c r="O126" s="3">
        <f>AH126</f>
        <v>34</v>
      </c>
      <c r="P126" s="30">
        <v>83</v>
      </c>
      <c r="Q126" s="3">
        <v>47</v>
      </c>
      <c r="R126" s="4">
        <v>22</v>
      </c>
      <c r="S126" s="30">
        <f>IF(AI126&lt;0,"-"&amp;AJ126,AJ126)</f>
        <v>6</v>
      </c>
      <c r="T126" s="3">
        <f>AK126</f>
        <v>12</v>
      </c>
      <c r="U126" s="3">
        <f>AL126</f>
        <v>38</v>
      </c>
      <c r="V126" s="30">
        <f>IF(AM126&lt;0,"-"&amp;AN126,AN126)</f>
        <v>6</v>
      </c>
      <c r="W126" s="3">
        <f>AO126</f>
        <v>12</v>
      </c>
      <c r="X126" s="4">
        <f>AP126</f>
        <v>36</v>
      </c>
      <c r="AA126" s="8">
        <f>324000-(F126+E126*60+D126*60*60)</f>
        <v>22355</v>
      </c>
      <c r="AB126" s="8">
        <f>ABS(ROUNDDOWN(AA126/3600,0))</f>
        <v>6</v>
      </c>
      <c r="AC126" s="8">
        <f>ABS(ROUNDDOWN((AA126-(3600*ROUNDDOWN(AA126/3600,0)))/60,0))</f>
        <v>12</v>
      </c>
      <c r="AD126" s="8">
        <f>ABS(AA126-(ROUNDDOWN(AA126/3600,0)*3600+ROUNDDOWN((AA126-(3600*ROUNDDOWN(AA126/3600,0)))/60,0)*60))</f>
        <v>35</v>
      </c>
      <c r="AE126" s="8">
        <f>324000-(L126+K126*60+J126*60*60)</f>
        <v>22354</v>
      </c>
      <c r="AF126" s="8">
        <f>ABS(ROUNDDOWN(AE126/3600,0))</f>
        <v>6</v>
      </c>
      <c r="AG126" s="8">
        <f>ABS(ROUNDDOWN((AE126-(3600*ROUNDDOWN(AE126/3600,0)))/60,0))</f>
        <v>12</v>
      </c>
      <c r="AH126" s="8">
        <f>ABS(AE126-(ROUNDDOWN(AE126/3600,0)*3600+ROUNDDOWN((AE126-(3600*ROUNDDOWN(AE126/3600,0)))/60,0)*60))</f>
        <v>34</v>
      </c>
      <c r="AI126" s="8">
        <f>324000-(R126+Q126*60+P126*60*60)</f>
        <v>22358</v>
      </c>
      <c r="AJ126" s="8">
        <f>ABS(ROUNDDOWN(AI126/3600,0))</f>
        <v>6</v>
      </c>
      <c r="AK126" s="8">
        <f>ABS(ROUNDDOWN((AI126-(3600*ROUNDDOWN(AI126/3600,0)))/60,0))</f>
        <v>12</v>
      </c>
      <c r="AL126" s="8">
        <f>ABS(AI126-(ROUNDDOWN(AI126/3600,0)*3600+ROUNDDOWN((AI126-(3600*ROUNDDOWN(AI126/3600,0)))/60,0)*60))</f>
        <v>38</v>
      </c>
      <c r="AM126" s="8">
        <f>ROUND((AA126+AE126+AI126)/3,0)</f>
        <v>22356</v>
      </c>
      <c r="AN126" s="8">
        <f>ABS(ROUNDDOWN(AM126/3600,0))</f>
        <v>6</v>
      </c>
      <c r="AO126" s="8">
        <f>ABS(ROUNDDOWN((AM126-(3600*ROUNDDOWN(AM126/3600,0)))/60,0))</f>
        <v>12</v>
      </c>
      <c r="AP126" s="8">
        <f>ABS(AM126-(ROUNDDOWN(AM126/3600,0)*3600+ROUNDDOWN((AM126-(3600*ROUNDDOWN(AM126/3600,0)))/60,0)*60))</f>
        <v>36</v>
      </c>
    </row>
    <row r="127" spans="1:49" ht="12" customHeight="1">
      <c r="A127" s="7"/>
      <c r="B127" s="7"/>
      <c r="C127" s="7" t="s">
        <v>112</v>
      </c>
      <c r="D127" s="31">
        <v>98</v>
      </c>
      <c r="E127" s="3">
        <v>59</v>
      </c>
      <c r="F127" s="4">
        <v>10</v>
      </c>
      <c r="G127" s="30" t="str">
        <f>IF(AA127&lt;0,"-"&amp;AB127,AB127)</f>
        <v>-8</v>
      </c>
      <c r="H127" s="3">
        <f>AC127</f>
        <v>59</v>
      </c>
      <c r="I127" s="3">
        <f>AD127</f>
        <v>10</v>
      </c>
      <c r="J127" s="31">
        <v>98</v>
      </c>
      <c r="K127" s="3">
        <v>59</v>
      </c>
      <c r="L127" s="4">
        <v>9</v>
      </c>
      <c r="M127" s="30" t="str">
        <f>IF(AE127&lt;0,"-"&amp;AF127,AF127)</f>
        <v>-8</v>
      </c>
      <c r="N127" s="3">
        <f>AG127</f>
        <v>59</v>
      </c>
      <c r="O127" s="3">
        <f>AH127</f>
        <v>9</v>
      </c>
      <c r="P127" s="31">
        <v>98</v>
      </c>
      <c r="Q127" s="3">
        <v>59</v>
      </c>
      <c r="R127" s="4">
        <v>8</v>
      </c>
      <c r="S127" s="30" t="str">
        <f>IF(AI127&lt;0,"-"&amp;AJ127,AJ127)</f>
        <v>-8</v>
      </c>
      <c r="T127" s="3">
        <f>AK127</f>
        <v>59</v>
      </c>
      <c r="U127" s="3">
        <f>AL127</f>
        <v>8</v>
      </c>
      <c r="V127" s="30" t="str">
        <f>IF(AM127&lt;0,"-"&amp;AN127,AN127)</f>
        <v>-8</v>
      </c>
      <c r="W127" s="3">
        <f>AO127</f>
        <v>59</v>
      </c>
      <c r="X127" s="4">
        <f>AP127</f>
        <v>9</v>
      </c>
      <c r="AA127" s="8">
        <f>324000-(F127+E127*60+D127*60*60)</f>
        <v>-32350</v>
      </c>
      <c r="AB127" s="8">
        <f>ABS(ROUNDDOWN(AA127/3600,0))</f>
        <v>8</v>
      </c>
      <c r="AC127" s="8">
        <f>ABS(ROUNDDOWN((AA127-(3600*ROUNDDOWN(AA127/3600,0)))/60,0))</f>
        <v>59</v>
      </c>
      <c r="AD127" s="8">
        <f>ABS(AA127-(ROUNDDOWN(AA127/3600,0)*3600+ROUNDDOWN((AA127-(3600*ROUNDDOWN(AA127/3600,0)))/60,0)*60))</f>
        <v>10</v>
      </c>
      <c r="AE127" s="8">
        <f>324000-(L127+K127*60+J127*60*60)</f>
        <v>-32349</v>
      </c>
      <c r="AF127" s="8">
        <f>ABS(ROUNDDOWN(AE127/3600,0))</f>
        <v>8</v>
      </c>
      <c r="AG127" s="8">
        <f>ABS(ROUNDDOWN((AE127-(3600*ROUNDDOWN(AE127/3600,0)))/60,0))</f>
        <v>59</v>
      </c>
      <c r="AH127" s="8">
        <f>ABS(AE127-(ROUNDDOWN(AE127/3600,0)*3600+ROUNDDOWN((AE127-(3600*ROUNDDOWN(AE127/3600,0)))/60,0)*60))</f>
        <v>9</v>
      </c>
      <c r="AI127" s="8">
        <f>324000-(R127+Q127*60+P127*60*60)</f>
        <v>-32348</v>
      </c>
      <c r="AJ127" s="8">
        <f>ABS(ROUNDDOWN(AI127/3600,0))</f>
        <v>8</v>
      </c>
      <c r="AK127" s="8">
        <f>ABS(ROUNDDOWN((AI127-(3600*ROUNDDOWN(AI127/3600,0)))/60,0))</f>
        <v>59</v>
      </c>
      <c r="AL127" s="8">
        <f>ABS(AI127-(ROUNDDOWN(AI127/3600,0)*3600+ROUNDDOWN((AI127-(3600*ROUNDDOWN(AI127/3600,0)))/60,0)*60))</f>
        <v>8</v>
      </c>
      <c r="AM127" s="8">
        <f>ROUND((AA127+AE127+AI127)/3,0)</f>
        <v>-32349</v>
      </c>
      <c r="AN127" s="8">
        <f>ABS(ROUNDDOWN(AM127/3600,0))</f>
        <v>8</v>
      </c>
      <c r="AO127" s="8">
        <f>ABS(ROUNDDOWN((AM127-(3600*ROUNDDOWN(AM127/3600,0)))/60,0))</f>
        <v>59</v>
      </c>
      <c r="AP127" s="8">
        <f>ABS(AM127-(ROUNDDOWN(AM127/3600,0)*3600+ROUNDDOWN((AM127-(3600*ROUNDDOWN(AM127/3600,0)))/60,0)*60))</f>
        <v>9</v>
      </c>
    </row>
    <row r="128" spans="1:49" ht="12" customHeight="1">
      <c r="Y128" s="8"/>
      <c r="Z128" s="8"/>
      <c r="AM128" s="8"/>
      <c r="AN128" s="8"/>
      <c r="AO128" s="8"/>
      <c r="AP128" s="8"/>
      <c r="AQ128" s="8"/>
      <c r="AR128" s="8"/>
    </row>
    <row r="129" spans="1:49" s="8" customFormat="1" ht="12" customHeight="1">
      <c r="A129" s="11"/>
      <c r="B129" s="11"/>
      <c r="C129" s="11"/>
      <c r="D129" s="10"/>
      <c r="E129" s="10"/>
      <c r="F129" s="10"/>
      <c r="G129" s="10"/>
      <c r="H129" s="10"/>
      <c r="I129" s="10"/>
      <c r="J129" s="10"/>
      <c r="K129" s="10"/>
      <c r="L129" s="10"/>
      <c r="M129" s="10"/>
      <c r="N129" s="10"/>
      <c r="O129" s="10"/>
      <c r="P129" s="10"/>
      <c r="Q129" s="10"/>
      <c r="R129" s="10"/>
      <c r="S129" s="10"/>
      <c r="T129" s="10"/>
      <c r="U129" s="10"/>
      <c r="V129" s="10"/>
      <c r="W129" s="10"/>
      <c r="X129" s="10"/>
      <c r="Y129" s="5"/>
      <c r="Z129" s="5"/>
      <c r="AM129" s="5"/>
      <c r="AN129" s="5"/>
      <c r="AO129" s="5"/>
      <c r="AP129" s="5"/>
      <c r="AQ129" s="5"/>
      <c r="AR129" s="5"/>
      <c r="AS129" s="5"/>
      <c r="AT129" s="5"/>
      <c r="AU129" s="5"/>
      <c r="AV129" s="5"/>
      <c r="AW129" s="5"/>
    </row>
    <row r="130" spans="1:49" ht="12" customHeight="1">
      <c r="A130" s="7" t="s">
        <v>0</v>
      </c>
      <c r="B130" s="7" t="s">
        <v>1</v>
      </c>
      <c r="C130" s="7" t="s">
        <v>2</v>
      </c>
      <c r="D130" s="549" t="s">
        <v>3</v>
      </c>
      <c r="E130" s="549"/>
      <c r="F130" s="549"/>
      <c r="G130" s="549" t="s">
        <v>13</v>
      </c>
      <c r="H130" s="549"/>
      <c r="I130" s="549"/>
      <c r="J130" s="549" t="s">
        <v>4</v>
      </c>
      <c r="K130" s="549"/>
      <c r="L130" s="549"/>
      <c r="M130" s="549" t="s">
        <v>6</v>
      </c>
      <c r="N130" s="549"/>
      <c r="O130" s="549"/>
      <c r="P130" s="549" t="s">
        <v>5</v>
      </c>
      <c r="Q130" s="549"/>
      <c r="R130" s="549"/>
      <c r="S130" s="549" t="s">
        <v>7</v>
      </c>
      <c r="T130" s="549"/>
      <c r="U130" s="549"/>
      <c r="V130" s="549" t="s">
        <v>12</v>
      </c>
      <c r="W130" s="549"/>
      <c r="X130" s="549"/>
    </row>
    <row r="131" spans="1:49" ht="12" customHeight="1">
      <c r="A131" s="9">
        <v>44866</v>
      </c>
      <c r="B131" s="7" t="s">
        <v>16</v>
      </c>
      <c r="C131" s="7" t="s">
        <v>111</v>
      </c>
      <c r="D131" s="30">
        <v>96</v>
      </c>
      <c r="E131" s="3">
        <v>13</v>
      </c>
      <c r="F131" s="4">
        <v>32</v>
      </c>
      <c r="G131" s="30" t="str">
        <f>IF(AA131&lt;0,"-"&amp;AB131,AB131)</f>
        <v>-6</v>
      </c>
      <c r="H131" s="3">
        <f>AC131</f>
        <v>13</v>
      </c>
      <c r="I131" s="3">
        <f>AD131</f>
        <v>32</v>
      </c>
      <c r="J131" s="30">
        <v>96</v>
      </c>
      <c r="K131" s="3">
        <v>13</v>
      </c>
      <c r="L131" s="4">
        <v>30</v>
      </c>
      <c r="M131" s="30" t="str">
        <f>IF(AE131&lt;0,"-"&amp;AF131,AF131)</f>
        <v>-6</v>
      </c>
      <c r="N131" s="3">
        <f>AG131</f>
        <v>13</v>
      </c>
      <c r="O131" s="3">
        <f>AH131</f>
        <v>30</v>
      </c>
      <c r="P131" s="30">
        <v>96</v>
      </c>
      <c r="Q131" s="3">
        <v>13</v>
      </c>
      <c r="R131" s="4">
        <v>31</v>
      </c>
      <c r="S131" s="30" t="str">
        <f>IF(AI131&lt;0,"-"&amp;AJ131,AJ131)</f>
        <v>-6</v>
      </c>
      <c r="T131" s="3">
        <f>AK131</f>
        <v>13</v>
      </c>
      <c r="U131" s="3">
        <f>AL131</f>
        <v>31</v>
      </c>
      <c r="V131" s="30" t="str">
        <f>IF(AM131&lt;0,"-"&amp;AN131,AN131)</f>
        <v>-6</v>
      </c>
      <c r="W131" s="3">
        <f>AO131</f>
        <v>13</v>
      </c>
      <c r="X131" s="4">
        <f>AP131</f>
        <v>31</v>
      </c>
      <c r="AA131" s="8">
        <f>324000-(F131+E131*60+D131*60*60)</f>
        <v>-22412</v>
      </c>
      <c r="AB131" s="8">
        <f>ABS(ROUNDDOWN(AA131/3600,0))</f>
        <v>6</v>
      </c>
      <c r="AC131" s="8">
        <f>ABS(ROUNDDOWN((AA131-(3600*ROUNDDOWN(AA131/3600,0)))/60,0))</f>
        <v>13</v>
      </c>
      <c r="AD131" s="8">
        <f>ABS(AA131-(ROUNDDOWN(AA131/3600,0)*3600+ROUNDDOWN((AA131-(3600*ROUNDDOWN(AA131/3600,0)))/60,0)*60))</f>
        <v>32</v>
      </c>
      <c r="AE131" s="8">
        <f>324000-(L131+K131*60+J131*60*60)</f>
        <v>-22410</v>
      </c>
      <c r="AF131" s="8">
        <f>ABS(ROUNDDOWN(AE131/3600,0))</f>
        <v>6</v>
      </c>
      <c r="AG131" s="8">
        <f>ABS(ROUNDDOWN((AE131-(3600*ROUNDDOWN(AE131/3600,0)))/60,0))</f>
        <v>13</v>
      </c>
      <c r="AH131" s="8">
        <f>ABS(AE131-(ROUNDDOWN(AE131/3600,0)*3600+ROUNDDOWN((AE131-(3600*ROUNDDOWN(AE131/3600,0)))/60,0)*60))</f>
        <v>30</v>
      </c>
      <c r="AI131" s="8">
        <f>324000-(R131+Q131*60+P131*60*60)</f>
        <v>-22411</v>
      </c>
      <c r="AJ131" s="8">
        <f>ABS(ROUNDDOWN(AI131/3600,0))</f>
        <v>6</v>
      </c>
      <c r="AK131" s="8">
        <f>ABS(ROUNDDOWN((AI131-(3600*ROUNDDOWN(AI131/3600,0)))/60,0))</f>
        <v>13</v>
      </c>
      <c r="AL131" s="8">
        <f>ABS(AI131-(ROUNDDOWN(AI131/3600,0)*3600+ROUNDDOWN((AI131-(3600*ROUNDDOWN(AI131/3600,0)))/60,0)*60))</f>
        <v>31</v>
      </c>
      <c r="AM131" s="8">
        <f>ROUND((AA131+AE131+AI131)/3,0)</f>
        <v>-22411</v>
      </c>
      <c r="AN131" s="8">
        <f>ABS(ROUNDDOWN(AM131/3600,0))</f>
        <v>6</v>
      </c>
      <c r="AO131" s="8">
        <f>ABS(ROUNDDOWN((AM131-(3600*ROUNDDOWN(AM131/3600,0)))/60,0))</f>
        <v>13</v>
      </c>
      <c r="AP131" s="8">
        <f>ABS(AM131-(ROUNDDOWN(AM131/3600,0)*3600+ROUNDDOWN((AM131-(3600*ROUNDDOWN(AM131/3600,0)))/60,0)*60))</f>
        <v>31</v>
      </c>
    </row>
    <row r="132" spans="1:49" ht="12" customHeight="1">
      <c r="A132" s="7"/>
      <c r="B132" s="7"/>
      <c r="C132" s="7" t="s">
        <v>113</v>
      </c>
      <c r="D132" s="31">
        <v>108</v>
      </c>
      <c r="E132" s="3">
        <v>41</v>
      </c>
      <c r="F132" s="4">
        <v>0</v>
      </c>
      <c r="G132" s="30" t="str">
        <f>IF(AA132&lt;0,"-"&amp;AB132,AB132)</f>
        <v>-18</v>
      </c>
      <c r="H132" s="3">
        <f>AC132</f>
        <v>41</v>
      </c>
      <c r="I132" s="3">
        <f>AD132</f>
        <v>0</v>
      </c>
      <c r="J132" s="31">
        <v>108</v>
      </c>
      <c r="K132" s="3">
        <v>40</v>
      </c>
      <c r="L132" s="4">
        <v>59</v>
      </c>
      <c r="M132" s="30" t="str">
        <f>IF(AE132&lt;0,"-"&amp;AF132,AF132)</f>
        <v>-18</v>
      </c>
      <c r="N132" s="3">
        <f>AG132</f>
        <v>40</v>
      </c>
      <c r="O132" s="3">
        <f>AH132</f>
        <v>59</v>
      </c>
      <c r="P132" s="31">
        <v>108</v>
      </c>
      <c r="Q132" s="3">
        <v>41</v>
      </c>
      <c r="R132" s="4">
        <v>0</v>
      </c>
      <c r="S132" s="30" t="str">
        <f>IF(AI132&lt;0,"-"&amp;AJ132,AJ132)</f>
        <v>-18</v>
      </c>
      <c r="T132" s="3">
        <f>AK132</f>
        <v>41</v>
      </c>
      <c r="U132" s="3">
        <f>AL132</f>
        <v>0</v>
      </c>
      <c r="V132" s="30" t="str">
        <f>IF(AM132&lt;0,"-"&amp;AN132,AN132)</f>
        <v>-18</v>
      </c>
      <c r="W132" s="3">
        <f>AO132</f>
        <v>41</v>
      </c>
      <c r="X132" s="4">
        <f>AP132</f>
        <v>0</v>
      </c>
      <c r="AA132" s="8">
        <f>324000-(F132+E132*60+D132*60*60)</f>
        <v>-67260</v>
      </c>
      <c r="AB132" s="8">
        <f>ABS(ROUNDDOWN(AA132/3600,0))</f>
        <v>18</v>
      </c>
      <c r="AC132" s="8">
        <f>ABS(ROUNDDOWN((AA132-(3600*ROUNDDOWN(AA132/3600,0)))/60,0))</f>
        <v>41</v>
      </c>
      <c r="AD132" s="8">
        <f>ABS(AA132-(ROUNDDOWN(AA132/3600,0)*3600+ROUNDDOWN((AA132-(3600*ROUNDDOWN(AA132/3600,0)))/60,0)*60))</f>
        <v>0</v>
      </c>
      <c r="AE132" s="8">
        <f>324000-(L132+K132*60+J132*60*60)</f>
        <v>-67259</v>
      </c>
      <c r="AF132" s="8">
        <f>ABS(ROUNDDOWN(AE132/3600,0))</f>
        <v>18</v>
      </c>
      <c r="AG132" s="8">
        <f>ABS(ROUNDDOWN((AE132-(3600*ROUNDDOWN(AE132/3600,0)))/60,0))</f>
        <v>40</v>
      </c>
      <c r="AH132" s="8">
        <f>ABS(AE132-(ROUNDDOWN(AE132/3600,0)*3600+ROUNDDOWN((AE132-(3600*ROUNDDOWN(AE132/3600,0)))/60,0)*60))</f>
        <v>59</v>
      </c>
      <c r="AI132" s="8">
        <f>324000-(R132+Q132*60+P132*60*60)</f>
        <v>-67260</v>
      </c>
      <c r="AJ132" s="8">
        <f>ABS(ROUNDDOWN(AI132/3600,0))</f>
        <v>18</v>
      </c>
      <c r="AK132" s="8">
        <f>ABS(ROUNDDOWN((AI132-(3600*ROUNDDOWN(AI132/3600,0)))/60,0))</f>
        <v>41</v>
      </c>
      <c r="AL132" s="8">
        <f>ABS(AI132-(ROUNDDOWN(AI132/3600,0)*3600+ROUNDDOWN((AI132-(3600*ROUNDDOWN(AI132/3600,0)))/60,0)*60))</f>
        <v>0</v>
      </c>
      <c r="AM132" s="8">
        <f>ROUND((AA132+AE132+AI132)/3,0)</f>
        <v>-67260</v>
      </c>
      <c r="AN132" s="8">
        <f>ABS(ROUNDDOWN(AM132/3600,0))</f>
        <v>18</v>
      </c>
      <c r="AO132" s="8">
        <f>ABS(ROUNDDOWN((AM132-(3600*ROUNDDOWN(AM132/3600,0)))/60,0))</f>
        <v>41</v>
      </c>
      <c r="AP132" s="8">
        <f>ABS(AM132-(ROUNDDOWN(AM132/3600,0)*3600+ROUNDDOWN((AM132-(3600*ROUNDDOWN(AM132/3600,0)))/60,0)*60))</f>
        <v>0</v>
      </c>
    </row>
    <row r="133" spans="1:49" ht="12" customHeight="1">
      <c r="AM133" s="8"/>
      <c r="AN133" s="8"/>
      <c r="AO133" s="8"/>
      <c r="AP133" s="8"/>
    </row>
    <row r="134" spans="1:49" ht="12" customHeight="1">
      <c r="Y134" s="8"/>
      <c r="Z134" s="8"/>
      <c r="AQ134" s="8"/>
      <c r="AR134" s="8"/>
    </row>
    <row r="135" spans="1:49" s="8" customFormat="1" ht="12" customHeight="1">
      <c r="A135" s="7" t="s">
        <v>0</v>
      </c>
      <c r="B135" s="7" t="s">
        <v>1</v>
      </c>
      <c r="C135" s="7" t="s">
        <v>2</v>
      </c>
      <c r="D135" s="549" t="s">
        <v>3</v>
      </c>
      <c r="E135" s="549"/>
      <c r="F135" s="549"/>
      <c r="G135" s="549" t="s">
        <v>13</v>
      </c>
      <c r="H135" s="549"/>
      <c r="I135" s="549"/>
      <c r="J135" s="549" t="s">
        <v>4</v>
      </c>
      <c r="K135" s="549"/>
      <c r="L135" s="549"/>
      <c r="M135" s="549" t="s">
        <v>6</v>
      </c>
      <c r="N135" s="549"/>
      <c r="O135" s="549"/>
      <c r="P135" s="549" t="s">
        <v>5</v>
      </c>
      <c r="Q135" s="549"/>
      <c r="R135" s="549"/>
      <c r="S135" s="549" t="s">
        <v>7</v>
      </c>
      <c r="T135" s="549"/>
      <c r="U135" s="549"/>
      <c r="V135" s="549" t="s">
        <v>12</v>
      </c>
      <c r="W135" s="549"/>
      <c r="X135" s="549"/>
      <c r="Y135" s="5"/>
      <c r="Z135" s="5"/>
      <c r="AM135" s="5"/>
      <c r="AN135" s="5"/>
      <c r="AO135" s="5"/>
      <c r="AP135" s="5"/>
      <c r="AQ135" s="5"/>
      <c r="AR135" s="5"/>
      <c r="AS135" s="5"/>
      <c r="AT135" s="5"/>
      <c r="AU135" s="5"/>
      <c r="AV135" s="5"/>
      <c r="AW135" s="5"/>
    </row>
    <row r="136" spans="1:49" ht="12" customHeight="1">
      <c r="A136" s="9">
        <v>44866</v>
      </c>
      <c r="B136" s="7" t="s">
        <v>67</v>
      </c>
      <c r="C136" s="7" t="s">
        <v>111</v>
      </c>
      <c r="D136" s="30">
        <v>84</v>
      </c>
      <c r="E136" s="3">
        <v>36</v>
      </c>
      <c r="F136" s="4">
        <v>22</v>
      </c>
      <c r="G136" s="30">
        <f>IF(AA136&lt;0,"-"&amp;AB136,AB136)</f>
        <v>5</v>
      </c>
      <c r="H136" s="3">
        <f>AC136</f>
        <v>23</v>
      </c>
      <c r="I136" s="3">
        <f>AD136</f>
        <v>38</v>
      </c>
      <c r="J136" s="30">
        <v>84</v>
      </c>
      <c r="K136" s="3">
        <v>36</v>
      </c>
      <c r="L136" s="4">
        <v>23</v>
      </c>
      <c r="M136" s="30">
        <f>IF(AE136&lt;0,"-"&amp;AF136,AF136)</f>
        <v>5</v>
      </c>
      <c r="N136" s="3">
        <f>AG136</f>
        <v>23</v>
      </c>
      <c r="O136" s="3">
        <f>AH136</f>
        <v>37</v>
      </c>
      <c r="P136" s="30">
        <v>84</v>
      </c>
      <c r="Q136" s="3">
        <v>36</v>
      </c>
      <c r="R136" s="4">
        <v>24</v>
      </c>
      <c r="S136" s="30">
        <f>IF(AI136&lt;0,"-"&amp;AJ136,AJ136)</f>
        <v>5</v>
      </c>
      <c r="T136" s="3">
        <f>AK136</f>
        <v>23</v>
      </c>
      <c r="U136" s="3">
        <f>AL136</f>
        <v>36</v>
      </c>
      <c r="V136" s="30">
        <f>IF(AM136&lt;0,"-"&amp;AN136,AN136)</f>
        <v>5</v>
      </c>
      <c r="W136" s="3">
        <f>AO136</f>
        <v>23</v>
      </c>
      <c r="X136" s="4">
        <f>AP136</f>
        <v>37</v>
      </c>
      <c r="AA136" s="8">
        <f>324000-(F136+E136*60+D136*60*60)</f>
        <v>19418</v>
      </c>
      <c r="AB136" s="8">
        <f>ABS(ROUNDDOWN(AA136/3600,0))</f>
        <v>5</v>
      </c>
      <c r="AC136" s="8">
        <f>ABS(ROUNDDOWN((AA136-(3600*ROUNDDOWN(AA136/3600,0)))/60,0))</f>
        <v>23</v>
      </c>
      <c r="AD136" s="8">
        <f>ABS(AA136-(ROUNDDOWN(AA136/3600,0)*3600+ROUNDDOWN((AA136-(3600*ROUNDDOWN(AA136/3600,0)))/60,0)*60))</f>
        <v>38</v>
      </c>
      <c r="AE136" s="8">
        <f>324000-(L136+K136*60+J136*60*60)</f>
        <v>19417</v>
      </c>
      <c r="AF136" s="8">
        <f>ABS(ROUNDDOWN(AE136/3600,0))</f>
        <v>5</v>
      </c>
      <c r="AG136" s="8">
        <f>ABS(ROUNDDOWN((AE136-(3600*ROUNDDOWN(AE136/3600,0)))/60,0))</f>
        <v>23</v>
      </c>
      <c r="AH136" s="8">
        <f>ABS(AE136-(ROUNDDOWN(AE136/3600,0)*3600+ROUNDDOWN((AE136-(3600*ROUNDDOWN(AE136/3600,0)))/60,0)*60))</f>
        <v>37</v>
      </c>
      <c r="AI136" s="8">
        <f>324000-(R136+Q136*60+P136*60*60)</f>
        <v>19416</v>
      </c>
      <c r="AJ136" s="8">
        <f>ABS(ROUNDDOWN(AI136/3600,0))</f>
        <v>5</v>
      </c>
      <c r="AK136" s="8">
        <f>ABS(ROUNDDOWN((AI136-(3600*ROUNDDOWN(AI136/3600,0)))/60,0))</f>
        <v>23</v>
      </c>
      <c r="AL136" s="8">
        <f>ABS(AI136-(ROUNDDOWN(AI136/3600,0)*3600+ROUNDDOWN((AI136-(3600*ROUNDDOWN(AI136/3600,0)))/60,0)*60))</f>
        <v>36</v>
      </c>
      <c r="AM136" s="8">
        <f>ROUND((AA136+AE136+AI136)/3,0)</f>
        <v>19417</v>
      </c>
      <c r="AN136" s="8">
        <f>ABS(ROUNDDOWN(AM136/3600,0))</f>
        <v>5</v>
      </c>
      <c r="AO136" s="8">
        <f>ABS(ROUNDDOWN((AM136-(3600*ROUNDDOWN(AM136/3600,0)))/60,0))</f>
        <v>23</v>
      </c>
      <c r="AP136" s="8">
        <f>ABS(AM136-(ROUNDDOWN(AM136/3600,0)*3600+ROUNDDOWN((AM136-(3600*ROUNDDOWN(AM136/3600,0)))/60,0)*60))</f>
        <v>37</v>
      </c>
    </row>
    <row r="137" spans="1:49" ht="12" customHeight="1">
      <c r="A137" s="7"/>
      <c r="B137" s="7"/>
      <c r="C137" s="7" t="s">
        <v>114</v>
      </c>
      <c r="D137" s="31">
        <v>95</v>
      </c>
      <c r="E137" s="3">
        <v>32</v>
      </c>
      <c r="F137" s="4">
        <v>10</v>
      </c>
      <c r="G137" s="30" t="str">
        <f>IF(AA137&lt;0,"-"&amp;AB137,AB137)</f>
        <v>-5</v>
      </c>
      <c r="H137" s="3">
        <f>AC137</f>
        <v>32</v>
      </c>
      <c r="I137" s="3">
        <f>AD137</f>
        <v>10</v>
      </c>
      <c r="J137" s="31">
        <v>95</v>
      </c>
      <c r="K137" s="3">
        <v>32</v>
      </c>
      <c r="L137" s="4">
        <v>10</v>
      </c>
      <c r="M137" s="30" t="str">
        <f>IF(AE137&lt;0,"-"&amp;AF137,AF137)</f>
        <v>-5</v>
      </c>
      <c r="N137" s="3">
        <f>AG137</f>
        <v>32</v>
      </c>
      <c r="O137" s="3">
        <f>AH137</f>
        <v>10</v>
      </c>
      <c r="P137" s="31">
        <v>95</v>
      </c>
      <c r="Q137" s="3">
        <v>32</v>
      </c>
      <c r="R137" s="4">
        <v>10</v>
      </c>
      <c r="S137" s="30" t="str">
        <f>IF(AI137&lt;0,"-"&amp;AJ137,AJ137)</f>
        <v>-5</v>
      </c>
      <c r="T137" s="3">
        <f>AK137</f>
        <v>32</v>
      </c>
      <c r="U137" s="3">
        <f>AL137</f>
        <v>10</v>
      </c>
      <c r="V137" s="30" t="str">
        <f>IF(AM137&lt;0,"-"&amp;AN137,AN137)</f>
        <v>-5</v>
      </c>
      <c r="W137" s="3">
        <f>AO137</f>
        <v>32</v>
      </c>
      <c r="X137" s="4">
        <f>AP137</f>
        <v>10</v>
      </c>
      <c r="AA137" s="8">
        <f>324000-(F137+E137*60+D137*60*60)</f>
        <v>-19930</v>
      </c>
      <c r="AB137" s="8">
        <f>ABS(ROUNDDOWN(AA137/3600,0))</f>
        <v>5</v>
      </c>
      <c r="AC137" s="8">
        <f>ABS(ROUNDDOWN((AA137-(3600*ROUNDDOWN(AA137/3600,0)))/60,0))</f>
        <v>32</v>
      </c>
      <c r="AD137" s="8">
        <f>ABS(AA137-(ROUNDDOWN(AA137/3600,0)*3600+ROUNDDOWN((AA137-(3600*ROUNDDOWN(AA137/3600,0)))/60,0)*60))</f>
        <v>10</v>
      </c>
      <c r="AE137" s="8">
        <f>324000-(L137+K137*60+J137*60*60)</f>
        <v>-19930</v>
      </c>
      <c r="AF137" s="8">
        <f>ABS(ROUNDDOWN(AE137/3600,0))</f>
        <v>5</v>
      </c>
      <c r="AG137" s="8">
        <f>ABS(ROUNDDOWN((AE137-(3600*ROUNDDOWN(AE137/3600,0)))/60,0))</f>
        <v>32</v>
      </c>
      <c r="AH137" s="8">
        <f>ABS(AE137-(ROUNDDOWN(AE137/3600,0)*3600+ROUNDDOWN((AE137-(3600*ROUNDDOWN(AE137/3600,0)))/60,0)*60))</f>
        <v>10</v>
      </c>
      <c r="AI137" s="8">
        <f>324000-(R137+Q137*60+P137*60*60)</f>
        <v>-19930</v>
      </c>
      <c r="AJ137" s="8">
        <f>ABS(ROUNDDOWN(AI137/3600,0))</f>
        <v>5</v>
      </c>
      <c r="AK137" s="8">
        <f>ABS(ROUNDDOWN((AI137-(3600*ROUNDDOWN(AI137/3600,0)))/60,0))</f>
        <v>32</v>
      </c>
      <c r="AL137" s="8">
        <f>ABS(AI137-(ROUNDDOWN(AI137/3600,0)*3600+ROUNDDOWN((AI137-(3600*ROUNDDOWN(AI137/3600,0)))/60,0)*60))</f>
        <v>10</v>
      </c>
      <c r="AM137" s="8">
        <f>ROUND((AA137+AE137+AI137)/3,0)</f>
        <v>-19930</v>
      </c>
      <c r="AN137" s="8">
        <f>ABS(ROUNDDOWN(AM137/3600,0))</f>
        <v>5</v>
      </c>
      <c r="AO137" s="8">
        <f>ABS(ROUNDDOWN((AM137-(3600*ROUNDDOWN(AM137/3600,0)))/60,0))</f>
        <v>32</v>
      </c>
      <c r="AP137" s="8">
        <f>ABS(AM137-(ROUNDDOWN(AM137/3600,0)*3600+ROUNDDOWN((AM137-(3600*ROUNDDOWN(AM137/3600,0)))/60,0)*60))</f>
        <v>10</v>
      </c>
    </row>
    <row r="138" spans="1:49" ht="12" customHeight="1">
      <c r="AM138" s="8"/>
      <c r="AN138" s="8"/>
      <c r="AO138" s="8"/>
      <c r="AP138" s="8"/>
    </row>
    <row r="139" spans="1:49" ht="12" customHeight="1">
      <c r="Y139" s="8"/>
      <c r="Z139" s="8"/>
      <c r="AQ139" s="8"/>
      <c r="AR139" s="8"/>
    </row>
    <row r="140" spans="1:49" s="8" customFormat="1" ht="12" customHeight="1">
      <c r="A140" s="7" t="s">
        <v>0</v>
      </c>
      <c r="B140" s="7" t="s">
        <v>1</v>
      </c>
      <c r="C140" s="7" t="s">
        <v>2</v>
      </c>
      <c r="D140" s="549" t="s">
        <v>3</v>
      </c>
      <c r="E140" s="549"/>
      <c r="F140" s="549"/>
      <c r="G140" s="549" t="s">
        <v>13</v>
      </c>
      <c r="H140" s="549"/>
      <c r="I140" s="549"/>
      <c r="J140" s="549" t="s">
        <v>4</v>
      </c>
      <c r="K140" s="549"/>
      <c r="L140" s="549"/>
      <c r="M140" s="549" t="s">
        <v>6</v>
      </c>
      <c r="N140" s="549"/>
      <c r="O140" s="549"/>
      <c r="P140" s="549" t="s">
        <v>5</v>
      </c>
      <c r="Q140" s="549"/>
      <c r="R140" s="549"/>
      <c r="S140" s="549" t="s">
        <v>7</v>
      </c>
      <c r="T140" s="549"/>
      <c r="U140" s="549"/>
      <c r="V140" s="549" t="s">
        <v>12</v>
      </c>
      <c r="W140" s="549"/>
      <c r="X140" s="549"/>
      <c r="Y140" s="5"/>
      <c r="Z140" s="5"/>
      <c r="AM140" s="5"/>
      <c r="AN140" s="5"/>
      <c r="AO140" s="5"/>
      <c r="AP140" s="5"/>
      <c r="AQ140" s="5"/>
      <c r="AR140" s="5"/>
      <c r="AS140" s="5"/>
      <c r="AT140" s="5"/>
      <c r="AU140" s="5"/>
      <c r="AV140" s="5"/>
      <c r="AW140" s="5"/>
    </row>
    <row r="141" spans="1:49" ht="12" customHeight="1">
      <c r="A141" s="9">
        <v>44866</v>
      </c>
      <c r="B141" s="7" t="s">
        <v>63</v>
      </c>
      <c r="C141" s="7" t="s">
        <v>64</v>
      </c>
      <c r="D141" s="30">
        <v>83</v>
      </c>
      <c r="E141" s="3">
        <v>47</v>
      </c>
      <c r="F141" s="4">
        <v>30</v>
      </c>
      <c r="G141" s="30">
        <f>IF(AA141&lt;0,"-"&amp;AB141,AB141)</f>
        <v>6</v>
      </c>
      <c r="H141" s="3">
        <f>AC141</f>
        <v>12</v>
      </c>
      <c r="I141" s="3">
        <f>AD141</f>
        <v>30</v>
      </c>
      <c r="J141" s="30">
        <v>83</v>
      </c>
      <c r="K141" s="3">
        <v>47</v>
      </c>
      <c r="L141" s="4">
        <v>28</v>
      </c>
      <c r="M141" s="30">
        <f>IF(AE141&lt;0,"-"&amp;AF141,AF141)</f>
        <v>6</v>
      </c>
      <c r="N141" s="3">
        <f>AG141</f>
        <v>12</v>
      </c>
      <c r="O141" s="3">
        <f>AH141</f>
        <v>32</v>
      </c>
      <c r="P141" s="30">
        <v>83</v>
      </c>
      <c r="Q141" s="3">
        <v>47</v>
      </c>
      <c r="R141" s="4">
        <v>27</v>
      </c>
      <c r="S141" s="30">
        <f>IF(AI141&lt;0,"-"&amp;AJ141,AJ141)</f>
        <v>6</v>
      </c>
      <c r="T141" s="3">
        <f>AK141</f>
        <v>12</v>
      </c>
      <c r="U141" s="3">
        <f>AL141</f>
        <v>33</v>
      </c>
      <c r="V141" s="30">
        <f>IF(AM141&lt;0,"-"&amp;AN141,AN141)</f>
        <v>6</v>
      </c>
      <c r="W141" s="3">
        <f>AO141</f>
        <v>12</v>
      </c>
      <c r="X141" s="4">
        <f>AP141</f>
        <v>32</v>
      </c>
      <c r="AA141" s="8">
        <f>324000-(F141+E141*60+D141*60*60)</f>
        <v>22350</v>
      </c>
      <c r="AB141" s="8">
        <f>ABS(ROUNDDOWN(AA141/3600,0))</f>
        <v>6</v>
      </c>
      <c r="AC141" s="8">
        <f>ABS(ROUNDDOWN((AA141-(3600*ROUNDDOWN(AA141/3600,0)))/60,0))</f>
        <v>12</v>
      </c>
      <c r="AD141" s="8">
        <f>ABS(AA141-(ROUNDDOWN(AA141/3600,0)*3600+ROUNDDOWN((AA141-(3600*ROUNDDOWN(AA141/3600,0)))/60,0)*60))</f>
        <v>30</v>
      </c>
      <c r="AE141" s="8">
        <f>324000-(L141+K141*60+J141*60*60)</f>
        <v>22352</v>
      </c>
      <c r="AF141" s="8">
        <f>ABS(ROUNDDOWN(AE141/3600,0))</f>
        <v>6</v>
      </c>
      <c r="AG141" s="8">
        <f>ABS(ROUNDDOWN((AE141-(3600*ROUNDDOWN(AE141/3600,0)))/60,0))</f>
        <v>12</v>
      </c>
      <c r="AH141" s="8">
        <f>ABS(AE141-(ROUNDDOWN(AE141/3600,0)*3600+ROUNDDOWN((AE141-(3600*ROUNDDOWN(AE141/3600,0)))/60,0)*60))</f>
        <v>32</v>
      </c>
      <c r="AI141" s="8">
        <f>324000-(R141+Q141*60+P141*60*60)</f>
        <v>22353</v>
      </c>
      <c r="AJ141" s="8">
        <f>ABS(ROUNDDOWN(AI141/3600,0))</f>
        <v>6</v>
      </c>
      <c r="AK141" s="8">
        <f>ABS(ROUNDDOWN((AI141-(3600*ROUNDDOWN(AI141/3600,0)))/60,0))</f>
        <v>12</v>
      </c>
      <c r="AL141" s="8">
        <f>ABS(AI141-(ROUNDDOWN(AI141/3600,0)*3600+ROUNDDOWN((AI141-(3600*ROUNDDOWN(AI141/3600,0)))/60,0)*60))</f>
        <v>33</v>
      </c>
      <c r="AM141" s="8">
        <f>ROUND((AA141+AE141+AI141)/3,0)</f>
        <v>22352</v>
      </c>
      <c r="AN141" s="8">
        <f>ABS(ROUNDDOWN(AM141/3600,0))</f>
        <v>6</v>
      </c>
      <c r="AO141" s="8">
        <f>ABS(ROUNDDOWN((AM141-(3600*ROUNDDOWN(AM141/3600,0)))/60,0))</f>
        <v>12</v>
      </c>
      <c r="AP141" s="8">
        <f>ABS(AM141-(ROUNDDOWN(AM141/3600,0)*3600+ROUNDDOWN((AM141-(3600*ROUNDDOWN(AM141/3600,0)))/60,0)*60))</f>
        <v>32</v>
      </c>
    </row>
    <row r="142" spans="1:49" ht="12" customHeight="1">
      <c r="A142" s="7"/>
      <c r="B142" s="7"/>
      <c r="C142" s="7" t="s">
        <v>69</v>
      </c>
      <c r="D142" s="31">
        <v>103</v>
      </c>
      <c r="E142" s="3">
        <v>52</v>
      </c>
      <c r="F142" s="4">
        <v>50</v>
      </c>
      <c r="G142" s="30" t="str">
        <f>IF(AA142&lt;0,"-"&amp;AB142,AB142)</f>
        <v>-13</v>
      </c>
      <c r="H142" s="3">
        <f>AC142</f>
        <v>52</v>
      </c>
      <c r="I142" s="3">
        <f>AD142</f>
        <v>50</v>
      </c>
      <c r="J142" s="31">
        <v>103</v>
      </c>
      <c r="K142" s="3">
        <v>52</v>
      </c>
      <c r="L142" s="4">
        <v>50</v>
      </c>
      <c r="M142" s="30" t="str">
        <f>IF(AE142&lt;0,"-"&amp;AF142,AF142)</f>
        <v>-13</v>
      </c>
      <c r="N142" s="3">
        <f>AG142</f>
        <v>52</v>
      </c>
      <c r="O142" s="3">
        <f>AH142</f>
        <v>50</v>
      </c>
      <c r="P142" s="31">
        <v>103</v>
      </c>
      <c r="Q142" s="3">
        <v>52</v>
      </c>
      <c r="R142" s="4">
        <v>50</v>
      </c>
      <c r="S142" s="30" t="str">
        <f>IF(AI142&lt;0,"-"&amp;AJ142,AJ142)</f>
        <v>-13</v>
      </c>
      <c r="T142" s="3">
        <f>AK142</f>
        <v>52</v>
      </c>
      <c r="U142" s="3">
        <f>AL142</f>
        <v>50</v>
      </c>
      <c r="V142" s="30" t="str">
        <f>IF(AM142&lt;0,"-"&amp;AN142,AN142)</f>
        <v>-13</v>
      </c>
      <c r="W142" s="3">
        <f>AO142</f>
        <v>52</v>
      </c>
      <c r="X142" s="4">
        <f>AP142</f>
        <v>50</v>
      </c>
      <c r="AA142" s="8">
        <f>324000-(F142+E142*60+D142*60*60)</f>
        <v>-49970</v>
      </c>
      <c r="AB142" s="8">
        <f>ABS(ROUNDDOWN(AA142/3600,0))</f>
        <v>13</v>
      </c>
      <c r="AC142" s="8">
        <f>ABS(ROUNDDOWN((AA142-(3600*ROUNDDOWN(AA142/3600,0)))/60,0))</f>
        <v>52</v>
      </c>
      <c r="AD142" s="8">
        <f>ABS(AA142-(ROUNDDOWN(AA142/3600,0)*3600+ROUNDDOWN((AA142-(3600*ROUNDDOWN(AA142/3600,0)))/60,0)*60))</f>
        <v>50</v>
      </c>
      <c r="AE142" s="8">
        <f>324000-(L142+K142*60+J142*60*60)</f>
        <v>-49970</v>
      </c>
      <c r="AF142" s="8">
        <f>ABS(ROUNDDOWN(AE142/3600,0))</f>
        <v>13</v>
      </c>
      <c r="AG142" s="8">
        <f>ABS(ROUNDDOWN((AE142-(3600*ROUNDDOWN(AE142/3600,0)))/60,0))</f>
        <v>52</v>
      </c>
      <c r="AH142" s="8">
        <f>ABS(AE142-(ROUNDDOWN(AE142/3600,0)*3600+ROUNDDOWN((AE142-(3600*ROUNDDOWN(AE142/3600,0)))/60,0)*60))</f>
        <v>50</v>
      </c>
      <c r="AI142" s="8">
        <f>324000-(R142+Q142*60+P142*60*60)</f>
        <v>-49970</v>
      </c>
      <c r="AJ142" s="8">
        <f>ABS(ROUNDDOWN(AI142/3600,0))</f>
        <v>13</v>
      </c>
      <c r="AK142" s="8">
        <f>ABS(ROUNDDOWN((AI142-(3600*ROUNDDOWN(AI142/3600,0)))/60,0))</f>
        <v>52</v>
      </c>
      <c r="AL142" s="8">
        <f>ABS(AI142-(ROUNDDOWN(AI142/3600,0)*3600+ROUNDDOWN((AI142-(3600*ROUNDDOWN(AI142/3600,0)))/60,0)*60))</f>
        <v>50</v>
      </c>
      <c r="AM142" s="8">
        <f>ROUND((AA142+AE142+AI142)/3,0)</f>
        <v>-49970</v>
      </c>
      <c r="AN142" s="8">
        <f>ABS(ROUNDDOWN(AM142/3600,0))</f>
        <v>13</v>
      </c>
      <c r="AO142" s="8">
        <f>ABS(ROUNDDOWN((AM142-(3600*ROUNDDOWN(AM142/3600,0)))/60,0))</f>
        <v>52</v>
      </c>
      <c r="AP142" s="8">
        <f>ABS(AM142-(ROUNDDOWN(AM142/3600,0)*3600+ROUNDDOWN((AM142-(3600*ROUNDDOWN(AM142/3600,0)))/60,0)*60))</f>
        <v>50</v>
      </c>
    </row>
    <row r="143" spans="1:49" ht="12" customHeight="1"/>
    <row r="144" spans="1:49" ht="12" customHeight="1"/>
    <row r="145" spans="1:42" ht="12" customHeight="1">
      <c r="A145" s="7" t="s">
        <v>0</v>
      </c>
      <c r="B145" s="7" t="s">
        <v>1</v>
      </c>
      <c r="C145" s="7" t="s">
        <v>2</v>
      </c>
      <c r="D145" s="549" t="s">
        <v>3</v>
      </c>
      <c r="E145" s="549"/>
      <c r="F145" s="549"/>
      <c r="G145" s="549" t="s">
        <v>13</v>
      </c>
      <c r="H145" s="549"/>
      <c r="I145" s="549"/>
      <c r="J145" s="549" t="s">
        <v>4</v>
      </c>
      <c r="K145" s="549"/>
      <c r="L145" s="549"/>
      <c r="M145" s="549" t="s">
        <v>6</v>
      </c>
      <c r="N145" s="549"/>
      <c r="O145" s="549"/>
      <c r="P145" s="549" t="s">
        <v>5</v>
      </c>
      <c r="Q145" s="549"/>
      <c r="R145" s="549"/>
      <c r="S145" s="549" t="s">
        <v>7</v>
      </c>
      <c r="T145" s="549"/>
      <c r="U145" s="549"/>
      <c r="V145" s="549" t="s">
        <v>12</v>
      </c>
      <c r="W145" s="549"/>
      <c r="X145" s="549"/>
    </row>
    <row r="146" spans="1:42" ht="12" customHeight="1">
      <c r="A146" s="9">
        <v>44867</v>
      </c>
      <c r="B146" s="7" t="s">
        <v>115</v>
      </c>
      <c r="C146" s="7" t="s">
        <v>116</v>
      </c>
      <c r="D146" s="30">
        <v>98</v>
      </c>
      <c r="E146" s="3">
        <v>47</v>
      </c>
      <c r="F146" s="4">
        <v>33</v>
      </c>
      <c r="G146" s="30" t="str">
        <f>IF(AA146&lt;0,"-"&amp;AB146,AB146)</f>
        <v>-8</v>
      </c>
      <c r="H146" s="3">
        <f>AC146</f>
        <v>47</v>
      </c>
      <c r="I146" s="3">
        <f>AD146</f>
        <v>33</v>
      </c>
      <c r="J146" s="30">
        <v>98</v>
      </c>
      <c r="K146" s="3">
        <v>47</v>
      </c>
      <c r="L146" s="4">
        <v>36</v>
      </c>
      <c r="M146" s="30" t="str">
        <f>IF(AE146&lt;0,"-"&amp;AF146,AF146)</f>
        <v>-8</v>
      </c>
      <c r="N146" s="3">
        <f>AG146</f>
        <v>47</v>
      </c>
      <c r="O146" s="3">
        <f>AH146</f>
        <v>36</v>
      </c>
      <c r="P146" s="30">
        <v>98</v>
      </c>
      <c r="Q146" s="3">
        <v>47</v>
      </c>
      <c r="R146" s="4">
        <v>32</v>
      </c>
      <c r="S146" s="30" t="str">
        <f>IF(AI146&lt;0,"-"&amp;AJ146,AJ146)</f>
        <v>-8</v>
      </c>
      <c r="T146" s="3">
        <f>AK146</f>
        <v>47</v>
      </c>
      <c r="U146" s="3">
        <f>AL146</f>
        <v>32</v>
      </c>
      <c r="V146" s="30" t="str">
        <f>IF(AM146&lt;0,"-"&amp;AN146,AN146)</f>
        <v>-8</v>
      </c>
      <c r="W146" s="3">
        <f>AO146</f>
        <v>47</v>
      </c>
      <c r="X146" s="4">
        <f>AP146</f>
        <v>34</v>
      </c>
      <c r="AA146" s="8">
        <f>324000-(F146+E146*60+D146*60*60)</f>
        <v>-31653</v>
      </c>
      <c r="AB146" s="8">
        <f>ABS(ROUNDDOWN(AA146/3600,0))</f>
        <v>8</v>
      </c>
      <c r="AC146" s="8">
        <f>ABS(ROUNDDOWN((AA146-(3600*ROUNDDOWN(AA146/3600,0)))/60,0))</f>
        <v>47</v>
      </c>
      <c r="AD146" s="8">
        <f>ABS(AA146-(ROUNDDOWN(AA146/3600,0)*3600+ROUNDDOWN((AA146-(3600*ROUNDDOWN(AA146/3600,0)))/60,0)*60))</f>
        <v>33</v>
      </c>
      <c r="AE146" s="8">
        <f>324000-(L146+K146*60+J146*60*60)</f>
        <v>-31656</v>
      </c>
      <c r="AF146" s="8">
        <f>ABS(ROUNDDOWN(AE146/3600,0))</f>
        <v>8</v>
      </c>
      <c r="AG146" s="8">
        <f>ABS(ROUNDDOWN((AE146-(3600*ROUNDDOWN(AE146/3600,0)))/60,0))</f>
        <v>47</v>
      </c>
      <c r="AH146" s="8">
        <f>ABS(AE146-(ROUNDDOWN(AE146/3600,0)*3600+ROUNDDOWN((AE146-(3600*ROUNDDOWN(AE146/3600,0)))/60,0)*60))</f>
        <v>36</v>
      </c>
      <c r="AI146" s="8">
        <f>324000-(R146+Q146*60+P146*60*60)</f>
        <v>-31652</v>
      </c>
      <c r="AJ146" s="8">
        <f>ABS(ROUNDDOWN(AI146/3600,0))</f>
        <v>8</v>
      </c>
      <c r="AK146" s="8">
        <f>ABS(ROUNDDOWN((AI146-(3600*ROUNDDOWN(AI146/3600,0)))/60,0))</f>
        <v>47</v>
      </c>
      <c r="AL146" s="8">
        <f>ABS(AI146-(ROUNDDOWN(AI146/3600,0)*3600+ROUNDDOWN((AI146-(3600*ROUNDDOWN(AI146/3600,0)))/60,0)*60))</f>
        <v>32</v>
      </c>
      <c r="AM146" s="8">
        <f>ROUND((AA146+AE146+AI146)/3,0)</f>
        <v>-31654</v>
      </c>
      <c r="AN146" s="8">
        <f>ABS(ROUNDDOWN(AM146/3600,0))</f>
        <v>8</v>
      </c>
      <c r="AO146" s="8">
        <f>ABS(ROUNDDOWN((AM146-(3600*ROUNDDOWN(AM146/3600,0)))/60,0))</f>
        <v>47</v>
      </c>
      <c r="AP146" s="8">
        <f>ABS(AM146-(ROUNDDOWN(AM146/3600,0)*3600+ROUNDDOWN((AM146-(3600*ROUNDDOWN(AM146/3600,0)))/60,0)*60))</f>
        <v>34</v>
      </c>
    </row>
    <row r="147" spans="1:42" ht="12" customHeight="1">
      <c r="A147" s="7"/>
      <c r="B147" s="7"/>
      <c r="C147" s="7" t="s">
        <v>117</v>
      </c>
      <c r="D147" s="31">
        <v>95</v>
      </c>
      <c r="E147" s="3">
        <v>16</v>
      </c>
      <c r="F147" s="4">
        <v>31</v>
      </c>
      <c r="G147" s="30" t="str">
        <f>IF(AA147&lt;0,"-"&amp;AB147,AB147)</f>
        <v>-5</v>
      </c>
      <c r="H147" s="3">
        <f>AC147</f>
        <v>16</v>
      </c>
      <c r="I147" s="3">
        <f>AD147</f>
        <v>31</v>
      </c>
      <c r="J147" s="31">
        <v>95</v>
      </c>
      <c r="K147" s="3">
        <v>16</v>
      </c>
      <c r="L147" s="4">
        <v>35</v>
      </c>
      <c r="M147" s="30" t="str">
        <f>IF(AE147&lt;0,"-"&amp;AF147,AF147)</f>
        <v>-5</v>
      </c>
      <c r="N147" s="3">
        <f>AG147</f>
        <v>16</v>
      </c>
      <c r="O147" s="3">
        <f>AH147</f>
        <v>35</v>
      </c>
      <c r="P147" s="31">
        <v>95</v>
      </c>
      <c r="Q147" s="3">
        <v>16</v>
      </c>
      <c r="R147" s="4">
        <v>32</v>
      </c>
      <c r="S147" s="30" t="str">
        <f>IF(AI147&lt;0,"-"&amp;AJ147,AJ147)</f>
        <v>-5</v>
      </c>
      <c r="T147" s="3">
        <f>AK147</f>
        <v>16</v>
      </c>
      <c r="U147" s="3">
        <f>AL147</f>
        <v>32</v>
      </c>
      <c r="V147" s="30" t="str">
        <f>IF(AM147&lt;0,"-"&amp;AN147,AN147)</f>
        <v>-5</v>
      </c>
      <c r="W147" s="3">
        <f>AO147</f>
        <v>16</v>
      </c>
      <c r="X147" s="4">
        <f>AP147</f>
        <v>33</v>
      </c>
      <c r="AA147" s="8">
        <f>324000-(F147+E147*60+D147*60*60)</f>
        <v>-18991</v>
      </c>
      <c r="AB147" s="8">
        <f>ABS(ROUNDDOWN(AA147/3600,0))</f>
        <v>5</v>
      </c>
      <c r="AC147" s="8">
        <f>ABS(ROUNDDOWN((AA147-(3600*ROUNDDOWN(AA147/3600,0)))/60,0))</f>
        <v>16</v>
      </c>
      <c r="AD147" s="8">
        <f>ABS(AA147-(ROUNDDOWN(AA147/3600,0)*3600+ROUNDDOWN((AA147-(3600*ROUNDDOWN(AA147/3600,0)))/60,0)*60))</f>
        <v>31</v>
      </c>
      <c r="AE147" s="8">
        <f>324000-(L147+K147*60+J147*60*60)</f>
        <v>-18995</v>
      </c>
      <c r="AF147" s="8">
        <f>ABS(ROUNDDOWN(AE147/3600,0))</f>
        <v>5</v>
      </c>
      <c r="AG147" s="8">
        <f>ABS(ROUNDDOWN((AE147-(3600*ROUNDDOWN(AE147/3600,0)))/60,0))</f>
        <v>16</v>
      </c>
      <c r="AH147" s="8">
        <f>ABS(AE147-(ROUNDDOWN(AE147/3600,0)*3600+ROUNDDOWN((AE147-(3600*ROUNDDOWN(AE147/3600,0)))/60,0)*60))</f>
        <v>35</v>
      </c>
      <c r="AI147" s="8">
        <f>324000-(R147+Q147*60+P147*60*60)</f>
        <v>-18992</v>
      </c>
      <c r="AJ147" s="8">
        <f>ABS(ROUNDDOWN(AI147/3600,0))</f>
        <v>5</v>
      </c>
      <c r="AK147" s="8">
        <f>ABS(ROUNDDOWN((AI147-(3600*ROUNDDOWN(AI147/3600,0)))/60,0))</f>
        <v>16</v>
      </c>
      <c r="AL147" s="8">
        <f>ABS(AI147-(ROUNDDOWN(AI147/3600,0)*3600+ROUNDDOWN((AI147-(3600*ROUNDDOWN(AI147/3600,0)))/60,0)*60))</f>
        <v>32</v>
      </c>
      <c r="AM147" s="8">
        <f>ROUND((AA147+AE147+AI147)/3,0)</f>
        <v>-18993</v>
      </c>
      <c r="AN147" s="8">
        <f>ABS(ROUNDDOWN(AM147/3600,0))</f>
        <v>5</v>
      </c>
      <c r="AO147" s="8">
        <f>ABS(ROUNDDOWN((AM147-(3600*ROUNDDOWN(AM147/3600,0)))/60,0))</f>
        <v>16</v>
      </c>
      <c r="AP147" s="8">
        <f>ABS(AM147-(ROUNDDOWN(AM147/3600,0)*3600+ROUNDDOWN((AM147-(3600*ROUNDDOWN(AM147/3600,0)))/60,0)*60))</f>
        <v>33</v>
      </c>
    </row>
    <row r="148" spans="1:42" ht="12" customHeight="1">
      <c r="D148" s="12"/>
      <c r="E148" s="12"/>
      <c r="F148" s="12"/>
      <c r="G148" s="33"/>
      <c r="H148" s="12"/>
      <c r="I148" s="12"/>
      <c r="J148" s="12"/>
      <c r="K148" s="12"/>
      <c r="L148" s="12"/>
      <c r="M148" s="33"/>
      <c r="N148" s="12"/>
      <c r="O148" s="12"/>
      <c r="P148" s="12"/>
      <c r="Q148" s="12"/>
      <c r="R148" s="12"/>
      <c r="S148" s="33"/>
      <c r="T148" s="12"/>
      <c r="U148" s="12"/>
      <c r="V148" s="33"/>
      <c r="W148" s="12"/>
      <c r="X148" s="12"/>
    </row>
    <row r="149" spans="1:42" ht="12" customHeight="1"/>
    <row r="150" spans="1:42" ht="12" customHeight="1">
      <c r="A150" s="7" t="s">
        <v>0</v>
      </c>
      <c r="B150" s="7" t="s">
        <v>1</v>
      </c>
      <c r="C150" s="7" t="s">
        <v>2</v>
      </c>
      <c r="D150" s="549" t="s">
        <v>3</v>
      </c>
      <c r="E150" s="549"/>
      <c r="F150" s="549"/>
      <c r="G150" s="549" t="s">
        <v>13</v>
      </c>
      <c r="H150" s="549"/>
      <c r="I150" s="549"/>
      <c r="J150" s="549" t="s">
        <v>4</v>
      </c>
      <c r="K150" s="549"/>
      <c r="L150" s="549"/>
      <c r="M150" s="549" t="s">
        <v>6</v>
      </c>
      <c r="N150" s="549"/>
      <c r="O150" s="549"/>
      <c r="P150" s="549" t="s">
        <v>5</v>
      </c>
      <c r="Q150" s="549"/>
      <c r="R150" s="549"/>
      <c r="S150" s="549" t="s">
        <v>7</v>
      </c>
      <c r="T150" s="549"/>
      <c r="U150" s="549"/>
      <c r="V150" s="549" t="s">
        <v>12</v>
      </c>
      <c r="W150" s="549"/>
      <c r="X150" s="549"/>
    </row>
    <row r="151" spans="1:42" ht="12" customHeight="1">
      <c r="A151" s="9">
        <v>44867</v>
      </c>
      <c r="B151" s="7" t="s">
        <v>73</v>
      </c>
      <c r="C151" s="7" t="s">
        <v>116</v>
      </c>
      <c r="D151" s="30">
        <v>99</v>
      </c>
      <c r="E151" s="3">
        <v>22</v>
      </c>
      <c r="F151" s="4">
        <v>43</v>
      </c>
      <c r="G151" s="30" t="str">
        <f>IF(AA151&lt;0,"-"&amp;AB151,AB151)</f>
        <v>-9</v>
      </c>
      <c r="H151" s="3">
        <f>AC151</f>
        <v>22</v>
      </c>
      <c r="I151" s="3">
        <f>AD151</f>
        <v>43</v>
      </c>
      <c r="J151" s="30">
        <v>99</v>
      </c>
      <c r="K151" s="3">
        <v>22</v>
      </c>
      <c r="L151" s="4">
        <v>40</v>
      </c>
      <c r="M151" s="30" t="str">
        <f>IF(AE151&lt;0,"-"&amp;AF151,AF151)</f>
        <v>-9</v>
      </c>
      <c r="N151" s="3">
        <f>AG151</f>
        <v>22</v>
      </c>
      <c r="O151" s="3">
        <f>AH151</f>
        <v>40</v>
      </c>
      <c r="P151" s="30">
        <v>99</v>
      </c>
      <c r="Q151" s="3">
        <v>22</v>
      </c>
      <c r="R151" s="4">
        <v>47</v>
      </c>
      <c r="S151" s="30" t="str">
        <f>IF(AI151&lt;0,"-"&amp;AJ151,AJ151)</f>
        <v>-9</v>
      </c>
      <c r="T151" s="3">
        <f>AK151</f>
        <v>22</v>
      </c>
      <c r="U151" s="3">
        <f>AL151</f>
        <v>47</v>
      </c>
      <c r="V151" s="30" t="str">
        <f>IF(AM151&lt;0,"-"&amp;AN151,AN151)</f>
        <v>-9</v>
      </c>
      <c r="W151" s="3">
        <f>AO151</f>
        <v>22</v>
      </c>
      <c r="X151" s="4">
        <f>AP151</f>
        <v>43</v>
      </c>
      <c r="AA151" s="8">
        <f>324000-(F151+E151*60+D151*60*60)</f>
        <v>-33763</v>
      </c>
      <c r="AB151" s="8">
        <f>ABS(ROUNDDOWN(AA151/3600,0))</f>
        <v>9</v>
      </c>
      <c r="AC151" s="8">
        <f>ABS(ROUNDDOWN((AA151-(3600*ROUNDDOWN(AA151/3600,0)))/60,0))</f>
        <v>22</v>
      </c>
      <c r="AD151" s="8">
        <f>ABS(AA151-(ROUNDDOWN(AA151/3600,0)*3600+ROUNDDOWN((AA151-(3600*ROUNDDOWN(AA151/3600,0)))/60,0)*60))</f>
        <v>43</v>
      </c>
      <c r="AE151" s="8">
        <f>324000-(L151+K151*60+J151*60*60)</f>
        <v>-33760</v>
      </c>
      <c r="AF151" s="8">
        <f>ABS(ROUNDDOWN(AE151/3600,0))</f>
        <v>9</v>
      </c>
      <c r="AG151" s="8">
        <f>ABS(ROUNDDOWN((AE151-(3600*ROUNDDOWN(AE151/3600,0)))/60,0))</f>
        <v>22</v>
      </c>
      <c r="AH151" s="8">
        <f>ABS(AE151-(ROUNDDOWN(AE151/3600,0)*3600+ROUNDDOWN((AE151-(3600*ROUNDDOWN(AE151/3600,0)))/60,0)*60))</f>
        <v>40</v>
      </c>
      <c r="AI151" s="8">
        <f>324000-(R151+Q151*60+P151*60*60)</f>
        <v>-33767</v>
      </c>
      <c r="AJ151" s="8">
        <f>ABS(ROUNDDOWN(AI151/3600,0))</f>
        <v>9</v>
      </c>
      <c r="AK151" s="8">
        <f>ABS(ROUNDDOWN((AI151-(3600*ROUNDDOWN(AI151/3600,0)))/60,0))</f>
        <v>22</v>
      </c>
      <c r="AL151" s="8">
        <f>ABS(AI151-(ROUNDDOWN(AI151/3600,0)*3600+ROUNDDOWN((AI151-(3600*ROUNDDOWN(AI151/3600,0)))/60,0)*60))</f>
        <v>47</v>
      </c>
      <c r="AM151" s="8">
        <f>ROUND((AA151+AE151+AI151)/3,0)</f>
        <v>-33763</v>
      </c>
      <c r="AN151" s="8">
        <f>ABS(ROUNDDOWN(AM151/3600,0))</f>
        <v>9</v>
      </c>
      <c r="AO151" s="8">
        <f>ABS(ROUNDDOWN((AM151-(3600*ROUNDDOWN(AM151/3600,0)))/60,0))</f>
        <v>22</v>
      </c>
      <c r="AP151" s="8">
        <f>ABS(AM151-(ROUNDDOWN(AM151/3600,0)*3600+ROUNDDOWN((AM151-(3600*ROUNDDOWN(AM151/3600,0)))/60,0)*60))</f>
        <v>43</v>
      </c>
    </row>
    <row r="152" spans="1:42" ht="12" customHeight="1">
      <c r="A152" s="7"/>
      <c r="B152" s="7"/>
      <c r="C152" s="7" t="s">
        <v>118</v>
      </c>
      <c r="D152" s="31">
        <v>91</v>
      </c>
      <c r="E152" s="3">
        <v>54</v>
      </c>
      <c r="F152" s="4">
        <v>36</v>
      </c>
      <c r="G152" s="30" t="str">
        <f>IF(AA152&lt;0,"-"&amp;AB152,AB152)</f>
        <v>-1</v>
      </c>
      <c r="H152" s="3">
        <f>AC152</f>
        <v>54</v>
      </c>
      <c r="I152" s="3">
        <f>AD152</f>
        <v>36</v>
      </c>
      <c r="J152" s="31">
        <v>91</v>
      </c>
      <c r="K152" s="3">
        <v>54</v>
      </c>
      <c r="L152" s="4">
        <v>30</v>
      </c>
      <c r="M152" s="30" t="str">
        <f>IF(AE152&lt;0,"-"&amp;AF152,AF152)</f>
        <v>-1</v>
      </c>
      <c r="N152" s="3">
        <f>AG152</f>
        <v>54</v>
      </c>
      <c r="O152" s="3">
        <f>AH152</f>
        <v>30</v>
      </c>
      <c r="P152" s="31">
        <v>91</v>
      </c>
      <c r="Q152" s="3">
        <v>54</v>
      </c>
      <c r="R152" s="4">
        <v>33</v>
      </c>
      <c r="S152" s="30" t="str">
        <f>IF(AI152&lt;0,"-"&amp;AJ152,AJ152)</f>
        <v>-1</v>
      </c>
      <c r="T152" s="3">
        <f>AK152</f>
        <v>54</v>
      </c>
      <c r="U152" s="3">
        <f>AL152</f>
        <v>33</v>
      </c>
      <c r="V152" s="30" t="str">
        <f>IF(AM152&lt;0,"-"&amp;AN152,AN152)</f>
        <v>-1</v>
      </c>
      <c r="W152" s="3">
        <f>AO152</f>
        <v>54</v>
      </c>
      <c r="X152" s="4">
        <f>AP152</f>
        <v>33</v>
      </c>
      <c r="AA152" s="8">
        <f>324000-(F152+E152*60+D152*60*60)</f>
        <v>-6876</v>
      </c>
      <c r="AB152" s="8">
        <f>ABS(ROUNDDOWN(AA152/3600,0))</f>
        <v>1</v>
      </c>
      <c r="AC152" s="8">
        <f>ABS(ROUNDDOWN((AA152-(3600*ROUNDDOWN(AA152/3600,0)))/60,0))</f>
        <v>54</v>
      </c>
      <c r="AD152" s="8">
        <f>ABS(AA152-(ROUNDDOWN(AA152/3600,0)*3600+ROUNDDOWN((AA152-(3600*ROUNDDOWN(AA152/3600,0)))/60,0)*60))</f>
        <v>36</v>
      </c>
      <c r="AE152" s="8">
        <f>324000-(L152+K152*60+J152*60*60)</f>
        <v>-6870</v>
      </c>
      <c r="AF152" s="8">
        <f>ABS(ROUNDDOWN(AE152/3600,0))</f>
        <v>1</v>
      </c>
      <c r="AG152" s="8">
        <f>ABS(ROUNDDOWN((AE152-(3600*ROUNDDOWN(AE152/3600,0)))/60,0))</f>
        <v>54</v>
      </c>
      <c r="AH152" s="8">
        <f>ABS(AE152-(ROUNDDOWN(AE152/3600,0)*3600+ROUNDDOWN((AE152-(3600*ROUNDDOWN(AE152/3600,0)))/60,0)*60))</f>
        <v>30</v>
      </c>
      <c r="AI152" s="8">
        <f>324000-(R152+Q152*60+P152*60*60)</f>
        <v>-6873</v>
      </c>
      <c r="AJ152" s="8">
        <f>ABS(ROUNDDOWN(AI152/3600,0))</f>
        <v>1</v>
      </c>
      <c r="AK152" s="8">
        <f>ABS(ROUNDDOWN((AI152-(3600*ROUNDDOWN(AI152/3600,0)))/60,0))</f>
        <v>54</v>
      </c>
      <c r="AL152" s="8">
        <f>ABS(AI152-(ROUNDDOWN(AI152/3600,0)*3600+ROUNDDOWN((AI152-(3600*ROUNDDOWN(AI152/3600,0)))/60,0)*60))</f>
        <v>33</v>
      </c>
      <c r="AM152" s="8">
        <f>ROUND((AA152+AE152+AI152)/3,0)</f>
        <v>-6873</v>
      </c>
      <c r="AN152" s="8">
        <f>ABS(ROUNDDOWN(AM152/3600,0))</f>
        <v>1</v>
      </c>
      <c r="AO152" s="8">
        <f>ABS(ROUNDDOWN((AM152-(3600*ROUNDDOWN(AM152/3600,0)))/60,0))</f>
        <v>54</v>
      </c>
      <c r="AP152" s="8">
        <f>ABS(AM152-(ROUNDDOWN(AM152/3600,0)*3600+ROUNDDOWN((AM152-(3600*ROUNDDOWN(AM152/3600,0)))/60,0)*60))</f>
        <v>33</v>
      </c>
    </row>
    <row r="153" spans="1:42" ht="12" customHeight="1"/>
    <row r="154" spans="1:42" ht="12" customHeight="1"/>
    <row r="155" spans="1:42" ht="12" customHeight="1">
      <c r="A155" s="7" t="s">
        <v>0</v>
      </c>
      <c r="B155" s="7" t="s">
        <v>1</v>
      </c>
      <c r="C155" s="7" t="s">
        <v>2</v>
      </c>
      <c r="D155" s="549" t="s">
        <v>3</v>
      </c>
      <c r="E155" s="549"/>
      <c r="F155" s="549"/>
      <c r="G155" s="549" t="s">
        <v>13</v>
      </c>
      <c r="H155" s="549"/>
      <c r="I155" s="549"/>
      <c r="J155" s="549" t="s">
        <v>4</v>
      </c>
      <c r="K155" s="549"/>
      <c r="L155" s="549"/>
      <c r="M155" s="549" t="s">
        <v>6</v>
      </c>
      <c r="N155" s="549"/>
      <c r="O155" s="549"/>
      <c r="P155" s="549" t="s">
        <v>5</v>
      </c>
      <c r="Q155" s="549"/>
      <c r="R155" s="549"/>
      <c r="S155" s="549" t="s">
        <v>7</v>
      </c>
      <c r="T155" s="549"/>
      <c r="U155" s="549"/>
      <c r="V155" s="549" t="s">
        <v>12</v>
      </c>
      <c r="W155" s="549"/>
      <c r="X155" s="549"/>
    </row>
    <row r="156" spans="1:42" ht="12" customHeight="1">
      <c r="A156" s="9">
        <v>44872</v>
      </c>
      <c r="B156" s="7" t="s">
        <v>119</v>
      </c>
      <c r="C156" s="7" t="s">
        <v>120</v>
      </c>
      <c r="D156" s="30">
        <v>88</v>
      </c>
      <c r="E156" s="3">
        <v>41</v>
      </c>
      <c r="F156" s="4">
        <v>27</v>
      </c>
      <c r="G156" s="30">
        <f>IF(AA156&lt;0,"-"&amp;AB156,AB156)</f>
        <v>1</v>
      </c>
      <c r="H156" s="3">
        <f>AC156</f>
        <v>18</v>
      </c>
      <c r="I156" s="3">
        <f>AD156</f>
        <v>33</v>
      </c>
      <c r="J156" s="30">
        <v>88</v>
      </c>
      <c r="K156" s="3">
        <v>41</v>
      </c>
      <c r="L156" s="4">
        <v>26</v>
      </c>
      <c r="M156" s="30">
        <f>IF(AE156&lt;0,"-"&amp;AF156,AF156)</f>
        <v>1</v>
      </c>
      <c r="N156" s="3">
        <f>AG156</f>
        <v>18</v>
      </c>
      <c r="O156" s="3">
        <f>AH156</f>
        <v>34</v>
      </c>
      <c r="P156" s="30">
        <v>88</v>
      </c>
      <c r="Q156" s="3">
        <v>41</v>
      </c>
      <c r="R156" s="4">
        <v>26</v>
      </c>
      <c r="S156" s="30">
        <f>IF(AI156&lt;0,"-"&amp;AJ156,AJ156)</f>
        <v>1</v>
      </c>
      <c r="T156" s="3">
        <f>AK156</f>
        <v>18</v>
      </c>
      <c r="U156" s="3">
        <f>AL156</f>
        <v>34</v>
      </c>
      <c r="V156" s="30">
        <f>IF(AM156&lt;0,"-"&amp;AN156,AN156)</f>
        <v>1</v>
      </c>
      <c r="W156" s="3">
        <f>AO156</f>
        <v>18</v>
      </c>
      <c r="X156" s="4">
        <f>AP156</f>
        <v>34</v>
      </c>
      <c r="AA156" s="8">
        <f>324000-(F156+E156*60+D156*60*60)</f>
        <v>4713</v>
      </c>
      <c r="AB156" s="8">
        <f>ABS(ROUNDDOWN(AA156/3600,0))</f>
        <v>1</v>
      </c>
      <c r="AC156" s="8">
        <f>ABS(ROUNDDOWN((AA156-(3600*ROUNDDOWN(AA156/3600,0)))/60,0))</f>
        <v>18</v>
      </c>
      <c r="AD156" s="8">
        <f>ABS(AA156-(ROUNDDOWN(AA156/3600,0)*3600+ROUNDDOWN((AA156-(3600*ROUNDDOWN(AA156/3600,0)))/60,0)*60))</f>
        <v>33</v>
      </c>
      <c r="AE156" s="8">
        <f>324000-(L156+K156*60+J156*60*60)</f>
        <v>4714</v>
      </c>
      <c r="AF156" s="8">
        <f>ABS(ROUNDDOWN(AE156/3600,0))</f>
        <v>1</v>
      </c>
      <c r="AG156" s="8">
        <f>ABS(ROUNDDOWN((AE156-(3600*ROUNDDOWN(AE156/3600,0)))/60,0))</f>
        <v>18</v>
      </c>
      <c r="AH156" s="8">
        <f>ABS(AE156-(ROUNDDOWN(AE156/3600,0)*3600+ROUNDDOWN((AE156-(3600*ROUNDDOWN(AE156/3600,0)))/60,0)*60))</f>
        <v>34</v>
      </c>
      <c r="AI156" s="8">
        <f>324000-(R156+Q156*60+P156*60*60)</f>
        <v>4714</v>
      </c>
      <c r="AJ156" s="8">
        <f>ABS(ROUNDDOWN(AI156/3600,0))</f>
        <v>1</v>
      </c>
      <c r="AK156" s="8">
        <f>ABS(ROUNDDOWN((AI156-(3600*ROUNDDOWN(AI156/3600,0)))/60,0))</f>
        <v>18</v>
      </c>
      <c r="AL156" s="8">
        <f>ABS(AI156-(ROUNDDOWN(AI156/3600,0)*3600+ROUNDDOWN((AI156-(3600*ROUNDDOWN(AI156/3600,0)))/60,0)*60))</f>
        <v>34</v>
      </c>
      <c r="AM156" s="8">
        <f>ROUND((AA156+AE156+AI156)/3,0)</f>
        <v>4714</v>
      </c>
      <c r="AN156" s="8">
        <f>ABS(ROUNDDOWN(AM156/3600,0))</f>
        <v>1</v>
      </c>
      <c r="AO156" s="8">
        <f>ABS(ROUNDDOWN((AM156-(3600*ROUNDDOWN(AM156/3600,0)))/60,0))</f>
        <v>18</v>
      </c>
      <c r="AP156" s="8">
        <f>ABS(AM156-(ROUNDDOWN(AM156/3600,0)*3600+ROUNDDOWN((AM156-(3600*ROUNDDOWN(AM156/3600,0)))/60,0)*60))</f>
        <v>34</v>
      </c>
    </row>
    <row r="157" spans="1:42" ht="12" customHeight="1">
      <c r="A157" s="7"/>
      <c r="B157" s="7"/>
      <c r="C157" s="7" t="s">
        <v>121</v>
      </c>
      <c r="D157" s="31">
        <v>84</v>
      </c>
      <c r="E157" s="3">
        <v>46</v>
      </c>
      <c r="F157" s="4">
        <v>44</v>
      </c>
      <c r="G157" s="30">
        <f>IF(AA157&lt;0,"-"&amp;AB157,AB157)</f>
        <v>5</v>
      </c>
      <c r="H157" s="3">
        <f>AC157</f>
        <v>13</v>
      </c>
      <c r="I157" s="3">
        <f>AD157</f>
        <v>16</v>
      </c>
      <c r="J157" s="31">
        <v>84</v>
      </c>
      <c r="K157" s="3">
        <v>46</v>
      </c>
      <c r="L157" s="4">
        <v>43</v>
      </c>
      <c r="M157" s="30">
        <f>IF(AE157&lt;0,"-"&amp;AF157,AF157)</f>
        <v>5</v>
      </c>
      <c r="N157" s="3">
        <f>AG157</f>
        <v>13</v>
      </c>
      <c r="O157" s="3">
        <f>AH157</f>
        <v>17</v>
      </c>
      <c r="P157" s="31">
        <v>84</v>
      </c>
      <c r="Q157" s="3">
        <v>46</v>
      </c>
      <c r="R157" s="4">
        <v>45</v>
      </c>
      <c r="S157" s="30">
        <f>IF(AI157&lt;0,"-"&amp;AJ157,AJ157)</f>
        <v>5</v>
      </c>
      <c r="T157" s="3">
        <f>AK157</f>
        <v>13</v>
      </c>
      <c r="U157" s="3">
        <f>AL157</f>
        <v>15</v>
      </c>
      <c r="V157" s="30">
        <f>IF(AM157&lt;0,"-"&amp;AN157,AN157)</f>
        <v>5</v>
      </c>
      <c r="W157" s="3">
        <f>AO157</f>
        <v>13</v>
      </c>
      <c r="X157" s="4">
        <f>AP157</f>
        <v>16</v>
      </c>
      <c r="AA157" s="8">
        <f>324000-(F157+E157*60+D157*60*60)</f>
        <v>18796</v>
      </c>
      <c r="AB157" s="8">
        <f>ABS(ROUNDDOWN(AA157/3600,0))</f>
        <v>5</v>
      </c>
      <c r="AC157" s="8">
        <f>ABS(ROUNDDOWN((AA157-(3600*ROUNDDOWN(AA157/3600,0)))/60,0))</f>
        <v>13</v>
      </c>
      <c r="AD157" s="8">
        <f>ABS(AA157-(ROUNDDOWN(AA157/3600,0)*3600+ROUNDDOWN((AA157-(3600*ROUNDDOWN(AA157/3600,0)))/60,0)*60))</f>
        <v>16</v>
      </c>
      <c r="AE157" s="8">
        <f>324000-(L157+K157*60+J157*60*60)</f>
        <v>18797</v>
      </c>
      <c r="AF157" s="8">
        <f>ABS(ROUNDDOWN(AE157/3600,0))</f>
        <v>5</v>
      </c>
      <c r="AG157" s="8">
        <f>ABS(ROUNDDOWN((AE157-(3600*ROUNDDOWN(AE157/3600,0)))/60,0))</f>
        <v>13</v>
      </c>
      <c r="AH157" s="8">
        <f>ABS(AE157-(ROUNDDOWN(AE157/3600,0)*3600+ROUNDDOWN((AE157-(3600*ROUNDDOWN(AE157/3600,0)))/60,0)*60))</f>
        <v>17</v>
      </c>
      <c r="AI157" s="8">
        <f>324000-(R157+Q157*60+P157*60*60)</f>
        <v>18795</v>
      </c>
      <c r="AJ157" s="8">
        <f>ABS(ROUNDDOWN(AI157/3600,0))</f>
        <v>5</v>
      </c>
      <c r="AK157" s="8">
        <f>ABS(ROUNDDOWN((AI157-(3600*ROUNDDOWN(AI157/3600,0)))/60,0))</f>
        <v>13</v>
      </c>
      <c r="AL157" s="8">
        <f>ABS(AI157-(ROUNDDOWN(AI157/3600,0)*3600+ROUNDDOWN((AI157-(3600*ROUNDDOWN(AI157/3600,0)))/60,0)*60))</f>
        <v>15</v>
      </c>
      <c r="AM157" s="8">
        <f>ROUND((AA157+AE157+AI157)/3,0)</f>
        <v>18796</v>
      </c>
      <c r="AN157" s="8">
        <f>ABS(ROUNDDOWN(AM157/3600,0))</f>
        <v>5</v>
      </c>
      <c r="AO157" s="8">
        <f>ABS(ROUNDDOWN((AM157-(3600*ROUNDDOWN(AM157/3600,0)))/60,0))</f>
        <v>13</v>
      </c>
      <c r="AP157" s="8">
        <f>ABS(AM157-(ROUNDDOWN(AM157/3600,0)*3600+ROUNDDOWN((AM157-(3600*ROUNDDOWN(AM157/3600,0)))/60,0)*60))</f>
        <v>16</v>
      </c>
    </row>
    <row r="158" spans="1:42" ht="12" customHeight="1"/>
    <row r="159" spans="1:42" ht="12" customHeight="1"/>
    <row r="160" spans="1:42" ht="12" customHeight="1">
      <c r="A160" s="7" t="s">
        <v>0</v>
      </c>
      <c r="B160" s="7" t="s">
        <v>1</v>
      </c>
      <c r="C160" s="7" t="s">
        <v>2</v>
      </c>
      <c r="D160" s="549" t="s">
        <v>3</v>
      </c>
      <c r="E160" s="549"/>
      <c r="F160" s="549"/>
      <c r="G160" s="549" t="s">
        <v>13</v>
      </c>
      <c r="H160" s="549"/>
      <c r="I160" s="549"/>
      <c r="J160" s="549" t="s">
        <v>4</v>
      </c>
      <c r="K160" s="549"/>
      <c r="L160" s="549"/>
      <c r="M160" s="549" t="s">
        <v>6</v>
      </c>
      <c r="N160" s="549"/>
      <c r="O160" s="549"/>
      <c r="P160" s="549" t="s">
        <v>5</v>
      </c>
      <c r="Q160" s="549"/>
      <c r="R160" s="549"/>
      <c r="S160" s="549" t="s">
        <v>7</v>
      </c>
      <c r="T160" s="549"/>
      <c r="U160" s="549"/>
      <c r="V160" s="549" t="s">
        <v>12</v>
      </c>
      <c r="W160" s="549"/>
      <c r="X160" s="549"/>
    </row>
    <row r="161" spans="1:42" ht="12" customHeight="1">
      <c r="A161" s="9">
        <v>44872</v>
      </c>
      <c r="B161" s="7" t="s">
        <v>120</v>
      </c>
      <c r="C161" s="7" t="s">
        <v>119</v>
      </c>
      <c r="D161" s="30">
        <v>91</v>
      </c>
      <c r="E161" s="3">
        <v>19</v>
      </c>
      <c r="F161" s="4">
        <v>33</v>
      </c>
      <c r="G161" s="30" t="str">
        <f>IF(AA161&lt;0,"-"&amp;AB161,AB161)</f>
        <v>-1</v>
      </c>
      <c r="H161" s="3">
        <f>AC161</f>
        <v>19</v>
      </c>
      <c r="I161" s="3">
        <f>AD161</f>
        <v>33</v>
      </c>
      <c r="J161" s="30">
        <v>91</v>
      </c>
      <c r="K161" s="3">
        <v>19</v>
      </c>
      <c r="L161" s="4">
        <v>33</v>
      </c>
      <c r="M161" s="30" t="str">
        <f>IF(AE161&lt;0,"-"&amp;AF161,AF161)</f>
        <v>-1</v>
      </c>
      <c r="N161" s="3">
        <f>AG161</f>
        <v>19</v>
      </c>
      <c r="O161" s="3">
        <f>AH161</f>
        <v>33</v>
      </c>
      <c r="P161" s="30">
        <v>91</v>
      </c>
      <c r="Q161" s="3">
        <v>19</v>
      </c>
      <c r="R161" s="4">
        <v>31</v>
      </c>
      <c r="S161" s="30" t="str">
        <f>IF(AI161&lt;0,"-"&amp;AJ161,AJ161)</f>
        <v>-1</v>
      </c>
      <c r="T161" s="3">
        <f>AK161</f>
        <v>19</v>
      </c>
      <c r="U161" s="3">
        <f>AL161</f>
        <v>31</v>
      </c>
      <c r="V161" s="30" t="str">
        <f>IF(AM161&lt;0,"-"&amp;AN161,AN161)</f>
        <v>-1</v>
      </c>
      <c r="W161" s="3">
        <f>AO161</f>
        <v>19</v>
      </c>
      <c r="X161" s="4">
        <f>AP161</f>
        <v>32</v>
      </c>
      <c r="AA161" s="8">
        <f>324000-(F161+E161*60+D161*60*60)</f>
        <v>-4773</v>
      </c>
      <c r="AB161" s="8">
        <f>ABS(ROUNDDOWN(AA161/3600,0))</f>
        <v>1</v>
      </c>
      <c r="AC161" s="8">
        <f>ABS(ROUNDDOWN((AA161-(3600*ROUNDDOWN(AA161/3600,0)))/60,0))</f>
        <v>19</v>
      </c>
      <c r="AD161" s="8">
        <f>ABS(AA161-(ROUNDDOWN(AA161/3600,0)*3600+ROUNDDOWN((AA161-(3600*ROUNDDOWN(AA161/3600,0)))/60,0)*60))</f>
        <v>33</v>
      </c>
      <c r="AE161" s="8">
        <f>324000-(L161+K161*60+J161*60*60)</f>
        <v>-4773</v>
      </c>
      <c r="AF161" s="8">
        <f>ABS(ROUNDDOWN(AE161/3600,0))</f>
        <v>1</v>
      </c>
      <c r="AG161" s="8">
        <f>ABS(ROUNDDOWN((AE161-(3600*ROUNDDOWN(AE161/3600,0)))/60,0))</f>
        <v>19</v>
      </c>
      <c r="AH161" s="8">
        <f>ABS(AE161-(ROUNDDOWN(AE161/3600,0)*3600+ROUNDDOWN((AE161-(3600*ROUNDDOWN(AE161/3600,0)))/60,0)*60))</f>
        <v>33</v>
      </c>
      <c r="AI161" s="8">
        <f>324000-(R161+Q161*60+P161*60*60)</f>
        <v>-4771</v>
      </c>
      <c r="AJ161" s="8">
        <f>ABS(ROUNDDOWN(AI161/3600,0))</f>
        <v>1</v>
      </c>
      <c r="AK161" s="8">
        <f>ABS(ROUNDDOWN((AI161-(3600*ROUNDDOWN(AI161/3600,0)))/60,0))</f>
        <v>19</v>
      </c>
      <c r="AL161" s="8">
        <f>ABS(AI161-(ROUNDDOWN(AI161/3600,0)*3600+ROUNDDOWN((AI161-(3600*ROUNDDOWN(AI161/3600,0)))/60,0)*60))</f>
        <v>31</v>
      </c>
      <c r="AM161" s="8">
        <f>ROUND((AA161+AE161+AI161)/3,0)</f>
        <v>-4772</v>
      </c>
      <c r="AN161" s="8">
        <f>ABS(ROUNDDOWN(AM161/3600,0))</f>
        <v>1</v>
      </c>
      <c r="AO161" s="8">
        <f>ABS(ROUNDDOWN((AM161-(3600*ROUNDDOWN(AM161/3600,0)))/60,0))</f>
        <v>19</v>
      </c>
      <c r="AP161" s="8">
        <f>ABS(AM161-(ROUNDDOWN(AM161/3600,0)*3600+ROUNDDOWN((AM161-(3600*ROUNDDOWN(AM161/3600,0)))/60,0)*60))</f>
        <v>32</v>
      </c>
    </row>
    <row r="162" spans="1:42" ht="12" customHeight="1">
      <c r="A162" s="7"/>
      <c r="B162" s="7"/>
      <c r="C162" s="7" t="s">
        <v>122</v>
      </c>
      <c r="D162" s="31">
        <v>89</v>
      </c>
      <c r="E162" s="3">
        <v>59</v>
      </c>
      <c r="F162" s="4">
        <v>34</v>
      </c>
      <c r="G162" s="30">
        <f>IF(AA162&lt;0,"-"&amp;AB162,AB162)</f>
        <v>0</v>
      </c>
      <c r="H162" s="3">
        <f>AC162</f>
        <v>0</v>
      </c>
      <c r="I162" s="3">
        <f>AD162</f>
        <v>26</v>
      </c>
      <c r="J162" s="31">
        <v>89</v>
      </c>
      <c r="K162" s="3">
        <v>59</v>
      </c>
      <c r="L162" s="4">
        <v>35</v>
      </c>
      <c r="M162" s="30">
        <f>IF(AE162&lt;0,"-"&amp;AF162,AF162)</f>
        <v>0</v>
      </c>
      <c r="N162" s="3">
        <f>AG162</f>
        <v>0</v>
      </c>
      <c r="O162" s="3">
        <f>AH162</f>
        <v>25</v>
      </c>
      <c r="P162" s="31">
        <v>89</v>
      </c>
      <c r="Q162" s="3">
        <v>59</v>
      </c>
      <c r="R162" s="4">
        <v>33</v>
      </c>
      <c r="S162" s="30">
        <f>IF(AI162&lt;0,"-"&amp;AJ162,AJ162)</f>
        <v>0</v>
      </c>
      <c r="T162" s="3">
        <f>AK162</f>
        <v>0</v>
      </c>
      <c r="U162" s="3">
        <f>AL162</f>
        <v>27</v>
      </c>
      <c r="V162" s="30">
        <f>IF(AM162&lt;0,"-"&amp;AN162,AN162)</f>
        <v>0</v>
      </c>
      <c r="W162" s="3">
        <f>AO162</f>
        <v>0</v>
      </c>
      <c r="X162" s="4">
        <f>AP162</f>
        <v>26</v>
      </c>
      <c r="AA162" s="8">
        <f>324000-(F162+E162*60+D162*60*60)</f>
        <v>26</v>
      </c>
      <c r="AB162" s="8">
        <f>ABS(ROUNDDOWN(AA162/3600,0))</f>
        <v>0</v>
      </c>
      <c r="AC162" s="8">
        <f>ABS(ROUNDDOWN((AA162-(3600*ROUNDDOWN(AA162/3600,0)))/60,0))</f>
        <v>0</v>
      </c>
      <c r="AD162" s="8">
        <f>ABS(AA162-(ROUNDDOWN(AA162/3600,0)*3600+ROUNDDOWN((AA162-(3600*ROUNDDOWN(AA162/3600,0)))/60,0)*60))</f>
        <v>26</v>
      </c>
      <c r="AE162" s="8">
        <f>324000-(L162+K162*60+J162*60*60)</f>
        <v>25</v>
      </c>
      <c r="AF162" s="8">
        <f>ABS(ROUNDDOWN(AE162/3600,0))</f>
        <v>0</v>
      </c>
      <c r="AG162" s="8">
        <f>ABS(ROUNDDOWN((AE162-(3600*ROUNDDOWN(AE162/3600,0)))/60,0))</f>
        <v>0</v>
      </c>
      <c r="AH162" s="8">
        <f>ABS(AE162-(ROUNDDOWN(AE162/3600,0)*3600+ROUNDDOWN((AE162-(3600*ROUNDDOWN(AE162/3600,0)))/60,0)*60))</f>
        <v>25</v>
      </c>
      <c r="AI162" s="8">
        <f>324000-(R162+Q162*60+P162*60*60)</f>
        <v>27</v>
      </c>
      <c r="AJ162" s="8">
        <f>ABS(ROUNDDOWN(AI162/3600,0))</f>
        <v>0</v>
      </c>
      <c r="AK162" s="8">
        <f>ABS(ROUNDDOWN((AI162-(3600*ROUNDDOWN(AI162/3600,0)))/60,0))</f>
        <v>0</v>
      </c>
      <c r="AL162" s="8">
        <f>ABS(AI162-(ROUNDDOWN(AI162/3600,0)*3600+ROUNDDOWN((AI162-(3600*ROUNDDOWN(AI162/3600,0)))/60,0)*60))</f>
        <v>27</v>
      </c>
      <c r="AM162" s="8">
        <f>ROUND((AA162+AE162+AI162)/3,0)</f>
        <v>26</v>
      </c>
      <c r="AN162" s="8">
        <f>ABS(ROUNDDOWN(AM162/3600,0))</f>
        <v>0</v>
      </c>
      <c r="AO162" s="8">
        <f>ABS(ROUNDDOWN((AM162-(3600*ROUNDDOWN(AM162/3600,0)))/60,0))</f>
        <v>0</v>
      </c>
      <c r="AP162" s="8">
        <f>ABS(AM162-(ROUNDDOWN(AM162/3600,0)*3600+ROUNDDOWN((AM162-(3600*ROUNDDOWN(AM162/3600,0)))/60,0)*60))</f>
        <v>26</v>
      </c>
    </row>
    <row r="163" spans="1:42" ht="12" customHeight="1"/>
    <row r="164" spans="1:42" ht="12" customHeight="1"/>
    <row r="165" spans="1:42" ht="12" customHeight="1">
      <c r="A165" s="7" t="s">
        <v>0</v>
      </c>
      <c r="B165" s="7" t="s">
        <v>1</v>
      </c>
      <c r="C165" s="7" t="s">
        <v>2</v>
      </c>
      <c r="D165" s="549" t="s">
        <v>3</v>
      </c>
      <c r="E165" s="549"/>
      <c r="F165" s="549"/>
      <c r="G165" s="549" t="s">
        <v>13</v>
      </c>
      <c r="H165" s="549"/>
      <c r="I165" s="549"/>
      <c r="J165" s="549" t="s">
        <v>4</v>
      </c>
      <c r="K165" s="549"/>
      <c r="L165" s="549"/>
      <c r="M165" s="549" t="s">
        <v>6</v>
      </c>
      <c r="N165" s="549"/>
      <c r="O165" s="549"/>
      <c r="P165" s="549" t="s">
        <v>5</v>
      </c>
      <c r="Q165" s="549"/>
      <c r="R165" s="549"/>
      <c r="S165" s="549" t="s">
        <v>7</v>
      </c>
      <c r="T165" s="549"/>
      <c r="U165" s="549"/>
      <c r="V165" s="549" t="s">
        <v>12</v>
      </c>
      <c r="W165" s="549"/>
      <c r="X165" s="549"/>
    </row>
    <row r="166" spans="1:42" ht="12" customHeight="1">
      <c r="A166" s="9">
        <v>44872</v>
      </c>
      <c r="B166" s="7" t="s">
        <v>123</v>
      </c>
      <c r="C166" s="7" t="s">
        <v>105</v>
      </c>
      <c r="D166" s="30">
        <v>90</v>
      </c>
      <c r="E166" s="3">
        <v>0</v>
      </c>
      <c r="F166" s="4">
        <v>8</v>
      </c>
      <c r="G166" s="30" t="str">
        <f>IF(AA166&lt;0,"-"&amp;AB166,AB166)</f>
        <v>-0</v>
      </c>
      <c r="H166" s="3">
        <f>AC166</f>
        <v>0</v>
      </c>
      <c r="I166" s="3">
        <f>AD166</f>
        <v>8</v>
      </c>
      <c r="J166" s="30">
        <v>90</v>
      </c>
      <c r="K166" s="3">
        <v>0</v>
      </c>
      <c r="L166" s="4">
        <v>8</v>
      </c>
      <c r="M166" s="30" t="str">
        <f>IF(AE166&lt;0,"-"&amp;AF166,AF166)</f>
        <v>-0</v>
      </c>
      <c r="N166" s="3">
        <f>AG166</f>
        <v>0</v>
      </c>
      <c r="O166" s="3">
        <f>AH166</f>
        <v>8</v>
      </c>
      <c r="P166" s="30">
        <v>90</v>
      </c>
      <c r="Q166" s="3">
        <v>0</v>
      </c>
      <c r="R166" s="4">
        <v>11</v>
      </c>
      <c r="S166" s="30" t="str">
        <f>IF(AI166&lt;0,"-"&amp;AJ166,AJ166)</f>
        <v>-0</v>
      </c>
      <c r="T166" s="3">
        <f>AK166</f>
        <v>0</v>
      </c>
      <c r="U166" s="3">
        <f>AL166</f>
        <v>11</v>
      </c>
      <c r="V166" s="30" t="str">
        <f>IF(AM166&lt;0,"-"&amp;AN166,AN166)</f>
        <v>-0</v>
      </c>
      <c r="W166" s="3">
        <f>AO166</f>
        <v>0</v>
      </c>
      <c r="X166" s="4">
        <f>AP166</f>
        <v>9</v>
      </c>
      <c r="AA166" s="8">
        <f>324000-(F166+E166*60+D166*60*60)</f>
        <v>-8</v>
      </c>
      <c r="AB166" s="8">
        <f>ABS(ROUNDDOWN(AA166/3600,0))</f>
        <v>0</v>
      </c>
      <c r="AC166" s="8">
        <f>ABS(ROUNDDOWN((AA166-(3600*ROUNDDOWN(AA166/3600,0)))/60,0))</f>
        <v>0</v>
      </c>
      <c r="AD166" s="8">
        <f>ABS(AA166-(ROUNDDOWN(AA166/3600,0)*3600+ROUNDDOWN((AA166-(3600*ROUNDDOWN(AA166/3600,0)))/60,0)*60))</f>
        <v>8</v>
      </c>
      <c r="AE166" s="8">
        <f>324000-(L166+K166*60+J166*60*60)</f>
        <v>-8</v>
      </c>
      <c r="AF166" s="8">
        <f>ABS(ROUNDDOWN(AE166/3600,0))</f>
        <v>0</v>
      </c>
      <c r="AG166" s="8">
        <f>ABS(ROUNDDOWN((AE166-(3600*ROUNDDOWN(AE166/3600,0)))/60,0))</f>
        <v>0</v>
      </c>
      <c r="AH166" s="8">
        <f>ABS(AE166-(ROUNDDOWN(AE166/3600,0)*3600+ROUNDDOWN((AE166-(3600*ROUNDDOWN(AE166/3600,0)))/60,0)*60))</f>
        <v>8</v>
      </c>
      <c r="AI166" s="8">
        <f>324000-(R166+Q166*60+P166*60*60)</f>
        <v>-11</v>
      </c>
      <c r="AJ166" s="8">
        <f>ABS(ROUNDDOWN(AI166/3600,0))</f>
        <v>0</v>
      </c>
      <c r="AK166" s="8">
        <f>ABS(ROUNDDOWN((AI166-(3600*ROUNDDOWN(AI166/3600,0)))/60,0))</f>
        <v>0</v>
      </c>
      <c r="AL166" s="8">
        <f>ABS(AI166-(ROUNDDOWN(AI166/3600,0)*3600+ROUNDDOWN((AI166-(3600*ROUNDDOWN(AI166/3600,0)))/60,0)*60))</f>
        <v>11</v>
      </c>
      <c r="AM166" s="8">
        <f>ROUND((AA166+AE166+AI166)/3,0)</f>
        <v>-9</v>
      </c>
      <c r="AN166" s="8">
        <f>ABS(ROUNDDOWN(AM166/3600,0))</f>
        <v>0</v>
      </c>
      <c r="AO166" s="8">
        <f>ABS(ROUNDDOWN((AM166-(3600*ROUNDDOWN(AM166/3600,0)))/60,0))</f>
        <v>0</v>
      </c>
      <c r="AP166" s="8">
        <f>ABS(AM166-(ROUNDDOWN(AM166/3600,0)*3600+ROUNDDOWN((AM166-(3600*ROUNDDOWN(AM166/3600,0)))/60,0)*60))</f>
        <v>9</v>
      </c>
    </row>
    <row r="167" spans="1:42" ht="12" customHeight="1">
      <c r="A167" s="7"/>
      <c r="B167" s="7"/>
      <c r="C167" s="7" t="s">
        <v>124</v>
      </c>
      <c r="D167" s="31">
        <v>89</v>
      </c>
      <c r="E167" s="3">
        <v>18</v>
      </c>
      <c r="F167" s="4">
        <v>33</v>
      </c>
      <c r="G167" s="30">
        <f>IF(AA167&lt;0,"-"&amp;AB167,AB167)</f>
        <v>0</v>
      </c>
      <c r="H167" s="3">
        <f>AC167</f>
        <v>41</v>
      </c>
      <c r="I167" s="3">
        <f>AD167</f>
        <v>27</v>
      </c>
      <c r="J167" s="31">
        <v>89</v>
      </c>
      <c r="K167" s="3">
        <v>18</v>
      </c>
      <c r="L167" s="4">
        <v>31</v>
      </c>
      <c r="M167" s="30">
        <f>IF(AE167&lt;0,"-"&amp;AF167,AF167)</f>
        <v>0</v>
      </c>
      <c r="N167" s="3">
        <f>AG167</f>
        <v>41</v>
      </c>
      <c r="O167" s="3">
        <f>AH167</f>
        <v>29</v>
      </c>
      <c r="P167" s="31">
        <v>89</v>
      </c>
      <c r="Q167" s="3">
        <v>18</v>
      </c>
      <c r="R167" s="4">
        <v>34</v>
      </c>
      <c r="S167" s="30">
        <f>IF(AI167&lt;0,"-"&amp;AJ167,AJ167)</f>
        <v>0</v>
      </c>
      <c r="T167" s="3">
        <f>AK167</f>
        <v>41</v>
      </c>
      <c r="U167" s="3">
        <f>AL167</f>
        <v>26</v>
      </c>
      <c r="V167" s="30">
        <f>IF(AM167&lt;0,"-"&amp;AN167,AN167)</f>
        <v>0</v>
      </c>
      <c r="W167" s="3">
        <f>AO167</f>
        <v>41</v>
      </c>
      <c r="X167" s="4">
        <f>AP167</f>
        <v>27</v>
      </c>
      <c r="AA167" s="8">
        <f>324000-(F167+E167*60+D167*60*60)</f>
        <v>2487</v>
      </c>
      <c r="AB167" s="8">
        <f>ABS(ROUNDDOWN(AA167/3600,0))</f>
        <v>0</v>
      </c>
      <c r="AC167" s="8">
        <f>ABS(ROUNDDOWN((AA167-(3600*ROUNDDOWN(AA167/3600,0)))/60,0))</f>
        <v>41</v>
      </c>
      <c r="AD167" s="8">
        <f>ABS(AA167-(ROUNDDOWN(AA167/3600,0)*3600+ROUNDDOWN((AA167-(3600*ROUNDDOWN(AA167/3600,0)))/60,0)*60))</f>
        <v>27</v>
      </c>
      <c r="AE167" s="8">
        <f>324000-(L167+K167*60+J167*60*60)</f>
        <v>2489</v>
      </c>
      <c r="AF167" s="8">
        <f>ABS(ROUNDDOWN(AE167/3600,0))</f>
        <v>0</v>
      </c>
      <c r="AG167" s="8">
        <f>ABS(ROUNDDOWN((AE167-(3600*ROUNDDOWN(AE167/3600,0)))/60,0))</f>
        <v>41</v>
      </c>
      <c r="AH167" s="8">
        <f>ABS(AE167-(ROUNDDOWN(AE167/3600,0)*3600+ROUNDDOWN((AE167-(3600*ROUNDDOWN(AE167/3600,0)))/60,0)*60))</f>
        <v>29</v>
      </c>
      <c r="AI167" s="8">
        <f>324000-(R167+Q167*60+P167*60*60)</f>
        <v>2486</v>
      </c>
      <c r="AJ167" s="8">
        <f>ABS(ROUNDDOWN(AI167/3600,0))</f>
        <v>0</v>
      </c>
      <c r="AK167" s="8">
        <f>ABS(ROUNDDOWN((AI167-(3600*ROUNDDOWN(AI167/3600,0)))/60,0))</f>
        <v>41</v>
      </c>
      <c r="AL167" s="8">
        <f>ABS(AI167-(ROUNDDOWN(AI167/3600,0)*3600+ROUNDDOWN((AI167-(3600*ROUNDDOWN(AI167/3600,0)))/60,0)*60))</f>
        <v>26</v>
      </c>
      <c r="AM167" s="8">
        <f>ROUND((AA167+AE167+AI167)/3,0)</f>
        <v>2487</v>
      </c>
      <c r="AN167" s="8">
        <f>ABS(ROUNDDOWN(AM167/3600,0))</f>
        <v>0</v>
      </c>
      <c r="AO167" s="8">
        <f>ABS(ROUNDDOWN((AM167-(3600*ROUNDDOWN(AM167/3600,0)))/60,0))</f>
        <v>41</v>
      </c>
      <c r="AP167" s="8">
        <f>ABS(AM167-(ROUNDDOWN(AM167/3600,0)*3600+ROUNDDOWN((AM167-(3600*ROUNDDOWN(AM167/3600,0)))/60,0)*60))</f>
        <v>27</v>
      </c>
    </row>
    <row r="168" spans="1:42" ht="12" customHeight="1"/>
    <row r="169" spans="1:42" ht="12" customHeight="1"/>
    <row r="170" spans="1:42" ht="12" customHeight="1">
      <c r="A170" s="7" t="s">
        <v>0</v>
      </c>
      <c r="B170" s="7" t="s">
        <v>1</v>
      </c>
      <c r="C170" s="7" t="s">
        <v>2</v>
      </c>
      <c r="D170" s="549" t="s">
        <v>3</v>
      </c>
      <c r="E170" s="549"/>
      <c r="F170" s="549"/>
      <c r="G170" s="549" t="s">
        <v>13</v>
      </c>
      <c r="H170" s="549"/>
      <c r="I170" s="549"/>
      <c r="J170" s="549" t="s">
        <v>4</v>
      </c>
      <c r="K170" s="549"/>
      <c r="L170" s="549"/>
      <c r="M170" s="549" t="s">
        <v>6</v>
      </c>
      <c r="N170" s="549"/>
      <c r="O170" s="549"/>
      <c r="P170" s="549" t="s">
        <v>5</v>
      </c>
      <c r="Q170" s="549"/>
      <c r="R170" s="549"/>
      <c r="S170" s="549" t="s">
        <v>7</v>
      </c>
      <c r="T170" s="549"/>
      <c r="U170" s="549"/>
      <c r="V170" s="549" t="s">
        <v>12</v>
      </c>
      <c r="W170" s="549"/>
      <c r="X170" s="549"/>
    </row>
    <row r="171" spans="1:42" ht="12" customHeight="1">
      <c r="A171" s="9">
        <v>44872</v>
      </c>
      <c r="B171" s="7" t="s">
        <v>83</v>
      </c>
      <c r="C171" s="7" t="s">
        <v>82</v>
      </c>
      <c r="D171" s="30">
        <v>86</v>
      </c>
      <c r="E171" s="3">
        <v>17</v>
      </c>
      <c r="F171" s="4">
        <v>11</v>
      </c>
      <c r="G171" s="30">
        <f>IF(AA171&lt;0,"-"&amp;AB171,AB171)</f>
        <v>3</v>
      </c>
      <c r="H171" s="3">
        <f t="shared" ref="H171:I173" si="24">AC171</f>
        <v>42</v>
      </c>
      <c r="I171" s="3">
        <f t="shared" si="24"/>
        <v>49</v>
      </c>
      <c r="J171" s="30">
        <v>86</v>
      </c>
      <c r="K171" s="3">
        <v>17</v>
      </c>
      <c r="L171" s="4">
        <v>10</v>
      </c>
      <c r="M171" s="30">
        <f>IF(AE171&lt;0,"-"&amp;AF171,AF171)</f>
        <v>3</v>
      </c>
      <c r="N171" s="3">
        <f t="shared" ref="N171:O173" si="25">AG171</f>
        <v>42</v>
      </c>
      <c r="O171" s="3">
        <f t="shared" si="25"/>
        <v>50</v>
      </c>
      <c r="P171" s="30">
        <v>86</v>
      </c>
      <c r="Q171" s="3">
        <v>17</v>
      </c>
      <c r="R171" s="4">
        <v>7</v>
      </c>
      <c r="S171" s="30">
        <f>IF(AI171&lt;0,"-"&amp;AJ171,AJ171)</f>
        <v>3</v>
      </c>
      <c r="T171" s="3">
        <f t="shared" ref="T171:U173" si="26">AK171</f>
        <v>42</v>
      </c>
      <c r="U171" s="3">
        <f t="shared" si="26"/>
        <v>53</v>
      </c>
      <c r="V171" s="30">
        <f>IF(AM171&lt;0,"-"&amp;AN171,AN171)</f>
        <v>3</v>
      </c>
      <c r="W171" s="3">
        <f t="shared" ref="W171:X173" si="27">AO171</f>
        <v>42</v>
      </c>
      <c r="X171" s="4">
        <f t="shared" si="27"/>
        <v>51</v>
      </c>
      <c r="AA171" s="8">
        <f>324000-(F171+E171*60+D171*60*60)</f>
        <v>13369</v>
      </c>
      <c r="AB171" s="8">
        <f>ABS(ROUNDDOWN(AA171/3600,0))</f>
        <v>3</v>
      </c>
      <c r="AC171" s="8">
        <f>ABS(ROUNDDOWN((AA171-(3600*ROUNDDOWN(AA171/3600,0)))/60,0))</f>
        <v>42</v>
      </c>
      <c r="AD171" s="8">
        <f>ABS(AA171-(ROUNDDOWN(AA171/3600,0)*3600+ROUNDDOWN((AA171-(3600*ROUNDDOWN(AA171/3600,0)))/60,0)*60))</f>
        <v>49</v>
      </c>
      <c r="AE171" s="8">
        <f>324000-(L171+K171*60+J171*60*60)</f>
        <v>13370</v>
      </c>
      <c r="AF171" s="8">
        <f>ABS(ROUNDDOWN(AE171/3600,0))</f>
        <v>3</v>
      </c>
      <c r="AG171" s="8">
        <f>ABS(ROUNDDOWN((AE171-(3600*ROUNDDOWN(AE171/3600,0)))/60,0))</f>
        <v>42</v>
      </c>
      <c r="AH171" s="8">
        <f>ABS(AE171-(ROUNDDOWN(AE171/3600,0)*3600+ROUNDDOWN((AE171-(3600*ROUNDDOWN(AE171/3600,0)))/60,0)*60))</f>
        <v>50</v>
      </c>
      <c r="AI171" s="8">
        <f>324000-(R171+Q171*60+P171*60*60)</f>
        <v>13373</v>
      </c>
      <c r="AJ171" s="8">
        <f>ABS(ROUNDDOWN(AI171/3600,0))</f>
        <v>3</v>
      </c>
      <c r="AK171" s="8">
        <f>ABS(ROUNDDOWN((AI171-(3600*ROUNDDOWN(AI171/3600,0)))/60,0))</f>
        <v>42</v>
      </c>
      <c r="AL171" s="8">
        <f>ABS(AI171-(ROUNDDOWN(AI171/3600,0)*3600+ROUNDDOWN((AI171-(3600*ROUNDDOWN(AI171/3600,0)))/60,0)*60))</f>
        <v>53</v>
      </c>
      <c r="AM171" s="8">
        <f>ROUND((AA171+AE171+AI171)/3,0)</f>
        <v>13371</v>
      </c>
      <c r="AN171" s="8">
        <f>ABS(ROUNDDOWN(AM171/3600,0))</f>
        <v>3</v>
      </c>
      <c r="AO171" s="8">
        <f>ABS(ROUNDDOWN((AM171-(3600*ROUNDDOWN(AM171/3600,0)))/60,0))</f>
        <v>42</v>
      </c>
      <c r="AP171" s="8">
        <f>ABS(AM171-(ROUNDDOWN(AM171/3600,0)*3600+ROUNDDOWN((AM171-(3600*ROUNDDOWN(AM171/3600,0)))/60,0)*60))</f>
        <v>51</v>
      </c>
    </row>
    <row r="172" spans="1:42" ht="12" customHeight="1">
      <c r="A172" s="7"/>
      <c r="B172" s="7"/>
      <c r="C172" s="7" t="s">
        <v>126</v>
      </c>
      <c r="D172" s="31">
        <v>100</v>
      </c>
      <c r="E172" s="3">
        <v>34</v>
      </c>
      <c r="F172" s="4">
        <v>9</v>
      </c>
      <c r="G172" s="30" t="str">
        <f>IF(AA172&lt;0,"-"&amp;AB172,AB172)</f>
        <v>-10</v>
      </c>
      <c r="H172" s="3">
        <f t="shared" si="24"/>
        <v>34</v>
      </c>
      <c r="I172" s="3">
        <f t="shared" si="24"/>
        <v>9</v>
      </c>
      <c r="J172" s="31">
        <v>100</v>
      </c>
      <c r="K172" s="3">
        <v>34</v>
      </c>
      <c r="L172" s="4">
        <v>5</v>
      </c>
      <c r="M172" s="30" t="str">
        <f>IF(AE172&lt;0,"-"&amp;AF172,AF172)</f>
        <v>-10</v>
      </c>
      <c r="N172" s="3">
        <f t="shared" si="25"/>
        <v>34</v>
      </c>
      <c r="O172" s="3">
        <f t="shared" si="25"/>
        <v>5</v>
      </c>
      <c r="P172" s="31">
        <v>100</v>
      </c>
      <c r="Q172" s="3">
        <v>33</v>
      </c>
      <c r="R172" s="4">
        <v>49</v>
      </c>
      <c r="S172" s="30" t="str">
        <f>IF(AI172&lt;0,"-"&amp;AJ172,AJ172)</f>
        <v>-10</v>
      </c>
      <c r="T172" s="3">
        <f t="shared" si="26"/>
        <v>33</v>
      </c>
      <c r="U172" s="3">
        <f t="shared" si="26"/>
        <v>49</v>
      </c>
      <c r="V172" s="30" t="str">
        <f>IF(AM172&lt;0,"-"&amp;AN172,AN172)</f>
        <v>-10</v>
      </c>
      <c r="W172" s="3">
        <f t="shared" si="27"/>
        <v>34</v>
      </c>
      <c r="X172" s="4">
        <f t="shared" si="27"/>
        <v>1</v>
      </c>
      <c r="AA172" s="8">
        <f>324000-(F172+E172*60+D172*60*60)</f>
        <v>-38049</v>
      </c>
      <c r="AB172" s="8">
        <f>ABS(ROUNDDOWN(AA172/3600,0))</f>
        <v>10</v>
      </c>
      <c r="AC172" s="8">
        <f>ABS(ROUNDDOWN((AA172-(3600*ROUNDDOWN(AA172/3600,0)))/60,0))</f>
        <v>34</v>
      </c>
      <c r="AD172" s="8">
        <f>ABS(AA172-(ROUNDDOWN(AA172/3600,0)*3600+ROUNDDOWN((AA172-(3600*ROUNDDOWN(AA172/3600,0)))/60,0)*60))</f>
        <v>9</v>
      </c>
      <c r="AE172" s="8">
        <f>324000-(L172+K172*60+J172*60*60)</f>
        <v>-38045</v>
      </c>
      <c r="AF172" s="8">
        <f>ABS(ROUNDDOWN(AE172/3600,0))</f>
        <v>10</v>
      </c>
      <c r="AG172" s="8">
        <f>ABS(ROUNDDOWN((AE172-(3600*ROUNDDOWN(AE172/3600,0)))/60,0))</f>
        <v>34</v>
      </c>
      <c r="AH172" s="8">
        <f>ABS(AE172-(ROUNDDOWN(AE172/3600,0)*3600+ROUNDDOWN((AE172-(3600*ROUNDDOWN(AE172/3600,0)))/60,0)*60))</f>
        <v>5</v>
      </c>
      <c r="AI172" s="8">
        <f>324000-(R172+Q172*60+P172*60*60)</f>
        <v>-38029</v>
      </c>
      <c r="AJ172" s="8">
        <f>ABS(ROUNDDOWN(AI172/3600,0))</f>
        <v>10</v>
      </c>
      <c r="AK172" s="8">
        <f>ABS(ROUNDDOWN((AI172-(3600*ROUNDDOWN(AI172/3600,0)))/60,0))</f>
        <v>33</v>
      </c>
      <c r="AL172" s="8">
        <f>ABS(AI172-(ROUNDDOWN(AI172/3600,0)*3600+ROUNDDOWN((AI172-(3600*ROUNDDOWN(AI172/3600,0)))/60,0)*60))</f>
        <v>49</v>
      </c>
      <c r="AM172" s="8">
        <f>ROUND((AA172+AE172+AI172)/3,0)</f>
        <v>-38041</v>
      </c>
      <c r="AN172" s="8">
        <f>ABS(ROUNDDOWN(AM172/3600,0))</f>
        <v>10</v>
      </c>
      <c r="AO172" s="8">
        <f>ABS(ROUNDDOWN((AM172-(3600*ROUNDDOWN(AM172/3600,0)))/60,0))</f>
        <v>34</v>
      </c>
      <c r="AP172" s="8">
        <f>ABS(AM172-(ROUNDDOWN(AM172/3600,0)*3600+ROUNDDOWN((AM172-(3600*ROUNDDOWN(AM172/3600,0)))/60,0)*60))</f>
        <v>1</v>
      </c>
    </row>
    <row r="173" spans="1:42" ht="12" customHeight="1">
      <c r="A173" s="7"/>
      <c r="B173" s="7"/>
      <c r="C173" s="7" t="s">
        <v>127</v>
      </c>
      <c r="D173" s="31">
        <v>113</v>
      </c>
      <c r="E173" s="3">
        <v>48</v>
      </c>
      <c r="F173" s="4">
        <v>49</v>
      </c>
      <c r="G173" s="30" t="str">
        <f>IF(AA173&lt;0,"-"&amp;AB173,AB173)</f>
        <v>-23</v>
      </c>
      <c r="H173" s="3">
        <f t="shared" si="24"/>
        <v>48</v>
      </c>
      <c r="I173" s="3">
        <f t="shared" si="24"/>
        <v>49</v>
      </c>
      <c r="J173" s="31">
        <v>113</v>
      </c>
      <c r="K173" s="3">
        <v>48</v>
      </c>
      <c r="L173" s="4">
        <v>46</v>
      </c>
      <c r="M173" s="30" t="str">
        <f>IF(AE173&lt;0,"-"&amp;AF173,AF173)</f>
        <v>-23</v>
      </c>
      <c r="N173" s="3">
        <f t="shared" si="25"/>
        <v>48</v>
      </c>
      <c r="O173" s="3">
        <f t="shared" si="25"/>
        <v>46</v>
      </c>
      <c r="P173" s="31">
        <v>113</v>
      </c>
      <c r="Q173" s="3">
        <v>48</v>
      </c>
      <c r="R173" s="4">
        <v>26</v>
      </c>
      <c r="S173" s="30" t="str">
        <f>IF(AI173&lt;0,"-"&amp;AJ173,AJ173)</f>
        <v>-23</v>
      </c>
      <c r="T173" s="3">
        <f t="shared" si="26"/>
        <v>48</v>
      </c>
      <c r="U173" s="3">
        <f t="shared" si="26"/>
        <v>26</v>
      </c>
      <c r="V173" s="30" t="str">
        <f>IF(AM173&lt;0,"-"&amp;AN173,AN173)</f>
        <v>-23</v>
      </c>
      <c r="W173" s="3">
        <f t="shared" si="27"/>
        <v>48</v>
      </c>
      <c r="X173" s="4">
        <f t="shared" si="27"/>
        <v>40</v>
      </c>
      <c r="AA173" s="8">
        <f>324000-(F173+E173*60+D173*60*60)</f>
        <v>-85729</v>
      </c>
      <c r="AB173" s="8">
        <f>ABS(ROUNDDOWN(AA173/3600,0))</f>
        <v>23</v>
      </c>
      <c r="AC173" s="8">
        <f>ABS(ROUNDDOWN((AA173-(3600*ROUNDDOWN(AA173/3600,0)))/60,0))</f>
        <v>48</v>
      </c>
      <c r="AD173" s="8">
        <f>ABS(AA173-(ROUNDDOWN(AA173/3600,0)*3600+ROUNDDOWN((AA173-(3600*ROUNDDOWN(AA173/3600,0)))/60,0)*60))</f>
        <v>49</v>
      </c>
      <c r="AE173" s="8">
        <f>324000-(L173+K173*60+J173*60*60)</f>
        <v>-85726</v>
      </c>
      <c r="AF173" s="8">
        <f>ABS(ROUNDDOWN(AE173/3600,0))</f>
        <v>23</v>
      </c>
      <c r="AG173" s="8">
        <f>ABS(ROUNDDOWN((AE173-(3600*ROUNDDOWN(AE173/3600,0)))/60,0))</f>
        <v>48</v>
      </c>
      <c r="AH173" s="8">
        <f>ABS(AE173-(ROUNDDOWN(AE173/3600,0)*3600+ROUNDDOWN((AE173-(3600*ROUNDDOWN(AE173/3600,0)))/60,0)*60))</f>
        <v>46</v>
      </c>
      <c r="AI173" s="8">
        <f>324000-(R173+Q173*60+P173*60*60)</f>
        <v>-85706</v>
      </c>
      <c r="AJ173" s="8">
        <f>ABS(ROUNDDOWN(AI173/3600,0))</f>
        <v>23</v>
      </c>
      <c r="AK173" s="8">
        <f>ABS(ROUNDDOWN((AI173-(3600*ROUNDDOWN(AI173/3600,0)))/60,0))</f>
        <v>48</v>
      </c>
      <c r="AL173" s="8">
        <f>ABS(AI173-(ROUNDDOWN(AI173/3600,0)*3600+ROUNDDOWN((AI173-(3600*ROUNDDOWN(AI173/3600,0)))/60,0)*60))</f>
        <v>26</v>
      </c>
      <c r="AM173" s="8">
        <f>ROUND((AA173+AE173+AI173)/3,0)</f>
        <v>-85720</v>
      </c>
      <c r="AN173" s="8">
        <f>ABS(ROUNDDOWN(AM173/3600,0))</f>
        <v>23</v>
      </c>
      <c r="AO173" s="8">
        <f>ABS(ROUNDDOWN((AM173-(3600*ROUNDDOWN(AM173/3600,0)))/60,0))</f>
        <v>48</v>
      </c>
      <c r="AP173" s="8">
        <f>ABS(AM173-(ROUNDDOWN(AM173/3600,0)*3600+ROUNDDOWN((AM173-(3600*ROUNDDOWN(AM173/3600,0)))/60,0)*60))</f>
        <v>40</v>
      </c>
    </row>
    <row r="174" spans="1:42" ht="12" customHeight="1"/>
    <row r="175" spans="1:42" ht="12" customHeight="1"/>
    <row r="176" spans="1:42" ht="12" customHeight="1">
      <c r="A176" s="7" t="s">
        <v>0</v>
      </c>
      <c r="B176" s="7" t="s">
        <v>1</v>
      </c>
      <c r="C176" s="7" t="s">
        <v>2</v>
      </c>
      <c r="D176" s="549" t="s">
        <v>3</v>
      </c>
      <c r="E176" s="549"/>
      <c r="F176" s="549"/>
      <c r="G176" s="549" t="s">
        <v>13</v>
      </c>
      <c r="H176" s="549"/>
      <c r="I176" s="549"/>
      <c r="J176" s="549" t="s">
        <v>4</v>
      </c>
      <c r="K176" s="549"/>
      <c r="L176" s="549"/>
      <c r="M176" s="549" t="s">
        <v>6</v>
      </c>
      <c r="N176" s="549"/>
      <c r="O176" s="549"/>
      <c r="P176" s="549" t="s">
        <v>5</v>
      </c>
      <c r="Q176" s="549"/>
      <c r="R176" s="549"/>
      <c r="S176" s="549" t="s">
        <v>7</v>
      </c>
      <c r="T176" s="549"/>
      <c r="U176" s="549"/>
      <c r="V176" s="549" t="s">
        <v>12</v>
      </c>
      <c r="W176" s="549"/>
      <c r="X176" s="549"/>
    </row>
    <row r="177" spans="1:42" ht="12" customHeight="1">
      <c r="A177" s="9">
        <v>44872</v>
      </c>
      <c r="B177" s="7" t="s">
        <v>83</v>
      </c>
      <c r="C177" s="7" t="s">
        <v>82</v>
      </c>
      <c r="D177" s="30">
        <v>86</v>
      </c>
      <c r="E177" s="3">
        <v>17</v>
      </c>
      <c r="F177" s="4">
        <v>2</v>
      </c>
      <c r="G177" s="30">
        <f>IF(AA177&lt;0,"-"&amp;AB177,AB177)</f>
        <v>3</v>
      </c>
      <c r="H177" s="3">
        <f>AC177</f>
        <v>42</v>
      </c>
      <c r="I177" s="3">
        <f>AD177</f>
        <v>58</v>
      </c>
      <c r="J177" s="30">
        <v>86</v>
      </c>
      <c r="K177" s="3">
        <v>17</v>
      </c>
      <c r="L177" s="4">
        <v>3</v>
      </c>
      <c r="M177" s="30">
        <f>IF(AE177&lt;0,"-"&amp;AF177,AF177)</f>
        <v>3</v>
      </c>
      <c r="N177" s="3">
        <f>AG177</f>
        <v>42</v>
      </c>
      <c r="O177" s="3">
        <f>AH177</f>
        <v>57</v>
      </c>
      <c r="P177" s="30">
        <v>86</v>
      </c>
      <c r="Q177" s="3">
        <v>17</v>
      </c>
      <c r="R177" s="4">
        <v>0</v>
      </c>
      <c r="S177" s="30">
        <f>IF(AI177&lt;0,"-"&amp;AJ177,AJ177)</f>
        <v>3</v>
      </c>
      <c r="T177" s="3">
        <f>AK177</f>
        <v>43</v>
      </c>
      <c r="U177" s="3">
        <f>AL177</f>
        <v>0</v>
      </c>
      <c r="V177" s="30">
        <f>IF(AM177&lt;0,"-"&amp;AN177,AN177)</f>
        <v>3</v>
      </c>
      <c r="W177" s="3">
        <f>AO177</f>
        <v>42</v>
      </c>
      <c r="X177" s="4">
        <f>AP177</f>
        <v>58</v>
      </c>
      <c r="AA177" s="8">
        <f>324000-(F177+E177*60+D177*60*60)</f>
        <v>13378</v>
      </c>
      <c r="AB177" s="8">
        <f>ABS(ROUNDDOWN(AA177/3600,0))</f>
        <v>3</v>
      </c>
      <c r="AC177" s="8">
        <f>ABS(ROUNDDOWN((AA177-(3600*ROUNDDOWN(AA177/3600,0)))/60,0))</f>
        <v>42</v>
      </c>
      <c r="AD177" s="8">
        <f>ABS(AA177-(ROUNDDOWN(AA177/3600,0)*3600+ROUNDDOWN((AA177-(3600*ROUNDDOWN(AA177/3600,0)))/60,0)*60))</f>
        <v>58</v>
      </c>
      <c r="AE177" s="8">
        <f>324000-(L177+K177*60+J177*60*60)</f>
        <v>13377</v>
      </c>
      <c r="AF177" s="8">
        <f>ABS(ROUNDDOWN(AE177/3600,0))</f>
        <v>3</v>
      </c>
      <c r="AG177" s="8">
        <f>ABS(ROUNDDOWN((AE177-(3600*ROUNDDOWN(AE177/3600,0)))/60,0))</f>
        <v>42</v>
      </c>
      <c r="AH177" s="8">
        <f>ABS(AE177-(ROUNDDOWN(AE177/3600,0)*3600+ROUNDDOWN((AE177-(3600*ROUNDDOWN(AE177/3600,0)))/60,0)*60))</f>
        <v>57</v>
      </c>
      <c r="AI177" s="8">
        <f>324000-(R177+Q177*60+P177*60*60)</f>
        <v>13380</v>
      </c>
      <c r="AJ177" s="8">
        <f>ABS(ROUNDDOWN(AI177/3600,0))</f>
        <v>3</v>
      </c>
      <c r="AK177" s="8">
        <f>ABS(ROUNDDOWN((AI177-(3600*ROUNDDOWN(AI177/3600,0)))/60,0))</f>
        <v>43</v>
      </c>
      <c r="AL177" s="8">
        <f>ABS(AI177-(ROUNDDOWN(AI177/3600,0)*3600+ROUNDDOWN((AI177-(3600*ROUNDDOWN(AI177/3600,0)))/60,0)*60))</f>
        <v>0</v>
      </c>
      <c r="AM177" s="8">
        <f>ROUND((AA177+AE177+AI177)/3,0)</f>
        <v>13378</v>
      </c>
      <c r="AN177" s="8">
        <f>ABS(ROUNDDOWN(AM177/3600,0))</f>
        <v>3</v>
      </c>
      <c r="AO177" s="8">
        <f>ABS(ROUNDDOWN((AM177-(3600*ROUNDDOWN(AM177/3600,0)))/60,0))</f>
        <v>42</v>
      </c>
      <c r="AP177" s="8">
        <f>ABS(AM177-(ROUNDDOWN(AM177/3600,0)*3600+ROUNDDOWN((AM177-(3600*ROUNDDOWN(AM177/3600,0)))/60,0)*60))</f>
        <v>58</v>
      </c>
    </row>
    <row r="178" spans="1:42" ht="12" customHeight="1">
      <c r="A178" s="7"/>
      <c r="B178" s="7"/>
      <c r="C178" s="7" t="s">
        <v>128</v>
      </c>
      <c r="D178" s="31">
        <v>99</v>
      </c>
      <c r="E178" s="3">
        <v>25</v>
      </c>
      <c r="F178" s="4">
        <v>10</v>
      </c>
      <c r="G178" s="30" t="str">
        <f>IF(AA178&lt;0,"-"&amp;AB178,AB178)</f>
        <v>-9</v>
      </c>
      <c r="H178" s="3">
        <f>AC178</f>
        <v>25</v>
      </c>
      <c r="I178" s="3">
        <f>AD178</f>
        <v>10</v>
      </c>
      <c r="J178" s="31">
        <v>99</v>
      </c>
      <c r="K178" s="3">
        <v>25</v>
      </c>
      <c r="L178" s="4">
        <v>10</v>
      </c>
      <c r="M178" s="30" t="str">
        <f>IF(AE178&lt;0,"-"&amp;AF178,AF178)</f>
        <v>-9</v>
      </c>
      <c r="N178" s="3">
        <f>AG178</f>
        <v>25</v>
      </c>
      <c r="O178" s="3">
        <f>AH178</f>
        <v>10</v>
      </c>
      <c r="P178" s="31">
        <v>99</v>
      </c>
      <c r="Q178" s="3">
        <v>25</v>
      </c>
      <c r="R178" s="4">
        <v>11</v>
      </c>
      <c r="S178" s="30" t="str">
        <f>IF(AI178&lt;0,"-"&amp;AJ178,AJ178)</f>
        <v>-9</v>
      </c>
      <c r="T178" s="3">
        <f>AK178</f>
        <v>25</v>
      </c>
      <c r="U178" s="3">
        <f>AL178</f>
        <v>11</v>
      </c>
      <c r="V178" s="30" t="str">
        <f>IF(AM178&lt;0,"-"&amp;AN178,AN178)</f>
        <v>-9</v>
      </c>
      <c r="W178" s="3">
        <f>AO178</f>
        <v>25</v>
      </c>
      <c r="X178" s="4">
        <f>AP178</f>
        <v>10</v>
      </c>
      <c r="AA178" s="8">
        <f>324000-(F178+E178*60+D178*60*60)</f>
        <v>-33910</v>
      </c>
      <c r="AB178" s="8">
        <f>ABS(ROUNDDOWN(AA178/3600,0))</f>
        <v>9</v>
      </c>
      <c r="AC178" s="8">
        <f>ABS(ROUNDDOWN((AA178-(3600*ROUNDDOWN(AA178/3600,0)))/60,0))</f>
        <v>25</v>
      </c>
      <c r="AD178" s="8">
        <f>ABS(AA178-(ROUNDDOWN(AA178/3600,0)*3600+ROUNDDOWN((AA178-(3600*ROUNDDOWN(AA178/3600,0)))/60,0)*60))</f>
        <v>10</v>
      </c>
      <c r="AE178" s="8">
        <f>324000-(L178+K178*60+J178*60*60)</f>
        <v>-33910</v>
      </c>
      <c r="AF178" s="8">
        <f>ABS(ROUNDDOWN(AE178/3600,0))</f>
        <v>9</v>
      </c>
      <c r="AG178" s="8">
        <f>ABS(ROUNDDOWN((AE178-(3600*ROUNDDOWN(AE178/3600,0)))/60,0))</f>
        <v>25</v>
      </c>
      <c r="AH178" s="8">
        <f>ABS(AE178-(ROUNDDOWN(AE178/3600,0)*3600+ROUNDDOWN((AE178-(3600*ROUNDDOWN(AE178/3600,0)))/60,0)*60))</f>
        <v>10</v>
      </c>
      <c r="AI178" s="8">
        <f>324000-(R178+Q178*60+P178*60*60)</f>
        <v>-33911</v>
      </c>
      <c r="AJ178" s="8">
        <f>ABS(ROUNDDOWN(AI178/3600,0))</f>
        <v>9</v>
      </c>
      <c r="AK178" s="8">
        <f>ABS(ROUNDDOWN((AI178-(3600*ROUNDDOWN(AI178/3600,0)))/60,0))</f>
        <v>25</v>
      </c>
      <c r="AL178" s="8">
        <f>ABS(AI178-(ROUNDDOWN(AI178/3600,0)*3600+ROUNDDOWN((AI178-(3600*ROUNDDOWN(AI178/3600,0)))/60,0)*60))</f>
        <v>11</v>
      </c>
      <c r="AM178" s="8">
        <f>ROUND((AA178+AE178+AI178)/3,0)</f>
        <v>-33910</v>
      </c>
      <c r="AN178" s="8">
        <f>ABS(ROUNDDOWN(AM178/3600,0))</f>
        <v>9</v>
      </c>
      <c r="AO178" s="8">
        <f>ABS(ROUNDDOWN((AM178-(3600*ROUNDDOWN(AM178/3600,0)))/60,0))</f>
        <v>25</v>
      </c>
      <c r="AP178" s="8">
        <f>ABS(AM178-(ROUNDDOWN(AM178/3600,0)*3600+ROUNDDOWN((AM178-(3600*ROUNDDOWN(AM178/3600,0)))/60,0)*60))</f>
        <v>10</v>
      </c>
    </row>
    <row r="179" spans="1:42" ht="12" customHeight="1"/>
    <row r="180" spans="1:42" ht="12" customHeight="1"/>
    <row r="181" spans="1:42" ht="12" customHeight="1">
      <c r="A181" s="7" t="s">
        <v>0</v>
      </c>
      <c r="B181" s="7" t="s">
        <v>1</v>
      </c>
      <c r="C181" s="7" t="s">
        <v>2</v>
      </c>
      <c r="D181" s="549" t="s">
        <v>3</v>
      </c>
      <c r="E181" s="549"/>
      <c r="F181" s="549"/>
      <c r="G181" s="549" t="s">
        <v>13</v>
      </c>
      <c r="H181" s="549"/>
      <c r="I181" s="549"/>
      <c r="J181" s="549" t="s">
        <v>4</v>
      </c>
      <c r="K181" s="549"/>
      <c r="L181" s="549"/>
      <c r="M181" s="549" t="s">
        <v>6</v>
      </c>
      <c r="N181" s="549"/>
      <c r="O181" s="549"/>
      <c r="P181" s="549" t="s">
        <v>5</v>
      </c>
      <c r="Q181" s="549"/>
      <c r="R181" s="549"/>
      <c r="S181" s="549" t="s">
        <v>7</v>
      </c>
      <c r="T181" s="549"/>
      <c r="U181" s="549"/>
      <c r="V181" s="549" t="s">
        <v>12</v>
      </c>
      <c r="W181" s="549"/>
      <c r="X181" s="549"/>
    </row>
    <row r="182" spans="1:42" ht="12" customHeight="1">
      <c r="A182" s="9">
        <v>44873</v>
      </c>
      <c r="B182" s="7" t="s">
        <v>82</v>
      </c>
      <c r="C182" s="7" t="s">
        <v>106</v>
      </c>
      <c r="D182" s="30">
        <v>91</v>
      </c>
      <c r="E182" s="3">
        <v>59</v>
      </c>
      <c r="F182" s="4">
        <v>6</v>
      </c>
      <c r="G182" s="30" t="str">
        <f>IF(AA182&lt;0,"-"&amp;AB182,AB182)</f>
        <v>-1</v>
      </c>
      <c r="H182" s="3">
        <f>AC182</f>
        <v>59</v>
      </c>
      <c r="I182" s="3">
        <f>AD182</f>
        <v>6</v>
      </c>
      <c r="J182" s="30">
        <v>91</v>
      </c>
      <c r="K182" s="3">
        <v>59</v>
      </c>
      <c r="L182" s="4">
        <v>8</v>
      </c>
      <c r="M182" s="30" t="str">
        <f>IF(AE182&lt;0,"-"&amp;AF182,AF182)</f>
        <v>-1</v>
      </c>
      <c r="N182" s="3">
        <f>AG182</f>
        <v>59</v>
      </c>
      <c r="O182" s="3">
        <f>AH182</f>
        <v>8</v>
      </c>
      <c r="P182" s="30">
        <v>91</v>
      </c>
      <c r="Q182" s="3">
        <v>59</v>
      </c>
      <c r="R182" s="4">
        <v>9</v>
      </c>
      <c r="S182" s="30" t="str">
        <f>IF(AI182&lt;0,"-"&amp;AJ182,AJ182)</f>
        <v>-1</v>
      </c>
      <c r="T182" s="3">
        <f>AK182</f>
        <v>59</v>
      </c>
      <c r="U182" s="3">
        <f>AL182</f>
        <v>9</v>
      </c>
      <c r="V182" s="30" t="str">
        <f>IF(AM182&lt;0,"-"&amp;AN182,AN182)</f>
        <v>-1</v>
      </c>
      <c r="W182" s="3">
        <f>AO182</f>
        <v>59</v>
      </c>
      <c r="X182" s="4">
        <f>AP182</f>
        <v>8</v>
      </c>
      <c r="AA182" s="8">
        <f>324000-(F182+E182*60+D182*60*60)</f>
        <v>-7146</v>
      </c>
      <c r="AB182" s="8">
        <f>ABS(ROUNDDOWN(AA182/3600,0))</f>
        <v>1</v>
      </c>
      <c r="AC182" s="8">
        <f>ABS(ROUNDDOWN((AA182-(3600*ROUNDDOWN(AA182/3600,0)))/60,0))</f>
        <v>59</v>
      </c>
      <c r="AD182" s="8">
        <f>ABS(AA182-(ROUNDDOWN(AA182/3600,0)*3600+ROUNDDOWN((AA182-(3600*ROUNDDOWN(AA182/3600,0)))/60,0)*60))</f>
        <v>6</v>
      </c>
      <c r="AE182" s="8">
        <f>324000-(L182+K182*60+J182*60*60)</f>
        <v>-7148</v>
      </c>
      <c r="AF182" s="8">
        <f>ABS(ROUNDDOWN(AE182/3600,0))</f>
        <v>1</v>
      </c>
      <c r="AG182" s="8">
        <f>ABS(ROUNDDOWN((AE182-(3600*ROUNDDOWN(AE182/3600,0)))/60,0))</f>
        <v>59</v>
      </c>
      <c r="AH182" s="8">
        <f>ABS(AE182-(ROUNDDOWN(AE182/3600,0)*3600+ROUNDDOWN((AE182-(3600*ROUNDDOWN(AE182/3600,0)))/60,0)*60))</f>
        <v>8</v>
      </c>
      <c r="AI182" s="8">
        <f>324000-(R182+Q182*60+P182*60*60)</f>
        <v>-7149</v>
      </c>
      <c r="AJ182" s="8">
        <f>ABS(ROUNDDOWN(AI182/3600,0))</f>
        <v>1</v>
      </c>
      <c r="AK182" s="8">
        <f>ABS(ROUNDDOWN((AI182-(3600*ROUNDDOWN(AI182/3600,0)))/60,0))</f>
        <v>59</v>
      </c>
      <c r="AL182" s="8">
        <f>ABS(AI182-(ROUNDDOWN(AI182/3600,0)*3600+ROUNDDOWN((AI182-(3600*ROUNDDOWN(AI182/3600,0)))/60,0)*60))</f>
        <v>9</v>
      </c>
      <c r="AM182" s="8">
        <f>ROUND((AA182+AE182+AI182)/3,0)</f>
        <v>-7148</v>
      </c>
      <c r="AN182" s="8">
        <f>ABS(ROUNDDOWN(AM182/3600,0))</f>
        <v>1</v>
      </c>
      <c r="AO182" s="8">
        <f>ABS(ROUNDDOWN((AM182-(3600*ROUNDDOWN(AM182/3600,0)))/60,0))</f>
        <v>59</v>
      </c>
      <c r="AP182" s="8">
        <f>ABS(AM182-(ROUNDDOWN(AM182/3600,0)*3600+ROUNDDOWN((AM182-(3600*ROUNDDOWN(AM182/3600,0)))/60,0)*60))</f>
        <v>8</v>
      </c>
    </row>
    <row r="183" spans="1:42" ht="12" customHeight="1">
      <c r="A183" s="7"/>
      <c r="B183" s="7"/>
      <c r="C183" s="7" t="s">
        <v>129</v>
      </c>
      <c r="D183" s="31">
        <v>107</v>
      </c>
      <c r="E183" s="3">
        <v>2</v>
      </c>
      <c r="F183" s="4">
        <v>51</v>
      </c>
      <c r="G183" s="30" t="str">
        <f>IF(AA183&lt;0,"-"&amp;AB183,AB183)</f>
        <v>-17</v>
      </c>
      <c r="H183" s="3">
        <f>AC183</f>
        <v>2</v>
      </c>
      <c r="I183" s="3">
        <f>AD183</f>
        <v>51</v>
      </c>
      <c r="J183" s="31">
        <v>107</v>
      </c>
      <c r="K183" s="3">
        <v>2</v>
      </c>
      <c r="L183" s="4">
        <v>51</v>
      </c>
      <c r="M183" s="30" t="str">
        <f>IF(AE183&lt;0,"-"&amp;AF183,AF183)</f>
        <v>-17</v>
      </c>
      <c r="N183" s="3">
        <f>AG183</f>
        <v>2</v>
      </c>
      <c r="O183" s="3">
        <f>AH183</f>
        <v>51</v>
      </c>
      <c r="P183" s="31">
        <v>107</v>
      </c>
      <c r="Q183" s="3">
        <v>2</v>
      </c>
      <c r="R183" s="4">
        <v>51</v>
      </c>
      <c r="S183" s="30" t="str">
        <f>IF(AI183&lt;0,"-"&amp;AJ183,AJ183)</f>
        <v>-17</v>
      </c>
      <c r="T183" s="3">
        <f>AK183</f>
        <v>2</v>
      </c>
      <c r="U183" s="3">
        <f>AL183</f>
        <v>51</v>
      </c>
      <c r="V183" s="30" t="str">
        <f>IF(AM183&lt;0,"-"&amp;AN183,AN183)</f>
        <v>-17</v>
      </c>
      <c r="W183" s="3">
        <f>AO183</f>
        <v>2</v>
      </c>
      <c r="X183" s="4">
        <f>AP183</f>
        <v>51</v>
      </c>
      <c r="AA183" s="8">
        <f>324000-(F183+E183*60+D183*60*60)</f>
        <v>-61371</v>
      </c>
      <c r="AB183" s="8">
        <f>ABS(ROUNDDOWN(AA183/3600,0))</f>
        <v>17</v>
      </c>
      <c r="AC183" s="8">
        <f>ABS(ROUNDDOWN((AA183-(3600*ROUNDDOWN(AA183/3600,0)))/60,0))</f>
        <v>2</v>
      </c>
      <c r="AD183" s="8">
        <f>ABS(AA183-(ROUNDDOWN(AA183/3600,0)*3600+ROUNDDOWN((AA183-(3600*ROUNDDOWN(AA183/3600,0)))/60,0)*60))</f>
        <v>51</v>
      </c>
      <c r="AE183" s="8">
        <f>324000-(L183+K183*60+J183*60*60)</f>
        <v>-61371</v>
      </c>
      <c r="AF183" s="8">
        <f>ABS(ROUNDDOWN(AE183/3600,0))</f>
        <v>17</v>
      </c>
      <c r="AG183" s="8">
        <f>ABS(ROUNDDOWN((AE183-(3600*ROUNDDOWN(AE183/3600,0)))/60,0))</f>
        <v>2</v>
      </c>
      <c r="AH183" s="8">
        <f>ABS(AE183-(ROUNDDOWN(AE183/3600,0)*3600+ROUNDDOWN((AE183-(3600*ROUNDDOWN(AE183/3600,0)))/60,0)*60))</f>
        <v>51</v>
      </c>
      <c r="AI183" s="8">
        <f>324000-(R183+Q183*60+P183*60*60)</f>
        <v>-61371</v>
      </c>
      <c r="AJ183" s="8">
        <f>ABS(ROUNDDOWN(AI183/3600,0))</f>
        <v>17</v>
      </c>
      <c r="AK183" s="8">
        <f>ABS(ROUNDDOWN((AI183-(3600*ROUNDDOWN(AI183/3600,0)))/60,0))</f>
        <v>2</v>
      </c>
      <c r="AL183" s="8">
        <f>ABS(AI183-(ROUNDDOWN(AI183/3600,0)*3600+ROUNDDOWN((AI183-(3600*ROUNDDOWN(AI183/3600,0)))/60,0)*60))</f>
        <v>51</v>
      </c>
      <c r="AM183" s="8">
        <f>ROUND((AA183+AE183+AI183)/3,0)</f>
        <v>-61371</v>
      </c>
      <c r="AN183" s="8">
        <f>ABS(ROUNDDOWN(AM183/3600,0))</f>
        <v>17</v>
      </c>
      <c r="AO183" s="8">
        <f>ABS(ROUNDDOWN((AM183-(3600*ROUNDDOWN(AM183/3600,0)))/60,0))</f>
        <v>2</v>
      </c>
      <c r="AP183" s="8">
        <f>ABS(AM183-(ROUNDDOWN(AM183/3600,0)*3600+ROUNDDOWN((AM183-(3600*ROUNDDOWN(AM183/3600,0)))/60,0)*60))</f>
        <v>51</v>
      </c>
    </row>
    <row r="184" spans="1:42" ht="12.75" customHeight="1"/>
  </sheetData>
  <mergeCells count="249">
    <mergeCell ref="D75:F75"/>
    <mergeCell ref="G75:I75"/>
    <mergeCell ref="J75:L75"/>
    <mergeCell ref="M75:O75"/>
    <mergeCell ref="P75:R75"/>
    <mergeCell ref="S75:U75"/>
    <mergeCell ref="V75:X75"/>
    <mergeCell ref="D69:F69"/>
    <mergeCell ref="G69:I69"/>
    <mergeCell ref="J69:L69"/>
    <mergeCell ref="M69:O69"/>
    <mergeCell ref="P69:R69"/>
    <mergeCell ref="S69:U69"/>
    <mergeCell ref="V69:X69"/>
    <mergeCell ref="P63:R63"/>
    <mergeCell ref="S63:U63"/>
    <mergeCell ref="V63:X63"/>
    <mergeCell ref="V50:X50"/>
    <mergeCell ref="D55:F55"/>
    <mergeCell ref="G55:I55"/>
    <mergeCell ref="J55:L55"/>
    <mergeCell ref="M55:O55"/>
    <mergeCell ref="P55:R55"/>
    <mergeCell ref="S55:U55"/>
    <mergeCell ref="V55:X55"/>
    <mergeCell ref="D40:F40"/>
    <mergeCell ref="G40:I40"/>
    <mergeCell ref="J40:L40"/>
    <mergeCell ref="M40:O40"/>
    <mergeCell ref="P40:R40"/>
    <mergeCell ref="S40:U40"/>
    <mergeCell ref="V40:X40"/>
    <mergeCell ref="D45:F45"/>
    <mergeCell ref="G45:I45"/>
    <mergeCell ref="J45:L45"/>
    <mergeCell ref="M45:O45"/>
    <mergeCell ref="P45:R45"/>
    <mergeCell ref="S45:U45"/>
    <mergeCell ref="V45:X45"/>
    <mergeCell ref="D30:F30"/>
    <mergeCell ref="G30:I30"/>
    <mergeCell ref="J30:L30"/>
    <mergeCell ref="M30:O30"/>
    <mergeCell ref="P30:R30"/>
    <mergeCell ref="S30:U30"/>
    <mergeCell ref="V30:X30"/>
    <mergeCell ref="D35:F35"/>
    <mergeCell ref="G35:I35"/>
    <mergeCell ref="J35:L35"/>
    <mergeCell ref="M35:O35"/>
    <mergeCell ref="P35:R35"/>
    <mergeCell ref="S35:U35"/>
    <mergeCell ref="V35:X35"/>
    <mergeCell ref="D14:F14"/>
    <mergeCell ref="G14:I14"/>
    <mergeCell ref="J14:L14"/>
    <mergeCell ref="M14:O14"/>
    <mergeCell ref="P14:R14"/>
    <mergeCell ref="S14:U14"/>
    <mergeCell ref="V14:X14"/>
    <mergeCell ref="D25:F25"/>
    <mergeCell ref="G25:I25"/>
    <mergeCell ref="J25:L25"/>
    <mergeCell ref="M25:O25"/>
    <mergeCell ref="P25:R25"/>
    <mergeCell ref="S25:U25"/>
    <mergeCell ref="V25:X25"/>
    <mergeCell ref="D20:F20"/>
    <mergeCell ref="G20:I20"/>
    <mergeCell ref="J20:L20"/>
    <mergeCell ref="M20:O20"/>
    <mergeCell ref="P20:R20"/>
    <mergeCell ref="S20:U20"/>
    <mergeCell ref="V20:X20"/>
    <mergeCell ref="AI2:AL2"/>
    <mergeCell ref="AM2:AP2"/>
    <mergeCell ref="D8:F8"/>
    <mergeCell ref="G8:I8"/>
    <mergeCell ref="J8:L8"/>
    <mergeCell ref="M8:O8"/>
    <mergeCell ref="P8:R8"/>
    <mergeCell ref="S8:U8"/>
    <mergeCell ref="V8:X8"/>
    <mergeCell ref="D2:F2"/>
    <mergeCell ref="G2:I2"/>
    <mergeCell ref="J2:L2"/>
    <mergeCell ref="M2:O2"/>
    <mergeCell ref="P2:R2"/>
    <mergeCell ref="S2:U2"/>
    <mergeCell ref="V2:X2"/>
    <mergeCell ref="AA2:AD2"/>
    <mergeCell ref="AE2:AH2"/>
    <mergeCell ref="D48:F48"/>
    <mergeCell ref="D81:F81"/>
    <mergeCell ref="G48:I48"/>
    <mergeCell ref="G81:I81"/>
    <mergeCell ref="J48:L48"/>
    <mergeCell ref="M48:O48"/>
    <mergeCell ref="V48:X48"/>
    <mergeCell ref="V81:X81"/>
    <mergeCell ref="J81:L81"/>
    <mergeCell ref="M81:O81"/>
    <mergeCell ref="P48:R48"/>
    <mergeCell ref="S48:U48"/>
    <mergeCell ref="P81:R81"/>
    <mergeCell ref="S81:U81"/>
    <mergeCell ref="D50:F50"/>
    <mergeCell ref="G50:I50"/>
    <mergeCell ref="J50:L50"/>
    <mergeCell ref="M50:O50"/>
    <mergeCell ref="P50:R50"/>
    <mergeCell ref="S50:U50"/>
    <mergeCell ref="D63:F63"/>
    <mergeCell ref="G63:I63"/>
    <mergeCell ref="J63:L63"/>
    <mergeCell ref="M63:O63"/>
    <mergeCell ref="S86:U86"/>
    <mergeCell ref="V86:X86"/>
    <mergeCell ref="D91:F91"/>
    <mergeCell ref="G91:I91"/>
    <mergeCell ref="J91:L91"/>
    <mergeCell ref="M91:O91"/>
    <mergeCell ref="P91:R91"/>
    <mergeCell ref="S91:U91"/>
    <mergeCell ref="V91:X91"/>
    <mergeCell ref="D86:F86"/>
    <mergeCell ref="G86:I86"/>
    <mergeCell ref="J86:L86"/>
    <mergeCell ref="M86:O86"/>
    <mergeCell ref="P86:R86"/>
    <mergeCell ref="S96:U96"/>
    <mergeCell ref="V96:X96"/>
    <mergeCell ref="D101:F101"/>
    <mergeCell ref="G101:I101"/>
    <mergeCell ref="J101:L101"/>
    <mergeCell ref="M101:O101"/>
    <mergeCell ref="P101:R101"/>
    <mergeCell ref="S101:U101"/>
    <mergeCell ref="V101:X101"/>
    <mergeCell ref="D96:F96"/>
    <mergeCell ref="G96:I96"/>
    <mergeCell ref="J96:L96"/>
    <mergeCell ref="M96:O96"/>
    <mergeCell ref="P96:R96"/>
    <mergeCell ref="S106:U106"/>
    <mergeCell ref="V106:X106"/>
    <mergeCell ref="D111:F111"/>
    <mergeCell ref="G111:I111"/>
    <mergeCell ref="J111:L111"/>
    <mergeCell ref="M111:O111"/>
    <mergeCell ref="P111:R111"/>
    <mergeCell ref="S111:U111"/>
    <mergeCell ref="V111:X111"/>
    <mergeCell ref="D106:F106"/>
    <mergeCell ref="G106:I106"/>
    <mergeCell ref="J106:L106"/>
    <mergeCell ref="M106:O106"/>
    <mergeCell ref="P106:R106"/>
    <mergeCell ref="S116:U116"/>
    <mergeCell ref="V116:X116"/>
    <mergeCell ref="D125:F125"/>
    <mergeCell ref="G125:I125"/>
    <mergeCell ref="J125:L125"/>
    <mergeCell ref="M125:O125"/>
    <mergeCell ref="P125:R125"/>
    <mergeCell ref="S125:U125"/>
    <mergeCell ref="V125:X125"/>
    <mergeCell ref="D116:F116"/>
    <mergeCell ref="G116:I116"/>
    <mergeCell ref="J116:L116"/>
    <mergeCell ref="M116:O116"/>
    <mergeCell ref="P116:R116"/>
    <mergeCell ref="S130:U130"/>
    <mergeCell ref="V130:X130"/>
    <mergeCell ref="D135:F135"/>
    <mergeCell ref="G135:I135"/>
    <mergeCell ref="J135:L135"/>
    <mergeCell ref="M135:O135"/>
    <mergeCell ref="P135:R135"/>
    <mergeCell ref="S135:U135"/>
    <mergeCell ref="V135:X135"/>
    <mergeCell ref="D130:F130"/>
    <mergeCell ref="G130:I130"/>
    <mergeCell ref="J130:L130"/>
    <mergeCell ref="M130:O130"/>
    <mergeCell ref="P130:R130"/>
    <mergeCell ref="S140:U140"/>
    <mergeCell ref="V140:X140"/>
    <mergeCell ref="D145:F145"/>
    <mergeCell ref="G145:I145"/>
    <mergeCell ref="J145:L145"/>
    <mergeCell ref="M145:O145"/>
    <mergeCell ref="P145:R145"/>
    <mergeCell ref="S145:U145"/>
    <mergeCell ref="V145:X145"/>
    <mergeCell ref="D140:F140"/>
    <mergeCell ref="G140:I140"/>
    <mergeCell ref="J140:L140"/>
    <mergeCell ref="M140:O140"/>
    <mergeCell ref="P140:R140"/>
    <mergeCell ref="S150:U150"/>
    <mergeCell ref="V150:X150"/>
    <mergeCell ref="D155:F155"/>
    <mergeCell ref="G155:I155"/>
    <mergeCell ref="J155:L155"/>
    <mergeCell ref="M155:O155"/>
    <mergeCell ref="P155:R155"/>
    <mergeCell ref="S155:U155"/>
    <mergeCell ref="V155:X155"/>
    <mergeCell ref="D150:F150"/>
    <mergeCell ref="G150:I150"/>
    <mergeCell ref="J150:L150"/>
    <mergeCell ref="M150:O150"/>
    <mergeCell ref="P150:R150"/>
    <mergeCell ref="S160:U160"/>
    <mergeCell ref="V160:X160"/>
    <mergeCell ref="D165:F165"/>
    <mergeCell ref="G165:I165"/>
    <mergeCell ref="J165:L165"/>
    <mergeCell ref="M165:O165"/>
    <mergeCell ref="P165:R165"/>
    <mergeCell ref="S165:U165"/>
    <mergeCell ref="V165:X165"/>
    <mergeCell ref="D160:F160"/>
    <mergeCell ref="G160:I160"/>
    <mergeCell ref="J160:L160"/>
    <mergeCell ref="M160:O160"/>
    <mergeCell ref="P160:R160"/>
    <mergeCell ref="S181:U181"/>
    <mergeCell ref="V181:X181"/>
    <mergeCell ref="D181:F181"/>
    <mergeCell ref="G181:I181"/>
    <mergeCell ref="J181:L181"/>
    <mergeCell ref="M181:O181"/>
    <mergeCell ref="P181:R181"/>
    <mergeCell ref="S170:U170"/>
    <mergeCell ref="V170:X170"/>
    <mergeCell ref="D176:F176"/>
    <mergeCell ref="G176:I176"/>
    <mergeCell ref="J176:L176"/>
    <mergeCell ref="M176:O176"/>
    <mergeCell ref="P176:R176"/>
    <mergeCell ref="S176:U176"/>
    <mergeCell ref="V176:X176"/>
    <mergeCell ref="D170:F170"/>
    <mergeCell ref="G170:I170"/>
    <mergeCell ref="J170:L170"/>
    <mergeCell ref="M170:O170"/>
    <mergeCell ref="P170:R170"/>
  </mergeCells>
  <phoneticPr fontId="1"/>
  <pageMargins left="0.51181102362204722" right="0" top="0.74803149606299213" bottom="0.74803149606299213" header="0.31496062992125984" footer="0.31496062992125984"/>
  <pageSetup paperSize="9" orientation="portrait" r:id="rId1"/>
  <headerFooter>
    <oddHeader>&amp;C
&amp;"ＭＳ Ｐゴシック,標準"&amp;16高度角平均表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9B62C-9F37-4D4D-AA7A-94AD24989534}">
  <dimension ref="A2:G187"/>
  <sheetViews>
    <sheetView workbookViewId="0"/>
  </sheetViews>
  <sheetFormatPr defaultColWidth="9" defaultRowHeight="13.5"/>
  <cols>
    <col min="1" max="1" width="12.140625" style="6" customWidth="1"/>
    <col min="2" max="2" width="7.140625" style="6" customWidth="1"/>
    <col min="3" max="3" width="8.42578125" style="6" bestFit="1" customWidth="1"/>
    <col min="4" max="7" width="11.5703125" style="43" customWidth="1"/>
    <col min="8" max="8" width="2.5703125" style="5" customWidth="1"/>
    <col min="9" max="16384" width="9" style="5"/>
  </cols>
  <sheetData>
    <row r="2" spans="1:7" ht="12" customHeight="1">
      <c r="A2" s="7" t="s">
        <v>0</v>
      </c>
      <c r="B2" s="7" t="s">
        <v>1</v>
      </c>
      <c r="C2" s="7" t="s">
        <v>2</v>
      </c>
      <c r="D2" s="38" t="s">
        <v>3</v>
      </c>
      <c r="E2" s="38" t="s">
        <v>4</v>
      </c>
      <c r="F2" s="38" t="s">
        <v>5</v>
      </c>
      <c r="G2" s="38" t="s">
        <v>8</v>
      </c>
    </row>
    <row r="3" spans="1:7" ht="12" customHeight="1">
      <c r="A3" s="9">
        <v>44858</v>
      </c>
      <c r="B3" s="7" t="s">
        <v>30</v>
      </c>
      <c r="C3" s="7" t="s">
        <v>32</v>
      </c>
      <c r="D3" s="39">
        <v>49.472000000000001</v>
      </c>
      <c r="E3" s="39">
        <v>49.472000000000001</v>
      </c>
      <c r="F3" s="39">
        <v>49.472000000000001</v>
      </c>
      <c r="G3" s="40">
        <f>(F3+E3+D3)/3</f>
        <v>49.472000000000001</v>
      </c>
    </row>
    <row r="4" spans="1:7" ht="12" customHeight="1">
      <c r="A4" s="7"/>
      <c r="B4" s="7"/>
      <c r="C4" s="7" t="s">
        <v>22</v>
      </c>
      <c r="D4" s="39">
        <v>18.271000000000001</v>
      </c>
      <c r="E4" s="39">
        <v>18.271000000000001</v>
      </c>
      <c r="F4" s="39">
        <v>18.271000000000001</v>
      </c>
      <c r="G4" s="40">
        <f>(F4+E4+D4)/3</f>
        <v>18.271000000000001</v>
      </c>
    </row>
    <row r="5" spans="1:7" ht="12" customHeight="1">
      <c r="A5" s="7"/>
      <c r="B5" s="7"/>
      <c r="C5" s="7" t="s">
        <v>25</v>
      </c>
      <c r="D5" s="39">
        <v>18.22</v>
      </c>
      <c r="E5" s="39">
        <v>18.22</v>
      </c>
      <c r="F5" s="39">
        <v>18.22</v>
      </c>
      <c r="G5" s="40">
        <f>(F5+E5+D5)/3</f>
        <v>18.22</v>
      </c>
    </row>
    <row r="6" spans="1:7" ht="12" customHeight="1">
      <c r="B6" s="11"/>
      <c r="C6" s="11"/>
      <c r="D6" s="41"/>
      <c r="E6" s="41"/>
      <c r="F6" s="41"/>
      <c r="G6" s="42"/>
    </row>
    <row r="7" spans="1:7" ht="12" customHeight="1">
      <c r="A7" s="11"/>
    </row>
    <row r="8" spans="1:7" ht="12" customHeight="1">
      <c r="A8" s="7" t="s">
        <v>0</v>
      </c>
      <c r="B8" s="7" t="s">
        <v>1</v>
      </c>
      <c r="C8" s="7" t="s">
        <v>2</v>
      </c>
      <c r="D8" s="38" t="s">
        <v>3</v>
      </c>
      <c r="E8" s="38" t="s">
        <v>4</v>
      </c>
      <c r="F8" s="38" t="s">
        <v>5</v>
      </c>
      <c r="G8" s="38" t="s">
        <v>8</v>
      </c>
    </row>
    <row r="9" spans="1:7" ht="12" customHeight="1">
      <c r="A9" s="9">
        <v>44858</v>
      </c>
      <c r="B9" s="7" t="s">
        <v>32</v>
      </c>
      <c r="C9" s="7" t="s">
        <v>30</v>
      </c>
      <c r="D9" s="39">
        <v>49.472000000000001</v>
      </c>
      <c r="E9" s="39">
        <v>49.472000000000001</v>
      </c>
      <c r="F9" s="39">
        <v>49.472000000000001</v>
      </c>
      <c r="G9" s="40">
        <f>(F9+E9+D9)/3</f>
        <v>49.472000000000001</v>
      </c>
    </row>
    <row r="10" spans="1:7" ht="12" customHeight="1">
      <c r="A10" s="7"/>
      <c r="B10" s="7"/>
      <c r="C10" s="7" t="s">
        <v>24</v>
      </c>
      <c r="D10" s="39">
        <v>32.826999999999998</v>
      </c>
      <c r="E10" s="39">
        <v>32.826999999999998</v>
      </c>
      <c r="F10" s="39">
        <v>32.826999999999998</v>
      </c>
      <c r="G10" s="40">
        <f>(F10+E10+D10)/3</f>
        <v>32.826999999999998</v>
      </c>
    </row>
    <row r="11" spans="1:7" ht="12" customHeight="1">
      <c r="A11" s="7"/>
      <c r="B11" s="7"/>
      <c r="C11" s="7" t="s">
        <v>27</v>
      </c>
      <c r="D11" s="39">
        <v>32.718000000000004</v>
      </c>
      <c r="E11" s="39">
        <v>32.718000000000004</v>
      </c>
      <c r="F11" s="39">
        <v>32.718000000000004</v>
      </c>
      <c r="G11" s="40">
        <f>(F11+E11+D11)/3</f>
        <v>32.718000000000004</v>
      </c>
    </row>
    <row r="12" spans="1:7" ht="12" customHeight="1">
      <c r="D12" s="41"/>
      <c r="E12" s="41"/>
      <c r="F12" s="41"/>
      <c r="G12" s="42"/>
    </row>
    <row r="13" spans="1:7" ht="12" customHeight="1"/>
    <row r="14" spans="1:7" ht="12" customHeight="1">
      <c r="A14" s="7" t="s">
        <v>0</v>
      </c>
      <c r="B14" s="7" t="s">
        <v>1</v>
      </c>
      <c r="C14" s="7" t="s">
        <v>2</v>
      </c>
      <c r="D14" s="38" t="s">
        <v>3</v>
      </c>
      <c r="E14" s="38" t="s">
        <v>4</v>
      </c>
      <c r="F14" s="38" t="s">
        <v>5</v>
      </c>
      <c r="G14" s="38" t="s">
        <v>8</v>
      </c>
    </row>
    <row r="15" spans="1:7" ht="12" customHeight="1">
      <c r="A15" s="22">
        <v>44858</v>
      </c>
      <c r="B15" s="23" t="s">
        <v>35</v>
      </c>
      <c r="C15" s="23" t="s">
        <v>33</v>
      </c>
      <c r="D15" s="39">
        <v>51.258000000000003</v>
      </c>
      <c r="E15" s="39">
        <v>51.259</v>
      </c>
      <c r="F15" s="39">
        <v>51.259</v>
      </c>
      <c r="G15" s="40">
        <f>(F15+E15+D15)/3</f>
        <v>51.25866666666667</v>
      </c>
    </row>
    <row r="16" spans="1:7" ht="12" customHeight="1">
      <c r="A16" s="23"/>
      <c r="B16" s="23"/>
      <c r="C16" s="23" t="s">
        <v>28</v>
      </c>
      <c r="D16" s="39">
        <v>35.124000000000002</v>
      </c>
      <c r="E16" s="39">
        <v>35.124000000000002</v>
      </c>
      <c r="F16" s="39">
        <v>35.124000000000002</v>
      </c>
      <c r="G16" s="40">
        <f>(F16+E16+D16)/3</f>
        <v>35.124000000000002</v>
      </c>
    </row>
    <row r="17" spans="1:7" ht="12" customHeight="1">
      <c r="A17" s="23"/>
      <c r="B17" s="23"/>
      <c r="C17" s="23" t="s">
        <v>29</v>
      </c>
      <c r="D17" s="39">
        <v>35.008000000000003</v>
      </c>
      <c r="E17" s="39">
        <v>35.006999999999998</v>
      </c>
      <c r="F17" s="39">
        <v>35.008000000000003</v>
      </c>
      <c r="G17" s="40">
        <f>(F17+E17+D17)/3</f>
        <v>35.007666666666665</v>
      </c>
    </row>
    <row r="18" spans="1:7" ht="12" customHeight="1"/>
    <row r="19" spans="1:7" ht="12" customHeight="1"/>
    <row r="20" spans="1:7" ht="12" customHeight="1">
      <c r="A20" s="7" t="s">
        <v>0</v>
      </c>
      <c r="B20" s="7" t="s">
        <v>1</v>
      </c>
      <c r="C20" s="7" t="s">
        <v>2</v>
      </c>
      <c r="D20" s="38" t="s">
        <v>3</v>
      </c>
      <c r="E20" s="38" t="s">
        <v>4</v>
      </c>
      <c r="F20" s="38" t="s">
        <v>5</v>
      </c>
      <c r="G20" s="38" t="s">
        <v>8</v>
      </c>
    </row>
    <row r="21" spans="1:7" ht="12" customHeight="1">
      <c r="A21" s="9">
        <v>44862</v>
      </c>
      <c r="B21" s="23" t="s">
        <v>82</v>
      </c>
      <c r="C21" s="23" t="s">
        <v>83</v>
      </c>
      <c r="D21" s="39">
        <v>8.4870000000000001</v>
      </c>
      <c r="E21" s="39">
        <v>8.4870000000000001</v>
      </c>
      <c r="F21" s="39">
        <v>8.4870000000000001</v>
      </c>
      <c r="G21" s="40">
        <f>(F21+E21+D21)/3</f>
        <v>8.4870000000000001</v>
      </c>
    </row>
    <row r="22" spans="1:7" ht="12" customHeight="1">
      <c r="A22" s="7"/>
      <c r="B22" s="23"/>
      <c r="C22" s="23" t="s">
        <v>84</v>
      </c>
      <c r="D22" s="39">
        <v>5.9290000000000003</v>
      </c>
      <c r="E22" s="39">
        <v>5.9290000000000003</v>
      </c>
      <c r="F22" s="39">
        <v>5.9290000000000003</v>
      </c>
      <c r="G22" s="40">
        <f>(F22+E22+D22)/3</f>
        <v>5.9289999999999994</v>
      </c>
    </row>
    <row r="23" spans="1:7" ht="12" customHeight="1">
      <c r="B23" s="24"/>
      <c r="C23" s="24"/>
    </row>
    <row r="24" spans="1:7" ht="12" customHeight="1">
      <c r="B24" s="24"/>
      <c r="C24" s="24"/>
    </row>
    <row r="25" spans="1:7" ht="12" customHeight="1">
      <c r="A25" s="7" t="s">
        <v>0</v>
      </c>
      <c r="B25" s="23" t="s">
        <v>1</v>
      </c>
      <c r="C25" s="23" t="s">
        <v>2</v>
      </c>
      <c r="D25" s="38" t="s">
        <v>3</v>
      </c>
      <c r="E25" s="38" t="s">
        <v>4</v>
      </c>
      <c r="F25" s="38" t="s">
        <v>5</v>
      </c>
      <c r="G25" s="38" t="s">
        <v>8</v>
      </c>
    </row>
    <row r="26" spans="1:7" ht="12" customHeight="1">
      <c r="A26" s="9">
        <v>44862</v>
      </c>
      <c r="B26" s="23" t="s">
        <v>38</v>
      </c>
      <c r="C26" s="23" t="s">
        <v>130</v>
      </c>
      <c r="D26" s="39">
        <v>30.268999999999998</v>
      </c>
      <c r="E26" s="39">
        <v>30.268999999999998</v>
      </c>
      <c r="F26" s="39">
        <v>30.268000000000001</v>
      </c>
      <c r="G26" s="40">
        <f>(F26+E26+D26)/3</f>
        <v>30.268666666666665</v>
      </c>
    </row>
    <row r="27" spans="1:7" ht="12" customHeight="1">
      <c r="A27" s="7"/>
      <c r="B27" s="23"/>
      <c r="C27" s="23" t="s">
        <v>41</v>
      </c>
      <c r="D27" s="39">
        <v>3.0670000000000002</v>
      </c>
      <c r="E27" s="39">
        <v>3.0670000000000002</v>
      </c>
      <c r="F27" s="39">
        <v>3.0670000000000002</v>
      </c>
      <c r="G27" s="40">
        <f>(F27+E27+D27)/3</f>
        <v>3.0670000000000002</v>
      </c>
    </row>
    <row r="28" spans="1:7" ht="12" customHeight="1">
      <c r="B28" s="24"/>
      <c r="C28" s="24"/>
    </row>
    <row r="29" spans="1:7" ht="12" customHeight="1">
      <c r="B29" s="24"/>
      <c r="C29" s="24"/>
    </row>
    <row r="30" spans="1:7" ht="12" customHeight="1">
      <c r="A30" s="7" t="s">
        <v>0</v>
      </c>
      <c r="B30" s="23" t="s">
        <v>1</v>
      </c>
      <c r="C30" s="23" t="s">
        <v>2</v>
      </c>
      <c r="D30" s="38" t="s">
        <v>3</v>
      </c>
      <c r="E30" s="38" t="s">
        <v>4</v>
      </c>
      <c r="F30" s="38" t="s">
        <v>5</v>
      </c>
      <c r="G30" s="38" t="s">
        <v>8</v>
      </c>
    </row>
    <row r="31" spans="1:7" ht="12" customHeight="1">
      <c r="A31" s="22">
        <v>44862</v>
      </c>
      <c r="B31" s="23" t="s">
        <v>35</v>
      </c>
      <c r="C31" s="23" t="s">
        <v>39</v>
      </c>
      <c r="D31" s="39">
        <v>30.268000000000001</v>
      </c>
      <c r="E31" s="39">
        <v>30.268000000000001</v>
      </c>
      <c r="F31" s="39">
        <v>30.268000000000001</v>
      </c>
      <c r="G31" s="40">
        <f>(F31+E31+D31)/3</f>
        <v>30.268000000000001</v>
      </c>
    </row>
    <row r="32" spans="1:7" ht="12" customHeight="1">
      <c r="A32" s="23"/>
      <c r="B32" s="23"/>
      <c r="C32" s="23" t="s">
        <v>43</v>
      </c>
      <c r="D32" s="39">
        <v>29.105</v>
      </c>
      <c r="E32" s="39">
        <v>29.103999999999999</v>
      </c>
      <c r="F32" s="39">
        <v>29.103999999999999</v>
      </c>
      <c r="G32" s="40">
        <f>(F32+E32+D32)/3</f>
        <v>29.104333333333333</v>
      </c>
    </row>
    <row r="33" spans="1:7" ht="12" customHeight="1"/>
    <row r="34" spans="1:7" ht="12" customHeight="1"/>
    <row r="35" spans="1:7" ht="12" customHeight="1">
      <c r="A35" s="7" t="s">
        <v>0</v>
      </c>
      <c r="B35" s="7" t="s">
        <v>1</v>
      </c>
      <c r="C35" s="7" t="s">
        <v>2</v>
      </c>
      <c r="D35" s="38" t="s">
        <v>3</v>
      </c>
      <c r="E35" s="38" t="s">
        <v>4</v>
      </c>
      <c r="F35" s="38" t="s">
        <v>5</v>
      </c>
      <c r="G35" s="38" t="s">
        <v>8</v>
      </c>
    </row>
    <row r="36" spans="1:7" ht="12" customHeight="1">
      <c r="A36" s="22">
        <v>44862</v>
      </c>
      <c r="B36" s="23" t="s">
        <v>45</v>
      </c>
      <c r="C36" s="23" t="s">
        <v>44</v>
      </c>
      <c r="D36" s="39">
        <v>25.056000000000001</v>
      </c>
      <c r="E36" s="39">
        <v>25.056999999999999</v>
      </c>
      <c r="F36" s="39">
        <v>25.056000000000001</v>
      </c>
      <c r="G36" s="40">
        <f>(F36+E36+D36)/3</f>
        <v>25.056333333333331</v>
      </c>
    </row>
    <row r="37" spans="1:7" ht="12" customHeight="1">
      <c r="A37" s="23"/>
      <c r="B37" s="23"/>
      <c r="C37" s="23" t="s">
        <v>47</v>
      </c>
      <c r="D37" s="39">
        <v>11.679</v>
      </c>
      <c r="E37" s="39">
        <v>11.679</v>
      </c>
      <c r="F37" s="39">
        <v>11.679</v>
      </c>
      <c r="G37" s="40">
        <f>(F37+E37+D37)/3</f>
        <v>11.679</v>
      </c>
    </row>
    <row r="38" spans="1:7" ht="12" customHeight="1"/>
    <row r="39" spans="1:7" ht="12" customHeight="1"/>
    <row r="40" spans="1:7" ht="12" customHeight="1">
      <c r="A40" s="7" t="s">
        <v>0</v>
      </c>
      <c r="B40" s="7" t="s">
        <v>1</v>
      </c>
      <c r="C40" s="7" t="s">
        <v>2</v>
      </c>
      <c r="D40" s="38" t="s">
        <v>3</v>
      </c>
      <c r="E40" s="38" t="s">
        <v>4</v>
      </c>
      <c r="F40" s="38" t="s">
        <v>5</v>
      </c>
      <c r="G40" s="38" t="s">
        <v>8</v>
      </c>
    </row>
    <row r="41" spans="1:7" ht="12" customHeight="1">
      <c r="A41" s="22">
        <v>44861</v>
      </c>
      <c r="B41" s="23" t="s">
        <v>85</v>
      </c>
      <c r="C41" s="23" t="s">
        <v>86</v>
      </c>
      <c r="D41" s="39">
        <v>22.934999999999999</v>
      </c>
      <c r="E41" s="39">
        <v>22.934999999999999</v>
      </c>
      <c r="F41" s="39">
        <v>22.934999999999999</v>
      </c>
      <c r="G41" s="40">
        <f>(F41+E41+D41)/3</f>
        <v>22.934999999999999</v>
      </c>
    </row>
    <row r="42" spans="1:7" ht="12" customHeight="1">
      <c r="A42" s="23"/>
      <c r="B42" s="23"/>
      <c r="C42" s="23" t="s">
        <v>87</v>
      </c>
      <c r="D42" s="39">
        <v>11.743</v>
      </c>
      <c r="E42" s="39">
        <v>11.743</v>
      </c>
      <c r="F42" s="39">
        <v>11.743</v>
      </c>
      <c r="G42" s="40">
        <f>(F42+E42+D42)/3</f>
        <v>11.743</v>
      </c>
    </row>
    <row r="43" spans="1:7" ht="12" customHeight="1"/>
    <row r="44" spans="1:7" ht="12" customHeight="1"/>
    <row r="45" spans="1:7" ht="12" customHeight="1">
      <c r="A45" s="7" t="s">
        <v>0</v>
      </c>
      <c r="B45" s="7" t="s">
        <v>1</v>
      </c>
      <c r="C45" s="7" t="s">
        <v>2</v>
      </c>
      <c r="D45" s="38" t="s">
        <v>3</v>
      </c>
      <c r="E45" s="38" t="s">
        <v>4</v>
      </c>
      <c r="F45" s="38" t="s">
        <v>5</v>
      </c>
      <c r="G45" s="38" t="s">
        <v>8</v>
      </c>
    </row>
    <row r="46" spans="1:7" ht="12" customHeight="1">
      <c r="A46" s="22">
        <v>44861</v>
      </c>
      <c r="B46" s="23" t="s">
        <v>86</v>
      </c>
      <c r="C46" s="23" t="s">
        <v>85</v>
      </c>
      <c r="D46" s="39">
        <v>22.936</v>
      </c>
      <c r="E46" s="39">
        <v>22.936</v>
      </c>
      <c r="F46" s="39">
        <v>22.936</v>
      </c>
      <c r="G46" s="40">
        <f>(F46+E46+D46)/3</f>
        <v>22.935999999999996</v>
      </c>
    </row>
    <row r="47" spans="1:7" ht="12" customHeight="1">
      <c r="A47" s="23"/>
      <c r="B47" s="23"/>
      <c r="C47" s="23" t="s">
        <v>88</v>
      </c>
      <c r="D47" s="39">
        <v>11.673</v>
      </c>
      <c r="E47" s="39">
        <v>11.673</v>
      </c>
      <c r="F47" s="39">
        <v>11.673</v>
      </c>
      <c r="G47" s="40">
        <f>(F47+E47+D47)/3</f>
        <v>11.673</v>
      </c>
    </row>
    <row r="48" spans="1:7" ht="12" customHeight="1"/>
    <row r="49" spans="1:7" ht="12" customHeight="1"/>
    <row r="50" spans="1:7" ht="12" customHeight="1">
      <c r="A50" s="7" t="s">
        <v>0</v>
      </c>
      <c r="B50" s="7" t="s">
        <v>1</v>
      </c>
      <c r="C50" s="7" t="s">
        <v>2</v>
      </c>
      <c r="D50" s="38" t="s">
        <v>3</v>
      </c>
      <c r="E50" s="38" t="s">
        <v>4</v>
      </c>
      <c r="F50" s="38" t="s">
        <v>5</v>
      </c>
      <c r="G50" s="38" t="s">
        <v>8</v>
      </c>
    </row>
    <row r="51" spans="1:7" ht="12" customHeight="1">
      <c r="A51" s="22">
        <v>44861</v>
      </c>
      <c r="B51" s="23" t="s">
        <v>36</v>
      </c>
      <c r="C51" s="23" t="s">
        <v>85</v>
      </c>
      <c r="D51" s="39">
        <v>26.49</v>
      </c>
      <c r="E51" s="39">
        <v>26.49</v>
      </c>
      <c r="F51" s="39">
        <v>26.49</v>
      </c>
      <c r="G51" s="40">
        <f>(F51+E51+D51)/3</f>
        <v>26.49</v>
      </c>
    </row>
    <row r="52" spans="1:7" ht="12" customHeight="1">
      <c r="A52" s="23"/>
      <c r="B52" s="23"/>
      <c r="C52" s="23" t="s">
        <v>89</v>
      </c>
      <c r="D52" s="39">
        <v>18.167999999999999</v>
      </c>
      <c r="E52" s="39">
        <v>18.167999999999999</v>
      </c>
      <c r="F52" s="39">
        <v>18.167999999999999</v>
      </c>
      <c r="G52" s="40">
        <f>(F52+E52+D52)/3</f>
        <v>18.167999999999999</v>
      </c>
    </row>
    <row r="53" spans="1:7" ht="12" customHeight="1"/>
    <row r="54" spans="1:7" ht="12" customHeight="1"/>
    <row r="55" spans="1:7" ht="12" customHeight="1">
      <c r="A55" s="7" t="s">
        <v>0</v>
      </c>
      <c r="B55" s="7" t="s">
        <v>1</v>
      </c>
      <c r="C55" s="7" t="s">
        <v>2</v>
      </c>
      <c r="D55" s="38" t="s">
        <v>3</v>
      </c>
      <c r="E55" s="38" t="s">
        <v>4</v>
      </c>
      <c r="F55" s="38" t="s">
        <v>5</v>
      </c>
      <c r="G55" s="38" t="s">
        <v>8</v>
      </c>
    </row>
    <row r="56" spans="1:7" ht="12" customHeight="1">
      <c r="A56" s="22">
        <v>44861</v>
      </c>
      <c r="B56" s="23" t="s">
        <v>104</v>
      </c>
      <c r="C56" s="23" t="s">
        <v>82</v>
      </c>
      <c r="D56" s="39">
        <v>17.576000000000001</v>
      </c>
      <c r="E56" s="39">
        <v>17.576000000000001</v>
      </c>
      <c r="F56" s="39">
        <v>17.576000000000001</v>
      </c>
      <c r="G56" s="40">
        <f>(F56+E56+D56)/3</f>
        <v>17.576000000000001</v>
      </c>
    </row>
    <row r="57" spans="1:7" ht="12" customHeight="1">
      <c r="A57" s="23"/>
      <c r="B57" s="23"/>
      <c r="C57" s="23" t="s">
        <v>90</v>
      </c>
      <c r="D57" s="39">
        <v>17.521000000000001</v>
      </c>
      <c r="E57" s="39">
        <v>17.521000000000001</v>
      </c>
      <c r="F57" s="39">
        <v>17.521000000000001</v>
      </c>
      <c r="G57" s="40">
        <f>(F57+E57+D57)/3</f>
        <v>17.521000000000001</v>
      </c>
    </row>
    <row r="58" spans="1:7" ht="12" customHeight="1">
      <c r="A58" s="24"/>
      <c r="B58" s="24"/>
      <c r="C58" s="24"/>
      <c r="D58" s="41"/>
      <c r="E58" s="41"/>
      <c r="F58" s="41"/>
      <c r="G58" s="42"/>
    </row>
    <row r="59" spans="1:7" ht="12" customHeight="1">
      <c r="A59" s="24"/>
      <c r="B59" s="24"/>
      <c r="C59" s="24"/>
      <c r="D59" s="41"/>
      <c r="E59" s="41"/>
      <c r="F59" s="41"/>
      <c r="G59" s="42"/>
    </row>
    <row r="60" spans="1:7" ht="12" customHeight="1">
      <c r="A60" s="24"/>
      <c r="B60" s="24"/>
      <c r="C60" s="24"/>
      <c r="D60" s="41"/>
      <c r="E60" s="41"/>
      <c r="F60" s="41"/>
      <c r="G60" s="42"/>
    </row>
    <row r="61" spans="1:7" ht="12" customHeight="1">
      <c r="A61" s="24"/>
      <c r="B61" s="24"/>
      <c r="C61" s="24"/>
      <c r="D61" s="41"/>
      <c r="E61" s="41"/>
      <c r="F61" s="41"/>
      <c r="G61" s="42"/>
    </row>
    <row r="62" spans="1:7" ht="12" customHeight="1"/>
    <row r="63" spans="1:7" ht="12" customHeight="1"/>
    <row r="64" spans="1:7" ht="12" customHeight="1">
      <c r="A64" s="7" t="s">
        <v>0</v>
      </c>
      <c r="B64" s="7" t="s">
        <v>1</v>
      </c>
      <c r="C64" s="7" t="s">
        <v>2</v>
      </c>
      <c r="D64" s="38" t="s">
        <v>3</v>
      </c>
      <c r="E64" s="38" t="s">
        <v>4</v>
      </c>
      <c r="F64" s="38" t="s">
        <v>5</v>
      </c>
      <c r="G64" s="38" t="s">
        <v>8</v>
      </c>
    </row>
    <row r="65" spans="1:7" ht="12" customHeight="1">
      <c r="A65" s="9">
        <v>44862</v>
      </c>
      <c r="B65" s="7" t="s">
        <v>45</v>
      </c>
      <c r="C65" s="7" t="s">
        <v>44</v>
      </c>
      <c r="D65" s="39">
        <v>25.056000000000001</v>
      </c>
      <c r="E65" s="39">
        <v>25.056000000000001</v>
      </c>
      <c r="F65" s="39">
        <v>25.056000000000001</v>
      </c>
      <c r="G65" s="40">
        <f>(F65+E65+D65)/3</f>
        <v>25.056000000000001</v>
      </c>
    </row>
    <row r="66" spans="1:7" ht="12" customHeight="1">
      <c r="A66" s="7"/>
      <c r="B66" s="7"/>
      <c r="C66" s="7" t="s">
        <v>91</v>
      </c>
      <c r="D66" s="39">
        <v>9.6140000000000008</v>
      </c>
      <c r="E66" s="39">
        <v>9.6150000000000002</v>
      </c>
      <c r="F66" s="39">
        <v>9.6140000000000008</v>
      </c>
      <c r="G66" s="40">
        <f>(F66+E66+D66)/3</f>
        <v>9.6143333333333327</v>
      </c>
    </row>
    <row r="67" spans="1:7" ht="12" customHeight="1">
      <c r="A67" s="7"/>
      <c r="B67" s="7"/>
      <c r="C67" s="7" t="s">
        <v>92</v>
      </c>
      <c r="D67" s="39">
        <v>8.5860000000000003</v>
      </c>
      <c r="E67" s="39">
        <v>8.5860000000000003</v>
      </c>
      <c r="F67" s="39">
        <v>8.5860000000000003</v>
      </c>
      <c r="G67" s="40">
        <f>(F67+E67+D67)/3</f>
        <v>8.5860000000000003</v>
      </c>
    </row>
    <row r="68" spans="1:7" ht="12" customHeight="1">
      <c r="A68" s="11"/>
      <c r="B68" s="11"/>
      <c r="C68" s="11"/>
    </row>
    <row r="69" spans="1:7" ht="12" customHeight="1"/>
    <row r="70" spans="1:7" ht="12" customHeight="1">
      <c r="A70" s="7" t="s">
        <v>0</v>
      </c>
      <c r="B70" s="7" t="s">
        <v>1</v>
      </c>
      <c r="C70" s="7" t="s">
        <v>2</v>
      </c>
      <c r="D70" s="38" t="s">
        <v>3</v>
      </c>
      <c r="E70" s="38" t="s">
        <v>4</v>
      </c>
      <c r="F70" s="38" t="s">
        <v>5</v>
      </c>
      <c r="G70" s="38" t="s">
        <v>8</v>
      </c>
    </row>
    <row r="71" spans="1:7" ht="12" customHeight="1">
      <c r="A71" s="9">
        <v>44862</v>
      </c>
      <c r="B71" s="23" t="s">
        <v>36</v>
      </c>
      <c r="C71" s="23" t="s">
        <v>44</v>
      </c>
      <c r="D71" s="39">
        <v>32.44</v>
      </c>
      <c r="E71" s="39">
        <v>32.44</v>
      </c>
      <c r="F71" s="39">
        <v>32.44</v>
      </c>
      <c r="G71" s="40">
        <f>(F71+E71+D71)/3</f>
        <v>32.44</v>
      </c>
    </row>
    <row r="72" spans="1:7" ht="12" customHeight="1">
      <c r="A72" s="7"/>
      <c r="B72" s="23"/>
      <c r="C72" s="23" t="s">
        <v>93</v>
      </c>
      <c r="D72" s="39">
        <v>10.731</v>
      </c>
      <c r="E72" s="39">
        <v>10.731999999999999</v>
      </c>
      <c r="F72" s="39">
        <v>10.731</v>
      </c>
      <c r="G72" s="40">
        <f>(F72+E72+D72)/3</f>
        <v>10.731333333333334</v>
      </c>
    </row>
    <row r="73" spans="1:7" ht="12" customHeight="1">
      <c r="A73" s="7"/>
      <c r="B73" s="23"/>
      <c r="C73" s="23" t="s">
        <v>94</v>
      </c>
      <c r="D73" s="39">
        <v>14.914999999999999</v>
      </c>
      <c r="E73" s="39">
        <v>14.914999999999999</v>
      </c>
      <c r="F73" s="39">
        <v>14.914999999999999</v>
      </c>
      <c r="G73" s="40">
        <f>(F73+E73+D73)/3</f>
        <v>14.914999999999999</v>
      </c>
    </row>
    <row r="74" spans="1:7" ht="12" customHeight="1"/>
    <row r="75" spans="1:7" ht="12" customHeight="1"/>
    <row r="76" spans="1:7" ht="12" customHeight="1">
      <c r="A76" s="7" t="s">
        <v>0</v>
      </c>
      <c r="B76" s="7" t="s">
        <v>1</v>
      </c>
      <c r="C76" s="7" t="s">
        <v>2</v>
      </c>
      <c r="D76" s="38" t="s">
        <v>3</v>
      </c>
      <c r="E76" s="38" t="s">
        <v>4</v>
      </c>
      <c r="F76" s="38" t="s">
        <v>5</v>
      </c>
      <c r="G76" s="38" t="s">
        <v>8</v>
      </c>
    </row>
    <row r="77" spans="1:7" ht="12" customHeight="1">
      <c r="A77" s="9">
        <v>44862</v>
      </c>
      <c r="B77" s="7" t="s">
        <v>30</v>
      </c>
      <c r="C77" s="7" t="s">
        <v>36</v>
      </c>
      <c r="D77" s="39">
        <v>20.911000000000001</v>
      </c>
      <c r="E77" s="39">
        <v>20.911000000000001</v>
      </c>
      <c r="F77" s="39">
        <v>20.911000000000001</v>
      </c>
      <c r="G77" s="40">
        <f>(F77+E77+D77)/3</f>
        <v>20.911000000000001</v>
      </c>
    </row>
    <row r="78" spans="1:7" ht="12" customHeight="1">
      <c r="A78" s="7"/>
      <c r="B78" s="7"/>
      <c r="C78" s="7" t="s">
        <v>100</v>
      </c>
      <c r="D78" s="39">
        <v>8.9719999999999995</v>
      </c>
      <c r="E78" s="39">
        <v>8.9719999999999995</v>
      </c>
      <c r="F78" s="39">
        <v>8.9719999999999995</v>
      </c>
      <c r="G78" s="40">
        <f>(F78+E78+D78)/3</f>
        <v>8.9719999999999995</v>
      </c>
    </row>
    <row r="79" spans="1:7" ht="12" customHeight="1">
      <c r="A79" s="7"/>
      <c r="B79" s="7"/>
      <c r="C79" s="7" t="s">
        <v>99</v>
      </c>
      <c r="D79" s="39">
        <v>10.202999999999999</v>
      </c>
      <c r="E79" s="39">
        <v>10.202999999999999</v>
      </c>
      <c r="F79" s="39">
        <v>10.202999999999999</v>
      </c>
      <c r="G79" s="40">
        <f>(F79+E79+D79)/3</f>
        <v>10.202999999999999</v>
      </c>
    </row>
    <row r="80" spans="1:7" ht="12" customHeight="1"/>
    <row r="81" spans="1:7" ht="12" customHeight="1"/>
    <row r="82" spans="1:7" ht="12" customHeight="1">
      <c r="A82" s="7" t="s">
        <v>0</v>
      </c>
      <c r="B82" s="7" t="s">
        <v>1</v>
      </c>
      <c r="C82" s="7" t="s">
        <v>2</v>
      </c>
      <c r="D82" s="38" t="s">
        <v>3</v>
      </c>
      <c r="E82" s="38" t="s">
        <v>4</v>
      </c>
      <c r="F82" s="38" t="s">
        <v>5</v>
      </c>
      <c r="G82" s="38" t="s">
        <v>8</v>
      </c>
    </row>
    <row r="83" spans="1:7" ht="12" customHeight="1">
      <c r="A83" s="9">
        <v>44865</v>
      </c>
      <c r="B83" s="23" t="s">
        <v>30</v>
      </c>
      <c r="C83" s="23" t="s">
        <v>36</v>
      </c>
      <c r="D83" s="39">
        <v>20.911000000000001</v>
      </c>
      <c r="E83" s="39">
        <v>20.911000000000001</v>
      </c>
      <c r="F83" s="39">
        <v>20.911000000000001</v>
      </c>
      <c r="G83" s="40">
        <f>(F83+E83+D83)/3</f>
        <v>20.911000000000001</v>
      </c>
    </row>
    <row r="84" spans="1:7" ht="12" customHeight="1">
      <c r="A84" s="7"/>
      <c r="B84" s="23"/>
      <c r="C84" s="23" t="s">
        <v>102</v>
      </c>
      <c r="D84" s="39">
        <v>10.23</v>
      </c>
      <c r="E84" s="39">
        <v>10.23</v>
      </c>
      <c r="F84" s="39">
        <v>10.23</v>
      </c>
      <c r="G84" s="40">
        <f>(F84+E84+D84)/3</f>
        <v>10.23</v>
      </c>
    </row>
    <row r="85" spans="1:7" ht="12" customHeight="1">
      <c r="B85" s="11"/>
      <c r="C85" s="11"/>
      <c r="D85" s="41"/>
      <c r="E85" s="41"/>
      <c r="F85" s="41"/>
      <c r="G85" s="42"/>
    </row>
    <row r="86" spans="1:7" ht="12" customHeight="1">
      <c r="A86" s="11"/>
    </row>
    <row r="87" spans="1:7" ht="12" customHeight="1">
      <c r="A87" s="7" t="s">
        <v>0</v>
      </c>
      <c r="B87" s="7" t="s">
        <v>1</v>
      </c>
      <c r="C87" s="7" t="s">
        <v>2</v>
      </c>
      <c r="D87" s="38" t="s">
        <v>3</v>
      </c>
      <c r="E87" s="38" t="s">
        <v>4</v>
      </c>
      <c r="F87" s="38" t="s">
        <v>5</v>
      </c>
      <c r="G87" s="38" t="s">
        <v>8</v>
      </c>
    </row>
    <row r="88" spans="1:7" ht="12" customHeight="1">
      <c r="A88" s="9">
        <v>44865</v>
      </c>
      <c r="B88" s="23" t="s">
        <v>104</v>
      </c>
      <c r="C88" s="23" t="s">
        <v>36</v>
      </c>
      <c r="D88" s="39">
        <v>17.574999999999999</v>
      </c>
      <c r="E88" s="39">
        <v>17.574999999999999</v>
      </c>
      <c r="F88" s="39">
        <v>17.574999999999999</v>
      </c>
      <c r="G88" s="40">
        <f>(F88+E88+D88)/3</f>
        <v>17.574999999999999</v>
      </c>
    </row>
    <row r="89" spans="1:7" ht="12" customHeight="1">
      <c r="A89" s="7"/>
      <c r="B89" s="23"/>
      <c r="C89" s="23" t="s">
        <v>103</v>
      </c>
      <c r="D89" s="39">
        <v>10.411</v>
      </c>
      <c r="E89" s="39">
        <v>10.411</v>
      </c>
      <c r="F89" s="39">
        <v>10.411</v>
      </c>
      <c r="G89" s="40">
        <f>(F89+E89+D89)/3</f>
        <v>10.411</v>
      </c>
    </row>
    <row r="90" spans="1:7" ht="12" customHeight="1">
      <c r="D90" s="41"/>
      <c r="E90" s="41"/>
      <c r="F90" s="41"/>
      <c r="G90" s="42"/>
    </row>
    <row r="91" spans="1:7" ht="12" customHeight="1"/>
    <row r="92" spans="1:7" ht="12" customHeight="1">
      <c r="A92" s="7" t="s">
        <v>0</v>
      </c>
      <c r="B92" s="7" t="s">
        <v>1</v>
      </c>
      <c r="C92" s="7" t="s">
        <v>2</v>
      </c>
      <c r="D92" s="38" t="s">
        <v>3</v>
      </c>
      <c r="E92" s="38" t="s">
        <v>4</v>
      </c>
      <c r="F92" s="38" t="s">
        <v>5</v>
      </c>
      <c r="G92" s="38" t="s">
        <v>8</v>
      </c>
    </row>
    <row r="93" spans="1:7" ht="12" customHeight="1">
      <c r="A93" s="9">
        <v>44865</v>
      </c>
      <c r="B93" s="23" t="s">
        <v>36</v>
      </c>
      <c r="C93" s="23" t="s">
        <v>105</v>
      </c>
      <c r="D93" s="39">
        <v>32.441000000000003</v>
      </c>
      <c r="E93" s="39">
        <v>32.441000000000003</v>
      </c>
      <c r="F93" s="39">
        <v>32.441000000000003</v>
      </c>
      <c r="G93" s="40">
        <f>(F93+E93+D93)/3</f>
        <v>32.441000000000003</v>
      </c>
    </row>
    <row r="94" spans="1:7" ht="12" customHeight="1">
      <c r="A94" s="7"/>
      <c r="B94" s="23"/>
      <c r="C94" s="23" t="s">
        <v>101</v>
      </c>
      <c r="D94" s="39">
        <v>10.76</v>
      </c>
      <c r="E94" s="39">
        <v>10.76</v>
      </c>
      <c r="F94" s="39">
        <v>10.76</v>
      </c>
      <c r="G94" s="40">
        <f>(F94+E94+D94)/3</f>
        <v>10.76</v>
      </c>
    </row>
    <row r="95" spans="1:7" ht="12" customHeight="1"/>
    <row r="96" spans="1:7" ht="12" customHeight="1"/>
    <row r="97" spans="1:7" ht="12" customHeight="1">
      <c r="A97" s="7" t="s">
        <v>0</v>
      </c>
      <c r="B97" s="7" t="s">
        <v>1</v>
      </c>
      <c r="C97" s="7" t="s">
        <v>2</v>
      </c>
      <c r="D97" s="38" t="s">
        <v>3</v>
      </c>
      <c r="E97" s="38" t="s">
        <v>4</v>
      </c>
      <c r="F97" s="38" t="s">
        <v>5</v>
      </c>
      <c r="G97" s="38" t="s">
        <v>8</v>
      </c>
    </row>
    <row r="98" spans="1:7" ht="12" customHeight="1">
      <c r="A98" s="9">
        <v>44865</v>
      </c>
      <c r="B98" s="23" t="s">
        <v>106</v>
      </c>
      <c r="C98" s="23" t="s">
        <v>105</v>
      </c>
      <c r="D98" s="39">
        <v>25.056000000000001</v>
      </c>
      <c r="E98" s="39">
        <v>25.056000000000001</v>
      </c>
      <c r="F98" s="39">
        <v>25.056000000000001</v>
      </c>
      <c r="G98" s="40">
        <f>(F98+E98+D98)/3</f>
        <v>25.056000000000001</v>
      </c>
    </row>
    <row r="99" spans="1:7" ht="12" customHeight="1">
      <c r="A99" s="7"/>
      <c r="B99" s="23"/>
      <c r="C99" s="23" t="s">
        <v>107</v>
      </c>
      <c r="D99" s="39">
        <v>9.6449999999999996</v>
      </c>
      <c r="E99" s="39">
        <v>9.6449999999999996</v>
      </c>
      <c r="F99" s="39">
        <v>9.6449999999999996</v>
      </c>
      <c r="G99" s="40">
        <f>(F99+E99+D99)/3</f>
        <v>9.6449999999999996</v>
      </c>
    </row>
    <row r="100" spans="1:7" ht="12" customHeight="1"/>
    <row r="101" spans="1:7" ht="12" customHeight="1"/>
    <row r="102" spans="1:7" ht="12" customHeight="1">
      <c r="A102" s="7" t="s">
        <v>0</v>
      </c>
      <c r="B102" s="7" t="s">
        <v>1</v>
      </c>
      <c r="C102" s="7" t="s">
        <v>2</v>
      </c>
      <c r="D102" s="38" t="s">
        <v>3</v>
      </c>
      <c r="E102" s="38" t="s">
        <v>4</v>
      </c>
      <c r="F102" s="38" t="s">
        <v>5</v>
      </c>
      <c r="G102" s="38" t="s">
        <v>8</v>
      </c>
    </row>
    <row r="103" spans="1:7" ht="12" customHeight="1">
      <c r="A103" s="9">
        <v>44865</v>
      </c>
      <c r="B103" s="23" t="s">
        <v>45</v>
      </c>
      <c r="C103" s="23" t="s">
        <v>105</v>
      </c>
      <c r="D103" s="39">
        <v>25.056000000000001</v>
      </c>
      <c r="E103" s="39">
        <v>25.056000000000001</v>
      </c>
      <c r="F103" s="39">
        <v>25.056000000000001</v>
      </c>
      <c r="G103" s="40">
        <f>(F103+E103+D103)/3</f>
        <v>25.056000000000001</v>
      </c>
    </row>
    <row r="104" spans="1:7" ht="12" customHeight="1">
      <c r="A104" s="7"/>
      <c r="B104" s="23"/>
      <c r="C104" s="23" t="s">
        <v>125</v>
      </c>
      <c r="D104" s="39">
        <v>11.803000000000001</v>
      </c>
      <c r="E104" s="39">
        <v>11.803000000000001</v>
      </c>
      <c r="F104" s="39">
        <v>11.803000000000001</v>
      </c>
      <c r="G104" s="40">
        <f>(F104+E104+D104)/3</f>
        <v>11.803000000000003</v>
      </c>
    </row>
    <row r="105" spans="1:7" ht="12" customHeight="1">
      <c r="D105" s="44"/>
      <c r="E105" s="44"/>
      <c r="F105" s="44"/>
      <c r="G105" s="45"/>
    </row>
    <row r="106" spans="1:7" ht="12" customHeight="1"/>
    <row r="107" spans="1:7" ht="12" customHeight="1">
      <c r="A107" s="7" t="s">
        <v>0</v>
      </c>
      <c r="B107" s="7" t="s">
        <v>1</v>
      </c>
      <c r="C107" s="7" t="s">
        <v>2</v>
      </c>
      <c r="D107" s="38" t="s">
        <v>3</v>
      </c>
      <c r="E107" s="38" t="s">
        <v>4</v>
      </c>
      <c r="F107" s="38" t="s">
        <v>5</v>
      </c>
      <c r="G107" s="38" t="s">
        <v>8</v>
      </c>
    </row>
    <row r="108" spans="1:7" ht="12" customHeight="1">
      <c r="A108" s="22">
        <v>44865</v>
      </c>
      <c r="B108" s="23" t="s">
        <v>82</v>
      </c>
      <c r="C108" s="23" t="s">
        <v>105</v>
      </c>
      <c r="D108" s="39">
        <v>32.441000000000003</v>
      </c>
      <c r="E108" s="39">
        <v>32.441000000000003</v>
      </c>
      <c r="F108" s="39">
        <v>32.441000000000003</v>
      </c>
      <c r="G108" s="40">
        <f>(F108+E108+D108)/3</f>
        <v>32.441000000000003</v>
      </c>
    </row>
    <row r="109" spans="1:7" ht="12" customHeight="1">
      <c r="A109" s="23"/>
      <c r="B109" s="23"/>
      <c r="C109" s="23" t="s">
        <v>108</v>
      </c>
      <c r="D109" s="39">
        <v>6.0529999999999999</v>
      </c>
      <c r="E109" s="39">
        <v>6.0529999999999999</v>
      </c>
      <c r="F109" s="39">
        <v>6.0529999999999999</v>
      </c>
      <c r="G109" s="40">
        <f>(F109+E109+D109)/3</f>
        <v>6.0529999999999999</v>
      </c>
    </row>
    <row r="110" spans="1:7" ht="12" customHeight="1"/>
    <row r="111" spans="1:7" ht="12" customHeight="1"/>
    <row r="112" spans="1:7" ht="12" customHeight="1">
      <c r="A112" s="7" t="s">
        <v>0</v>
      </c>
      <c r="B112" s="7" t="s">
        <v>1</v>
      </c>
      <c r="C112" s="7" t="s">
        <v>2</v>
      </c>
      <c r="D112" s="38" t="s">
        <v>3</v>
      </c>
      <c r="E112" s="38" t="s">
        <v>4</v>
      </c>
      <c r="F112" s="38" t="s">
        <v>5</v>
      </c>
      <c r="G112" s="38" t="s">
        <v>8</v>
      </c>
    </row>
    <row r="113" spans="1:7" ht="12" customHeight="1">
      <c r="A113" s="22">
        <v>44865</v>
      </c>
      <c r="B113" s="23" t="s">
        <v>83</v>
      </c>
      <c r="C113" s="23" t="s">
        <v>105</v>
      </c>
      <c r="D113" s="39">
        <v>30.27</v>
      </c>
      <c r="E113" s="39">
        <v>30.27</v>
      </c>
      <c r="F113" s="39">
        <v>30.27</v>
      </c>
      <c r="G113" s="40">
        <f>(F113+E113+D113)/3</f>
        <v>30.27</v>
      </c>
    </row>
    <row r="114" spans="1:7" ht="12" customHeight="1">
      <c r="A114" s="23"/>
      <c r="B114" s="23"/>
      <c r="C114" s="23" t="s">
        <v>109</v>
      </c>
      <c r="D114" s="39">
        <v>3.1909999999999998</v>
      </c>
      <c r="E114" s="39">
        <v>3.1909999999999998</v>
      </c>
      <c r="F114" s="39">
        <v>3.1909999999999998</v>
      </c>
      <c r="G114" s="40">
        <f>(F114+E114+D114)/3</f>
        <v>3.1910000000000003</v>
      </c>
    </row>
    <row r="115" spans="1:7" ht="12" customHeight="1"/>
    <row r="116" spans="1:7" ht="12" customHeight="1"/>
    <row r="117" spans="1:7" ht="12" customHeight="1">
      <c r="A117" s="7" t="s">
        <v>0</v>
      </c>
      <c r="B117" s="7" t="s">
        <v>1</v>
      </c>
      <c r="C117" s="7" t="s">
        <v>2</v>
      </c>
      <c r="D117" s="38" t="s">
        <v>3</v>
      </c>
      <c r="E117" s="38" t="s">
        <v>4</v>
      </c>
      <c r="F117" s="38" t="s">
        <v>5</v>
      </c>
      <c r="G117" s="38" t="s">
        <v>8</v>
      </c>
    </row>
    <row r="118" spans="1:7" ht="12" customHeight="1">
      <c r="A118" s="22">
        <v>44865</v>
      </c>
      <c r="B118" s="23" t="s">
        <v>105</v>
      </c>
      <c r="C118" s="23" t="s">
        <v>83</v>
      </c>
      <c r="D118" s="39">
        <v>30.266999999999999</v>
      </c>
      <c r="E118" s="39">
        <v>30.266999999999999</v>
      </c>
      <c r="F118" s="39">
        <v>30.266999999999999</v>
      </c>
      <c r="G118" s="40">
        <f>(F118+E118+D118)/3</f>
        <v>30.266999999999999</v>
      </c>
    </row>
    <row r="119" spans="1:7" ht="12" customHeight="1">
      <c r="A119" s="23"/>
      <c r="B119" s="23"/>
      <c r="C119" s="23" t="s">
        <v>110</v>
      </c>
      <c r="D119" s="39">
        <v>29.221</v>
      </c>
      <c r="E119" s="39">
        <v>29.221</v>
      </c>
      <c r="F119" s="39">
        <v>29.221</v>
      </c>
      <c r="G119" s="40">
        <f>(F119+E119+D119)/3</f>
        <v>29.221</v>
      </c>
    </row>
    <row r="120" spans="1:7" ht="12" customHeight="1">
      <c r="A120" s="24"/>
      <c r="B120" s="24"/>
      <c r="C120" s="24"/>
      <c r="D120" s="41"/>
      <c r="E120" s="41"/>
      <c r="F120" s="41"/>
      <c r="G120" s="42"/>
    </row>
    <row r="121" spans="1:7" ht="12" customHeight="1">
      <c r="A121" s="24"/>
      <c r="B121" s="24"/>
      <c r="C121" s="24"/>
      <c r="D121" s="41"/>
      <c r="E121" s="41"/>
      <c r="F121" s="41"/>
      <c r="G121" s="42"/>
    </row>
    <row r="122" spans="1:7" ht="12" customHeight="1">
      <c r="A122" s="24"/>
      <c r="B122" s="24"/>
      <c r="C122" s="24"/>
      <c r="D122" s="41"/>
      <c r="E122" s="41"/>
      <c r="F122" s="41"/>
      <c r="G122" s="42"/>
    </row>
    <row r="123" spans="1:7" ht="12" customHeight="1">
      <c r="A123" s="24"/>
      <c r="B123" s="24"/>
      <c r="C123" s="24"/>
      <c r="D123" s="41"/>
      <c r="E123" s="41"/>
      <c r="F123" s="41"/>
      <c r="G123" s="42"/>
    </row>
    <row r="124" spans="1:7" ht="12" customHeight="1"/>
    <row r="125" spans="1:7" ht="12" customHeight="1"/>
    <row r="126" spans="1:7" ht="12" customHeight="1">
      <c r="A126" s="7" t="s">
        <v>0</v>
      </c>
      <c r="B126" s="7" t="s">
        <v>1</v>
      </c>
      <c r="C126" s="7" t="s">
        <v>2</v>
      </c>
      <c r="D126" s="38" t="s">
        <v>3</v>
      </c>
      <c r="E126" s="38" t="s">
        <v>4</v>
      </c>
      <c r="F126" s="38" t="s">
        <v>5</v>
      </c>
      <c r="G126" s="38" t="s">
        <v>8</v>
      </c>
    </row>
    <row r="127" spans="1:7" ht="12" customHeight="1">
      <c r="A127" s="22">
        <v>44866</v>
      </c>
      <c r="B127" s="23" t="s">
        <v>111</v>
      </c>
      <c r="C127" s="23" t="s">
        <v>16</v>
      </c>
      <c r="D127" s="39">
        <v>22.385999999999999</v>
      </c>
      <c r="E127" s="39">
        <v>22.385999999999999</v>
      </c>
      <c r="F127" s="39">
        <v>22.385999999999999</v>
      </c>
      <c r="G127" s="40">
        <f>(F127+E127+D127)/3</f>
        <v>22.385999999999999</v>
      </c>
    </row>
    <row r="128" spans="1:7" ht="12" customHeight="1">
      <c r="A128" s="23"/>
      <c r="B128" s="23"/>
      <c r="C128" s="23" t="s">
        <v>112</v>
      </c>
      <c r="D128" s="39">
        <v>11.566000000000001</v>
      </c>
      <c r="E128" s="39">
        <v>11.566000000000001</v>
      </c>
      <c r="F128" s="39">
        <v>11.566000000000001</v>
      </c>
      <c r="G128" s="40">
        <f>(F128+E128+D128)/3</f>
        <v>11.566000000000001</v>
      </c>
    </row>
    <row r="129" spans="1:7" ht="12" customHeight="1"/>
    <row r="130" spans="1:7" ht="12" customHeight="1"/>
    <row r="131" spans="1:7" ht="12" customHeight="1">
      <c r="A131" s="7" t="s">
        <v>0</v>
      </c>
      <c r="B131" s="7" t="s">
        <v>1</v>
      </c>
      <c r="C131" s="7" t="s">
        <v>2</v>
      </c>
      <c r="D131" s="38" t="s">
        <v>3</v>
      </c>
      <c r="E131" s="38" t="s">
        <v>4</v>
      </c>
      <c r="F131" s="38" t="s">
        <v>5</v>
      </c>
      <c r="G131" s="38" t="s">
        <v>8</v>
      </c>
    </row>
    <row r="132" spans="1:7" ht="12" customHeight="1">
      <c r="A132" s="22">
        <v>44866</v>
      </c>
      <c r="B132" s="23" t="s">
        <v>16</v>
      </c>
      <c r="C132" s="23" t="s">
        <v>111</v>
      </c>
      <c r="D132" s="39">
        <v>22.388000000000002</v>
      </c>
      <c r="E132" s="39">
        <v>22.388000000000002</v>
      </c>
      <c r="F132" s="39">
        <v>22.388000000000002</v>
      </c>
      <c r="G132" s="40">
        <f>(F132+E132+D132)/3</f>
        <v>22.388000000000002</v>
      </c>
    </row>
    <row r="133" spans="1:7" ht="12" customHeight="1">
      <c r="A133" s="23"/>
      <c r="B133" s="23"/>
      <c r="C133" s="23" t="s">
        <v>113</v>
      </c>
      <c r="D133" s="39">
        <v>13.209</v>
      </c>
      <c r="E133" s="39">
        <v>13.209</v>
      </c>
      <c r="F133" s="39">
        <v>13.209</v>
      </c>
      <c r="G133" s="40">
        <f>(F133+E133+D133)/3</f>
        <v>13.208999999999998</v>
      </c>
    </row>
    <row r="134" spans="1:7" ht="12" customHeight="1"/>
    <row r="135" spans="1:7" ht="12" customHeight="1"/>
    <row r="136" spans="1:7" ht="12" customHeight="1">
      <c r="A136" s="7" t="s">
        <v>0</v>
      </c>
      <c r="B136" s="7" t="s">
        <v>1</v>
      </c>
      <c r="C136" s="7" t="s">
        <v>2</v>
      </c>
      <c r="D136" s="38" t="s">
        <v>3</v>
      </c>
      <c r="E136" s="38" t="s">
        <v>4</v>
      </c>
      <c r="F136" s="38" t="s">
        <v>5</v>
      </c>
      <c r="G136" s="38" t="s">
        <v>8</v>
      </c>
    </row>
    <row r="137" spans="1:7" ht="12" customHeight="1">
      <c r="A137" s="22">
        <v>44866</v>
      </c>
      <c r="B137" s="23" t="s">
        <v>67</v>
      </c>
      <c r="C137" s="23" t="s">
        <v>111</v>
      </c>
      <c r="D137" s="39">
        <v>6.81</v>
      </c>
      <c r="E137" s="39">
        <v>6.81</v>
      </c>
      <c r="F137" s="39">
        <v>6.81</v>
      </c>
      <c r="G137" s="40">
        <f>(F137+E137+D137)/3</f>
        <v>6.81</v>
      </c>
    </row>
    <row r="138" spans="1:7" ht="12" customHeight="1">
      <c r="A138" s="23"/>
      <c r="B138" s="23"/>
      <c r="C138" s="23" t="s">
        <v>114</v>
      </c>
      <c r="D138" s="39">
        <v>12.058999999999999</v>
      </c>
      <c r="E138" s="39">
        <v>12.058999999999999</v>
      </c>
      <c r="F138" s="39">
        <v>12.058999999999999</v>
      </c>
      <c r="G138" s="40">
        <f>(F138+E138+D138)/3</f>
        <v>12.058999999999999</v>
      </c>
    </row>
    <row r="139" spans="1:7" ht="12" customHeight="1"/>
    <row r="140" spans="1:7" ht="12" customHeight="1"/>
    <row r="141" spans="1:7" ht="12" customHeight="1">
      <c r="A141" s="7" t="s">
        <v>0</v>
      </c>
      <c r="B141" s="7" t="s">
        <v>1</v>
      </c>
      <c r="C141" s="7" t="s">
        <v>2</v>
      </c>
      <c r="D141" s="38" t="s">
        <v>3</v>
      </c>
      <c r="E141" s="38" t="s">
        <v>4</v>
      </c>
      <c r="F141" s="38" t="s">
        <v>5</v>
      </c>
      <c r="G141" s="38" t="s">
        <v>8</v>
      </c>
    </row>
    <row r="142" spans="1:7" ht="12" customHeight="1">
      <c r="A142" s="22">
        <v>44866</v>
      </c>
      <c r="B142" s="23" t="s">
        <v>63</v>
      </c>
      <c r="C142" s="23" t="s">
        <v>17</v>
      </c>
      <c r="D142" s="39">
        <v>22.387</v>
      </c>
      <c r="E142" s="39">
        <v>22.387</v>
      </c>
      <c r="F142" s="39">
        <v>22.387</v>
      </c>
      <c r="G142" s="40">
        <f>(F142+E142+D142)/3</f>
        <v>22.387</v>
      </c>
    </row>
    <row r="143" spans="1:7" ht="12" customHeight="1">
      <c r="A143" s="23"/>
      <c r="B143" s="23"/>
      <c r="C143" s="23" t="s">
        <v>69</v>
      </c>
      <c r="D143" s="39">
        <v>18.946000000000002</v>
      </c>
      <c r="E143" s="39">
        <v>18.946000000000002</v>
      </c>
      <c r="F143" s="39">
        <v>18.945</v>
      </c>
      <c r="G143" s="40">
        <f>(F143+E143+D143)/3</f>
        <v>18.945666666666668</v>
      </c>
    </row>
    <row r="144" spans="1:7" ht="12" customHeight="1"/>
    <row r="145" spans="1:7" ht="12" customHeight="1"/>
    <row r="146" spans="1:7" ht="12" customHeight="1">
      <c r="A146" s="7" t="s">
        <v>0</v>
      </c>
      <c r="B146" s="7" t="s">
        <v>1</v>
      </c>
      <c r="C146" s="7" t="s">
        <v>2</v>
      </c>
      <c r="D146" s="38" t="s">
        <v>3</v>
      </c>
      <c r="E146" s="38" t="s">
        <v>4</v>
      </c>
      <c r="F146" s="38" t="s">
        <v>5</v>
      </c>
      <c r="G146" s="38" t="s">
        <v>8</v>
      </c>
    </row>
    <row r="147" spans="1:7" ht="12" customHeight="1">
      <c r="A147" s="22">
        <v>44867</v>
      </c>
      <c r="B147" s="23" t="s">
        <v>115</v>
      </c>
      <c r="C147" s="23" t="s">
        <v>116</v>
      </c>
      <c r="D147" s="39">
        <v>39.707999999999998</v>
      </c>
      <c r="E147" s="39">
        <v>39.707999999999998</v>
      </c>
      <c r="F147" s="39">
        <v>39.707999999999998</v>
      </c>
      <c r="G147" s="40">
        <f>(F147+E147+D147)/3</f>
        <v>39.707999999999998</v>
      </c>
    </row>
    <row r="148" spans="1:7" ht="12" customHeight="1">
      <c r="A148" s="23"/>
      <c r="B148" s="23"/>
      <c r="C148" s="23" t="s">
        <v>117</v>
      </c>
      <c r="D148" s="39">
        <v>5.484</v>
      </c>
      <c r="E148" s="39">
        <v>5.484</v>
      </c>
      <c r="F148" s="39">
        <v>5.484</v>
      </c>
      <c r="G148" s="40">
        <f>(F148+E148+D148)/3</f>
        <v>5.4839999999999991</v>
      </c>
    </row>
    <row r="149" spans="1:7" ht="12" customHeight="1">
      <c r="A149" s="24"/>
      <c r="B149" s="24"/>
      <c r="C149" s="24"/>
    </row>
    <row r="150" spans="1:7" ht="12" customHeight="1"/>
    <row r="151" spans="1:7" ht="12" customHeight="1">
      <c r="A151" s="7" t="s">
        <v>0</v>
      </c>
      <c r="B151" s="7" t="s">
        <v>1</v>
      </c>
      <c r="C151" s="7" t="s">
        <v>2</v>
      </c>
      <c r="D151" s="38" t="s">
        <v>3</v>
      </c>
      <c r="E151" s="38" t="s">
        <v>4</v>
      </c>
      <c r="F151" s="38" t="s">
        <v>5</v>
      </c>
      <c r="G151" s="38" t="s">
        <v>8</v>
      </c>
    </row>
    <row r="152" spans="1:7" ht="12" customHeight="1">
      <c r="A152" s="22">
        <v>44867</v>
      </c>
      <c r="B152" s="23" t="s">
        <v>73</v>
      </c>
      <c r="C152" s="23" t="s">
        <v>116</v>
      </c>
      <c r="D152" s="39">
        <v>35.706000000000003</v>
      </c>
      <c r="E152" s="39">
        <v>35.706000000000003</v>
      </c>
      <c r="F152" s="39">
        <v>35.706000000000003</v>
      </c>
      <c r="G152" s="40">
        <f>(F152+E152+D152)/3</f>
        <v>35.706000000000003</v>
      </c>
    </row>
    <row r="153" spans="1:7" ht="12" customHeight="1">
      <c r="A153" s="23"/>
      <c r="B153" s="23"/>
      <c r="C153" s="23" t="s">
        <v>118</v>
      </c>
      <c r="D153" s="39">
        <v>7.5910000000000002</v>
      </c>
      <c r="E153" s="39">
        <v>7.5910000000000002</v>
      </c>
      <c r="F153" s="39">
        <v>7.5910000000000002</v>
      </c>
      <c r="G153" s="40">
        <f>(F153+E153+D153)/3</f>
        <v>7.5910000000000002</v>
      </c>
    </row>
    <row r="154" spans="1:7" ht="12" customHeight="1"/>
    <row r="155" spans="1:7" ht="12" customHeight="1"/>
    <row r="156" spans="1:7" ht="12" customHeight="1">
      <c r="A156" s="7" t="s">
        <v>0</v>
      </c>
      <c r="B156" s="7" t="s">
        <v>1</v>
      </c>
      <c r="C156" s="7" t="s">
        <v>2</v>
      </c>
      <c r="D156" s="38" t="s">
        <v>3</v>
      </c>
      <c r="E156" s="38" t="s">
        <v>4</v>
      </c>
      <c r="F156" s="38" t="s">
        <v>5</v>
      </c>
      <c r="G156" s="38" t="s">
        <v>8</v>
      </c>
    </row>
    <row r="157" spans="1:7" ht="12" customHeight="1">
      <c r="A157" s="22">
        <v>44872</v>
      </c>
      <c r="B157" s="23" t="s">
        <v>119</v>
      </c>
      <c r="C157" s="23" t="s">
        <v>120</v>
      </c>
      <c r="D157" s="39">
        <v>22.936</v>
      </c>
      <c r="E157" s="39">
        <v>22.934999999999999</v>
      </c>
      <c r="F157" s="39">
        <v>22.934999999999999</v>
      </c>
      <c r="G157" s="40">
        <f>(F157+E157+D157)/3</f>
        <v>22.935333333333332</v>
      </c>
    </row>
    <row r="158" spans="1:7" ht="12" customHeight="1">
      <c r="A158" s="23"/>
      <c r="B158" s="23"/>
      <c r="C158" s="23" t="s">
        <v>121</v>
      </c>
      <c r="D158" s="39">
        <v>5.8230000000000004</v>
      </c>
      <c r="E158" s="39">
        <v>5.8230000000000004</v>
      </c>
      <c r="F158" s="39">
        <v>5.8230000000000004</v>
      </c>
      <c r="G158" s="40">
        <f>(F158+E158+D158)/3</f>
        <v>5.8230000000000004</v>
      </c>
    </row>
    <row r="159" spans="1:7" ht="12" customHeight="1"/>
    <row r="160" spans="1:7" ht="12" customHeight="1"/>
    <row r="161" spans="1:7" ht="12" customHeight="1">
      <c r="A161" s="7" t="s">
        <v>0</v>
      </c>
      <c r="B161" s="7" t="s">
        <v>1</v>
      </c>
      <c r="C161" s="7" t="s">
        <v>2</v>
      </c>
      <c r="D161" s="38" t="s">
        <v>3</v>
      </c>
      <c r="E161" s="38" t="s">
        <v>4</v>
      </c>
      <c r="F161" s="38" t="s">
        <v>5</v>
      </c>
      <c r="G161" s="38" t="s">
        <v>8</v>
      </c>
    </row>
    <row r="162" spans="1:7" ht="12" customHeight="1">
      <c r="A162" s="22">
        <v>44872</v>
      </c>
      <c r="B162" s="23" t="s">
        <v>120</v>
      </c>
      <c r="C162" s="23" t="s">
        <v>119</v>
      </c>
      <c r="D162" s="39">
        <v>22.936</v>
      </c>
      <c r="E162" s="39">
        <v>22.934999999999999</v>
      </c>
      <c r="F162" s="39">
        <v>22.934999999999999</v>
      </c>
      <c r="G162" s="40">
        <f>(F162+E162+D162)/3</f>
        <v>22.935333333333332</v>
      </c>
    </row>
    <row r="163" spans="1:7" ht="12" customHeight="1">
      <c r="A163" s="23"/>
      <c r="B163" s="23"/>
      <c r="C163" s="23" t="s">
        <v>122</v>
      </c>
      <c r="D163" s="39">
        <v>19.382999999999999</v>
      </c>
      <c r="E163" s="39">
        <v>19.382999999999999</v>
      </c>
      <c r="F163" s="39">
        <v>19.382999999999999</v>
      </c>
      <c r="G163" s="40">
        <f>(F163+E163+D163)/3</f>
        <v>19.382999999999999</v>
      </c>
    </row>
    <row r="164" spans="1:7" ht="12" customHeight="1"/>
    <row r="165" spans="1:7" ht="12" customHeight="1"/>
    <row r="166" spans="1:7" ht="12" customHeight="1">
      <c r="A166" s="7" t="s">
        <v>0</v>
      </c>
      <c r="B166" s="7" t="s">
        <v>1</v>
      </c>
      <c r="C166" s="7" t="s">
        <v>2</v>
      </c>
      <c r="D166" s="38" t="s">
        <v>3</v>
      </c>
      <c r="E166" s="38" t="s">
        <v>4</v>
      </c>
      <c r="F166" s="38" t="s">
        <v>5</v>
      </c>
      <c r="G166" s="38" t="s">
        <v>8</v>
      </c>
    </row>
    <row r="167" spans="1:7" ht="12" customHeight="1">
      <c r="A167" s="22">
        <v>44872</v>
      </c>
      <c r="B167" s="23" t="s">
        <v>123</v>
      </c>
      <c r="C167" s="23" t="s">
        <v>105</v>
      </c>
      <c r="D167" s="39">
        <v>29.596</v>
      </c>
      <c r="E167" s="39">
        <v>29.596</v>
      </c>
      <c r="F167" s="39">
        <v>29.596</v>
      </c>
      <c r="G167" s="40">
        <f>(F167+E167+D167)/3</f>
        <v>29.596</v>
      </c>
    </row>
    <row r="168" spans="1:7" ht="12" customHeight="1">
      <c r="A168" s="23"/>
      <c r="B168" s="23"/>
      <c r="C168" s="23" t="s">
        <v>124</v>
      </c>
      <c r="D168" s="39">
        <v>43.811999999999998</v>
      </c>
      <c r="E168" s="39">
        <v>43.811999999999998</v>
      </c>
      <c r="F168" s="39">
        <v>43.811999999999998</v>
      </c>
      <c r="G168" s="40">
        <f>(F168+E168+D168)/3</f>
        <v>43.811999999999991</v>
      </c>
    </row>
    <row r="169" spans="1:7" ht="12" customHeight="1"/>
    <row r="170" spans="1:7" ht="12" customHeight="1"/>
    <row r="171" spans="1:7" ht="12" customHeight="1">
      <c r="A171" s="7" t="s">
        <v>0</v>
      </c>
      <c r="B171" s="7" t="s">
        <v>1</v>
      </c>
      <c r="C171" s="7" t="s">
        <v>2</v>
      </c>
      <c r="D171" s="38" t="s">
        <v>3</v>
      </c>
      <c r="E171" s="38" t="s">
        <v>4</v>
      </c>
      <c r="F171" s="38" t="s">
        <v>5</v>
      </c>
      <c r="G171" s="38" t="s">
        <v>8</v>
      </c>
    </row>
    <row r="172" spans="1:7" ht="12" customHeight="1">
      <c r="A172" s="22">
        <v>44872</v>
      </c>
      <c r="B172" s="23" t="s">
        <v>83</v>
      </c>
      <c r="C172" s="23" t="s">
        <v>82</v>
      </c>
      <c r="D172" s="39">
        <v>8.5050000000000008</v>
      </c>
      <c r="E172" s="39">
        <v>8.5060000000000002</v>
      </c>
      <c r="F172" s="39">
        <v>8.5060000000000002</v>
      </c>
      <c r="G172" s="40">
        <f>(F172+E172+D172)/3</f>
        <v>8.5056666666666683</v>
      </c>
    </row>
    <row r="173" spans="1:7" ht="12" customHeight="1">
      <c r="A173" s="23"/>
      <c r="B173" s="23"/>
      <c r="C173" s="23" t="s">
        <v>126</v>
      </c>
      <c r="D173" s="39">
        <v>3.11</v>
      </c>
      <c r="E173" s="39">
        <v>3.11</v>
      </c>
      <c r="F173" s="39">
        <v>3.11</v>
      </c>
      <c r="G173" s="40">
        <f>(F173+E173+D173)/3</f>
        <v>3.11</v>
      </c>
    </row>
    <row r="174" spans="1:7" ht="12" customHeight="1">
      <c r="A174" s="23"/>
      <c r="B174" s="23"/>
      <c r="C174" s="23" t="s">
        <v>127</v>
      </c>
      <c r="D174" s="39">
        <v>2.8319999999999999</v>
      </c>
      <c r="E174" s="39">
        <v>2.8319999999999999</v>
      </c>
      <c r="F174" s="39">
        <v>2.8319999999999999</v>
      </c>
      <c r="G174" s="40">
        <f>(F174+E174+D174)/3</f>
        <v>2.8319999999999994</v>
      </c>
    </row>
    <row r="175" spans="1:7" ht="12" customHeight="1"/>
    <row r="176" spans="1:7" ht="12" customHeight="1"/>
    <row r="177" spans="1:7" ht="12" customHeight="1">
      <c r="A177" s="7" t="s">
        <v>0</v>
      </c>
      <c r="B177" s="7" t="s">
        <v>1</v>
      </c>
      <c r="C177" s="7" t="s">
        <v>2</v>
      </c>
      <c r="D177" s="38" t="s">
        <v>3</v>
      </c>
      <c r="E177" s="38" t="s">
        <v>4</v>
      </c>
      <c r="F177" s="38" t="s">
        <v>5</v>
      </c>
      <c r="G177" s="38" t="s">
        <v>8</v>
      </c>
    </row>
    <row r="178" spans="1:7" ht="12" customHeight="1">
      <c r="A178" s="22">
        <v>44872</v>
      </c>
      <c r="B178" s="23" t="s">
        <v>83</v>
      </c>
      <c r="C178" s="23" t="s">
        <v>82</v>
      </c>
      <c r="D178" s="39">
        <v>8.5060000000000002</v>
      </c>
      <c r="E178" s="39">
        <v>8.5060000000000002</v>
      </c>
      <c r="F178" s="39">
        <v>8.5060000000000002</v>
      </c>
      <c r="G178" s="40">
        <f>(F178+E178+D178)/3</f>
        <v>8.5060000000000002</v>
      </c>
    </row>
    <row r="179" spans="1:7" ht="12" customHeight="1">
      <c r="A179" s="23"/>
      <c r="B179" s="23"/>
      <c r="C179" s="23" t="s">
        <v>128</v>
      </c>
      <c r="D179" s="39">
        <v>3.4540000000000002</v>
      </c>
      <c r="E179" s="39">
        <v>3.4540000000000002</v>
      </c>
      <c r="F179" s="39">
        <v>3.4540000000000002</v>
      </c>
      <c r="G179" s="40">
        <f>(F179+E179+D179)/3</f>
        <v>3.4540000000000002</v>
      </c>
    </row>
    <row r="180" spans="1:7" ht="12" customHeight="1"/>
    <row r="181" spans="1:7" ht="12" customHeight="1"/>
    <row r="182" spans="1:7" ht="12" customHeight="1">
      <c r="A182" s="7" t="s">
        <v>0</v>
      </c>
      <c r="B182" s="7" t="s">
        <v>1</v>
      </c>
      <c r="C182" s="7" t="s">
        <v>2</v>
      </c>
      <c r="D182" s="38" t="s">
        <v>3</v>
      </c>
      <c r="E182" s="38" t="s">
        <v>4</v>
      </c>
      <c r="F182" s="38" t="s">
        <v>5</v>
      </c>
      <c r="G182" s="38" t="s">
        <v>8</v>
      </c>
    </row>
    <row r="183" spans="1:7" ht="12" customHeight="1">
      <c r="A183" s="22">
        <v>44873</v>
      </c>
      <c r="B183" s="23" t="s">
        <v>82</v>
      </c>
      <c r="C183" s="23" t="s">
        <v>106</v>
      </c>
      <c r="D183" s="39">
        <v>10.551</v>
      </c>
      <c r="E183" s="39">
        <v>10.551</v>
      </c>
      <c r="F183" s="39">
        <v>10.552</v>
      </c>
      <c r="G183" s="40">
        <f>(F183+E183+D183)/3</f>
        <v>10.551333333333334</v>
      </c>
    </row>
    <row r="184" spans="1:7" ht="12" customHeight="1">
      <c r="A184" s="23"/>
      <c r="B184" s="23"/>
      <c r="C184" s="23" t="s">
        <v>129</v>
      </c>
      <c r="D184" s="39">
        <v>5.6989999999999998</v>
      </c>
      <c r="E184" s="39">
        <v>5.6989999999999998</v>
      </c>
      <c r="F184" s="39">
        <v>5.6989999999999998</v>
      </c>
      <c r="G184" s="40">
        <f>(F184+E184+D184)/3</f>
        <v>5.6990000000000007</v>
      </c>
    </row>
    <row r="185" spans="1:7" ht="12" customHeight="1"/>
    <row r="186" spans="1:7" ht="12" customHeight="1"/>
    <row r="187" spans="1:7" ht="12" customHeight="1"/>
  </sheetData>
  <phoneticPr fontId="1"/>
  <pageMargins left="1.1023622047244095" right="0.31496062992125984" top="0.74803149606299213" bottom="0.74803149606299213" header="0.31496062992125984" footer="0.31496062992125984"/>
  <pageSetup paperSize="9" orientation="portrait" r:id="rId1"/>
  <headerFooter>
    <oddHeader>&amp;C&amp;"ＭＳ ゴシック,標準"&amp;16
斜距離平均表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BAAC3-13DE-44A1-89CB-3C3F66E32183}">
  <dimension ref="A1:R98"/>
  <sheetViews>
    <sheetView workbookViewId="0"/>
  </sheetViews>
  <sheetFormatPr defaultRowHeight="15"/>
  <cols>
    <col min="1" max="1" width="9.140625" customWidth="1"/>
    <col min="2" max="2" width="7.85546875" style="109" customWidth="1"/>
    <col min="3" max="3" width="9.5703125" customWidth="1"/>
    <col min="4" max="4" width="9.140625" style="110" customWidth="1"/>
    <col min="5" max="5" width="10.7109375" bestFit="1" customWidth="1"/>
    <col min="6" max="6" width="7.42578125" style="105" customWidth="1"/>
    <col min="7" max="7" width="11.28515625" style="110" bestFit="1" customWidth="1"/>
    <col min="8" max="8" width="10.5703125" style="110" customWidth="1"/>
    <col min="9" max="9" width="11.140625" bestFit="1" customWidth="1"/>
    <col min="10" max="10" width="11.28515625" customWidth="1"/>
    <col min="11" max="11" width="11.140625" bestFit="1" customWidth="1"/>
    <col min="12" max="12" width="10.5703125" customWidth="1"/>
    <col min="13" max="13" width="9.5703125" customWidth="1"/>
    <col min="14" max="14" width="10.28515625" bestFit="1" customWidth="1"/>
    <col min="15" max="15" width="12.85546875" customWidth="1"/>
    <col min="16" max="16" width="10.7109375" bestFit="1" customWidth="1"/>
    <col min="17" max="17" width="11" bestFit="1" customWidth="1"/>
    <col min="18" max="18" width="12.42578125" bestFit="1" customWidth="1"/>
  </cols>
  <sheetData>
    <row r="1" spans="1:18">
      <c r="A1" t="s">
        <v>133</v>
      </c>
      <c r="B1" s="109" t="s">
        <v>134</v>
      </c>
      <c r="C1" t="s">
        <v>135</v>
      </c>
      <c r="D1" s="110" t="s">
        <v>136</v>
      </c>
      <c r="E1" t="s">
        <v>137</v>
      </c>
      <c r="F1" s="105" t="s">
        <v>138</v>
      </c>
      <c r="G1" s="110" t="s">
        <v>139</v>
      </c>
      <c r="H1" s="110" t="s">
        <v>140</v>
      </c>
      <c r="I1" t="s">
        <v>141</v>
      </c>
      <c r="J1" t="s">
        <v>142</v>
      </c>
      <c r="K1" t="s">
        <v>143</v>
      </c>
      <c r="L1" t="s">
        <v>144</v>
      </c>
      <c r="M1" t="s">
        <v>145</v>
      </c>
      <c r="N1" t="s">
        <v>146</v>
      </c>
      <c r="O1" t="s">
        <v>147</v>
      </c>
      <c r="P1" t="s">
        <v>148</v>
      </c>
      <c r="Q1" t="s">
        <v>149</v>
      </c>
      <c r="R1" t="s">
        <v>150</v>
      </c>
    </row>
    <row r="2" spans="1:18">
      <c r="A2" t="s">
        <v>160</v>
      </c>
      <c r="B2" s="110">
        <v>1.488</v>
      </c>
      <c r="C2" t="s">
        <v>170</v>
      </c>
      <c r="D2" s="110">
        <v>1.492</v>
      </c>
      <c r="E2" s="54">
        <v>44846</v>
      </c>
      <c r="F2" s="105" t="s">
        <v>171</v>
      </c>
      <c r="G2" s="110" t="s">
        <v>172</v>
      </c>
      <c r="H2" s="110" t="s">
        <v>173</v>
      </c>
      <c r="I2" t="s">
        <v>174</v>
      </c>
      <c r="J2" t="s">
        <v>175</v>
      </c>
      <c r="K2" s="109">
        <v>39.698</v>
      </c>
      <c r="L2" t="s">
        <v>176</v>
      </c>
      <c r="M2" t="s">
        <v>177</v>
      </c>
      <c r="N2" t="s">
        <v>177</v>
      </c>
      <c r="O2" t="s">
        <v>178</v>
      </c>
      <c r="P2" t="s">
        <v>179</v>
      </c>
      <c r="Q2" t="s">
        <v>177</v>
      </c>
      <c r="R2" t="s">
        <v>177</v>
      </c>
    </row>
    <row r="3" spans="1:18">
      <c r="A3" t="s">
        <v>160</v>
      </c>
      <c r="B3" s="110">
        <v>1.488</v>
      </c>
      <c r="C3" t="s">
        <v>180</v>
      </c>
      <c r="D3" s="110">
        <v>1.611</v>
      </c>
      <c r="E3" s="54">
        <v>44846</v>
      </c>
      <c r="F3" s="105" t="s">
        <v>171</v>
      </c>
      <c r="G3" s="110">
        <v>14.652314814814815</v>
      </c>
      <c r="H3" s="110" t="s">
        <v>173</v>
      </c>
      <c r="I3" t="s">
        <v>181</v>
      </c>
      <c r="J3" t="s">
        <v>175</v>
      </c>
      <c r="K3" s="109">
        <v>35.71</v>
      </c>
      <c r="L3" t="s">
        <v>176</v>
      </c>
      <c r="M3" t="s">
        <v>177</v>
      </c>
      <c r="N3" t="s">
        <v>177</v>
      </c>
      <c r="O3" t="s">
        <v>178</v>
      </c>
      <c r="P3" t="s">
        <v>182</v>
      </c>
      <c r="Q3" t="s">
        <v>177</v>
      </c>
      <c r="R3" t="s">
        <v>177</v>
      </c>
    </row>
    <row r="4" spans="1:18">
      <c r="A4" t="s">
        <v>160</v>
      </c>
      <c r="B4" s="110">
        <v>1.488</v>
      </c>
      <c r="C4" t="s">
        <v>159</v>
      </c>
      <c r="D4" s="110">
        <v>1.4670000000000001</v>
      </c>
      <c r="E4" s="54">
        <v>44846</v>
      </c>
      <c r="F4" s="105" t="s">
        <v>171</v>
      </c>
      <c r="G4" s="110">
        <v>121.15287037037037</v>
      </c>
      <c r="H4" s="110" t="s">
        <v>173</v>
      </c>
      <c r="I4" t="s">
        <v>183</v>
      </c>
      <c r="J4" t="s">
        <v>175</v>
      </c>
      <c r="K4" s="109">
        <v>30.657</v>
      </c>
      <c r="L4" t="s">
        <v>176</v>
      </c>
      <c r="M4" t="s">
        <v>177</v>
      </c>
      <c r="N4" t="s">
        <v>177</v>
      </c>
      <c r="O4" t="s">
        <v>178</v>
      </c>
      <c r="P4" t="s">
        <v>184</v>
      </c>
      <c r="Q4" t="s">
        <v>177</v>
      </c>
      <c r="R4" t="s">
        <v>177</v>
      </c>
    </row>
    <row r="5" spans="1:18">
      <c r="A5" t="s">
        <v>170</v>
      </c>
      <c r="B5" s="110">
        <v>1.492</v>
      </c>
      <c r="C5" t="s">
        <v>160</v>
      </c>
      <c r="D5" s="110">
        <v>1.488</v>
      </c>
      <c r="E5" s="54">
        <v>44848</v>
      </c>
      <c r="F5" s="105" t="s">
        <v>185</v>
      </c>
      <c r="G5" s="110" t="s">
        <v>172</v>
      </c>
      <c r="H5" s="110" t="s">
        <v>173</v>
      </c>
      <c r="I5" t="s">
        <v>186</v>
      </c>
      <c r="J5" t="s">
        <v>175</v>
      </c>
      <c r="K5" s="110">
        <v>39.700000000000003</v>
      </c>
      <c r="L5" t="s">
        <v>176</v>
      </c>
      <c r="M5" t="s">
        <v>177</v>
      </c>
      <c r="N5" t="s">
        <v>177</v>
      </c>
      <c r="O5" t="s">
        <v>179</v>
      </c>
      <c r="P5" t="s">
        <v>178</v>
      </c>
      <c r="Q5" t="s">
        <v>177</v>
      </c>
      <c r="R5" t="s">
        <v>177</v>
      </c>
    </row>
    <row r="6" spans="1:18">
      <c r="A6" t="s">
        <v>170</v>
      </c>
      <c r="B6" s="110">
        <v>1.492</v>
      </c>
      <c r="C6" t="s">
        <v>187</v>
      </c>
      <c r="D6" s="110">
        <v>1.59</v>
      </c>
      <c r="E6" s="54">
        <v>44848</v>
      </c>
      <c r="F6" s="105" t="s">
        <v>185</v>
      </c>
      <c r="G6" s="110">
        <v>192.90148148148148</v>
      </c>
      <c r="H6" s="110" t="s">
        <v>173</v>
      </c>
      <c r="I6" t="s">
        <v>188</v>
      </c>
      <c r="J6" t="s">
        <v>175</v>
      </c>
      <c r="K6" s="110">
        <v>20.774999999999999</v>
      </c>
      <c r="L6" t="s">
        <v>176</v>
      </c>
      <c r="M6" t="s">
        <v>177</v>
      </c>
      <c r="N6" t="s">
        <v>177</v>
      </c>
      <c r="O6" t="s">
        <v>179</v>
      </c>
      <c r="P6" t="s">
        <v>189</v>
      </c>
      <c r="Q6" t="s">
        <v>177</v>
      </c>
      <c r="R6" t="s">
        <v>177</v>
      </c>
    </row>
    <row r="7" spans="1:18">
      <c r="A7" t="s">
        <v>170</v>
      </c>
      <c r="B7" s="110">
        <v>1.492</v>
      </c>
      <c r="C7" t="s">
        <v>180</v>
      </c>
      <c r="D7" s="110">
        <v>1.611</v>
      </c>
      <c r="E7" s="54">
        <v>44848</v>
      </c>
      <c r="F7" s="105" t="s">
        <v>185</v>
      </c>
      <c r="G7" s="110">
        <v>300.07009259259257</v>
      </c>
      <c r="H7" s="110" t="s">
        <v>173</v>
      </c>
      <c r="I7" t="s">
        <v>190</v>
      </c>
      <c r="J7" t="s">
        <v>175</v>
      </c>
      <c r="K7" s="110">
        <v>10.298333333333334</v>
      </c>
      <c r="L7" t="s">
        <v>176</v>
      </c>
      <c r="M7" t="s">
        <v>177</v>
      </c>
      <c r="N7" t="s">
        <v>177</v>
      </c>
      <c r="O7" t="s">
        <v>179</v>
      </c>
      <c r="P7" t="s">
        <v>182</v>
      </c>
      <c r="Q7" t="s">
        <v>177</v>
      </c>
      <c r="R7" t="s">
        <v>177</v>
      </c>
    </row>
    <row r="8" spans="1:18">
      <c r="A8" t="s">
        <v>180</v>
      </c>
      <c r="B8" s="110">
        <v>1.611</v>
      </c>
      <c r="C8" t="s">
        <v>160</v>
      </c>
      <c r="D8" s="110">
        <v>1.488</v>
      </c>
      <c r="E8" s="54">
        <v>44848</v>
      </c>
      <c r="F8" s="105">
        <v>3</v>
      </c>
      <c r="G8" s="110" t="s">
        <v>172</v>
      </c>
      <c r="H8" s="110" t="s">
        <v>173</v>
      </c>
      <c r="I8" s="107">
        <v>99.427777777777791</v>
      </c>
      <c r="J8" t="s">
        <v>175</v>
      </c>
      <c r="K8" s="110">
        <v>35.710333333333331</v>
      </c>
      <c r="L8" t="s">
        <v>176</v>
      </c>
      <c r="O8" t="s">
        <v>182</v>
      </c>
      <c r="P8" t="s">
        <v>178</v>
      </c>
    </row>
    <row r="9" spans="1:18">
      <c r="A9" t="s">
        <v>180</v>
      </c>
      <c r="B9" s="110">
        <v>1.611</v>
      </c>
      <c r="C9" t="s">
        <v>170</v>
      </c>
      <c r="D9" s="110">
        <v>1.492</v>
      </c>
      <c r="E9" s="54">
        <v>44848</v>
      </c>
      <c r="F9" s="105">
        <v>3</v>
      </c>
      <c r="G9" s="110">
        <v>105.41787037037038</v>
      </c>
      <c r="H9" s="110" t="s">
        <v>173</v>
      </c>
      <c r="I9" s="107">
        <v>89.171851851851855</v>
      </c>
      <c r="J9" t="s">
        <v>175</v>
      </c>
      <c r="K9" s="110">
        <v>10.298999999999999</v>
      </c>
      <c r="L9" t="s">
        <v>176</v>
      </c>
      <c r="O9" t="s">
        <v>182</v>
      </c>
      <c r="P9" t="s">
        <v>179</v>
      </c>
    </row>
    <row r="10" spans="1:18">
      <c r="A10" t="s">
        <v>180</v>
      </c>
      <c r="B10" s="110">
        <v>1.611</v>
      </c>
      <c r="C10" t="s">
        <v>16</v>
      </c>
      <c r="D10" s="110">
        <v>1.76</v>
      </c>
      <c r="E10" s="54">
        <v>44848</v>
      </c>
      <c r="F10" s="105">
        <v>3</v>
      </c>
      <c r="G10" s="110">
        <v>212.67101851851851</v>
      </c>
      <c r="H10" s="110" t="s">
        <v>173</v>
      </c>
      <c r="I10" s="107">
        <v>71.32092592592592</v>
      </c>
      <c r="J10" t="s">
        <v>175</v>
      </c>
      <c r="K10" s="110">
        <v>21.172999999999998</v>
      </c>
      <c r="L10" t="s">
        <v>176</v>
      </c>
      <c r="O10" t="s">
        <v>182</v>
      </c>
      <c r="P10" t="s">
        <v>228</v>
      </c>
    </row>
    <row r="11" spans="1:18">
      <c r="A11" t="s">
        <v>159</v>
      </c>
      <c r="B11" s="110">
        <v>1.4670000000000001</v>
      </c>
      <c r="C11" t="s">
        <v>160</v>
      </c>
      <c r="D11" s="110">
        <v>1.488</v>
      </c>
      <c r="E11" s="54">
        <v>44851</v>
      </c>
      <c r="F11" s="105">
        <v>4</v>
      </c>
      <c r="G11" s="110" t="s">
        <v>172</v>
      </c>
      <c r="H11" s="110" t="s">
        <v>173</v>
      </c>
      <c r="I11" s="107">
        <v>90.173796296296288</v>
      </c>
      <c r="J11" t="s">
        <v>175</v>
      </c>
      <c r="K11" s="110">
        <v>30.657</v>
      </c>
      <c r="L11" t="s">
        <v>176</v>
      </c>
      <c r="O11" t="s">
        <v>184</v>
      </c>
      <c r="P11" t="s">
        <v>178</v>
      </c>
    </row>
    <row r="12" spans="1:18">
      <c r="A12" t="s">
        <v>159</v>
      </c>
      <c r="B12" s="110">
        <v>1.4670000000000001</v>
      </c>
      <c r="C12" t="s">
        <v>162</v>
      </c>
      <c r="D12" s="110">
        <v>1.595</v>
      </c>
      <c r="E12" s="54">
        <v>44851</v>
      </c>
      <c r="F12" s="105">
        <v>4</v>
      </c>
      <c r="G12" s="48">
        <v>110.15049999999999</v>
      </c>
      <c r="H12" s="110" t="s">
        <v>173</v>
      </c>
      <c r="I12" s="107">
        <v>88.335277777777776</v>
      </c>
      <c r="J12" t="s">
        <v>175</v>
      </c>
      <c r="K12" s="110">
        <v>26.216999999999999</v>
      </c>
      <c r="L12" t="s">
        <v>176</v>
      </c>
      <c r="O12" t="s">
        <v>184</v>
      </c>
      <c r="P12" t="s">
        <v>189</v>
      </c>
    </row>
    <row r="13" spans="1:18">
      <c r="A13" t="s">
        <v>159</v>
      </c>
      <c r="B13" s="110">
        <v>1.4670000000000001</v>
      </c>
      <c r="C13" t="s">
        <v>163</v>
      </c>
      <c r="D13" s="110">
        <v>1.4650000000000001</v>
      </c>
      <c r="E13" s="54">
        <v>44851</v>
      </c>
      <c r="F13" s="105">
        <v>4</v>
      </c>
      <c r="G13" s="48">
        <v>188.93860000000001</v>
      </c>
      <c r="H13" s="110" t="s">
        <v>173</v>
      </c>
      <c r="I13" s="107">
        <v>88.971666666666678</v>
      </c>
      <c r="J13" t="s">
        <v>175</v>
      </c>
      <c r="K13" s="110">
        <v>31.753</v>
      </c>
      <c r="L13" t="s">
        <v>176</v>
      </c>
      <c r="O13" t="s">
        <v>184</v>
      </c>
      <c r="P13" t="s">
        <v>229</v>
      </c>
    </row>
    <row r="14" spans="1:18">
      <c r="A14" t="s">
        <v>163</v>
      </c>
      <c r="B14" s="110">
        <v>1.4650000000000001</v>
      </c>
      <c r="C14" t="s">
        <v>159</v>
      </c>
      <c r="D14" s="110">
        <v>1.4670000000000001</v>
      </c>
      <c r="E14" s="54">
        <v>44851</v>
      </c>
      <c r="F14" s="105">
        <v>5</v>
      </c>
      <c r="G14" s="110" t="s">
        <v>172</v>
      </c>
      <c r="H14" s="110" t="s">
        <v>173</v>
      </c>
      <c r="I14" s="107">
        <v>91.038796296296297</v>
      </c>
      <c r="J14" t="s">
        <v>175</v>
      </c>
      <c r="K14" s="110">
        <v>31.753</v>
      </c>
      <c r="L14" t="s">
        <v>176</v>
      </c>
      <c r="O14" t="s">
        <v>229</v>
      </c>
      <c r="P14" t="s">
        <v>184</v>
      </c>
    </row>
    <row r="15" spans="1:18">
      <c r="A15" t="s">
        <v>163</v>
      </c>
      <c r="B15" s="110">
        <v>1.4650000000000001</v>
      </c>
      <c r="C15" t="s">
        <v>44</v>
      </c>
      <c r="D15" s="110">
        <f>0.216-$D$98</f>
        <v>0.16599999999999998</v>
      </c>
      <c r="E15" s="54">
        <v>44851</v>
      </c>
      <c r="F15" s="105">
        <v>5</v>
      </c>
      <c r="G15" s="110">
        <v>63.67768518518519</v>
      </c>
      <c r="H15" s="110" t="s">
        <v>173</v>
      </c>
      <c r="I15" s="107">
        <v>90.683518518518511</v>
      </c>
      <c r="J15" t="s">
        <v>175</v>
      </c>
      <c r="K15" s="110">
        <v>31.013000000000002</v>
      </c>
      <c r="L15" t="s">
        <v>176</v>
      </c>
      <c r="O15" t="s">
        <v>229</v>
      </c>
      <c r="P15" t="s">
        <v>231</v>
      </c>
    </row>
    <row r="16" spans="1:18">
      <c r="A16" t="s">
        <v>163</v>
      </c>
      <c r="B16" s="110">
        <v>1.4650000000000001</v>
      </c>
      <c r="C16" t="s">
        <v>32</v>
      </c>
      <c r="D16" s="110">
        <v>2.3660000000000001</v>
      </c>
      <c r="E16" s="54">
        <v>44851</v>
      </c>
      <c r="F16" s="105">
        <v>5</v>
      </c>
      <c r="G16" s="110">
        <v>176.7687962962963</v>
      </c>
      <c r="H16" s="110" t="s">
        <v>173</v>
      </c>
      <c r="I16" s="107">
        <v>88.097685185185185</v>
      </c>
      <c r="J16" t="s">
        <v>175</v>
      </c>
      <c r="K16" s="110">
        <v>30.42</v>
      </c>
      <c r="L16" t="s">
        <v>176</v>
      </c>
      <c r="O16" t="s">
        <v>229</v>
      </c>
      <c r="P16" t="s">
        <v>232</v>
      </c>
    </row>
    <row r="17" spans="1:16">
      <c r="A17" t="s">
        <v>32</v>
      </c>
      <c r="B17" s="110">
        <v>2.3660000000000001</v>
      </c>
      <c r="C17" t="s">
        <v>163</v>
      </c>
      <c r="D17" s="110">
        <v>1.4650000000000001</v>
      </c>
      <c r="E17" s="54">
        <v>44851</v>
      </c>
      <c r="F17" s="105">
        <v>6</v>
      </c>
      <c r="G17" s="110" t="s">
        <v>172</v>
      </c>
      <c r="H17" s="110" t="s">
        <v>173</v>
      </c>
      <c r="I17" s="107">
        <v>91.914351851851848</v>
      </c>
      <c r="J17" t="s">
        <v>175</v>
      </c>
      <c r="K17" s="110">
        <v>30.420200000000005</v>
      </c>
      <c r="L17" t="s">
        <v>176</v>
      </c>
      <c r="O17" t="s">
        <v>232</v>
      </c>
      <c r="P17" t="s">
        <v>229</v>
      </c>
    </row>
    <row r="18" spans="1:16">
      <c r="A18" t="s">
        <v>32</v>
      </c>
      <c r="B18" s="110">
        <v>2.3660000000000001</v>
      </c>
      <c r="C18" t="s">
        <v>44</v>
      </c>
      <c r="D18" s="110">
        <f>0.216-$D$98</f>
        <v>0.16599999999999998</v>
      </c>
      <c r="E18" s="54">
        <v>44851</v>
      </c>
      <c r="F18" s="105">
        <v>6</v>
      </c>
      <c r="G18" s="110">
        <v>33.82925925925926</v>
      </c>
      <c r="H18" s="110" t="s">
        <v>173</v>
      </c>
      <c r="I18" s="107">
        <v>91.546018518518508</v>
      </c>
      <c r="J18" t="s">
        <v>175</v>
      </c>
      <c r="K18" s="110">
        <v>51.258000000000003</v>
      </c>
      <c r="L18" t="s">
        <v>176</v>
      </c>
      <c r="O18" t="s">
        <v>232</v>
      </c>
      <c r="P18" t="s">
        <v>231</v>
      </c>
    </row>
    <row r="19" spans="1:16">
      <c r="A19" t="s">
        <v>32</v>
      </c>
      <c r="B19" s="110">
        <v>2.3660000000000001</v>
      </c>
      <c r="C19" t="s">
        <v>45</v>
      </c>
      <c r="D19" s="110">
        <v>1.526</v>
      </c>
      <c r="E19" s="54">
        <v>44851</v>
      </c>
      <c r="F19" s="105">
        <v>6</v>
      </c>
      <c r="G19" s="110">
        <v>59.665833333333332</v>
      </c>
      <c r="H19" s="110" t="s">
        <v>173</v>
      </c>
      <c r="I19" s="107">
        <v>82.36990740740741</v>
      </c>
      <c r="J19" t="s">
        <v>175</v>
      </c>
      <c r="K19" s="110">
        <v>54.064</v>
      </c>
      <c r="L19" t="s">
        <v>176</v>
      </c>
      <c r="O19" t="s">
        <v>232</v>
      </c>
      <c r="P19" t="s">
        <v>234</v>
      </c>
    </row>
    <row r="20" spans="1:16">
      <c r="A20" t="s">
        <v>32</v>
      </c>
      <c r="B20" s="110">
        <v>2.3660000000000001</v>
      </c>
      <c r="C20" t="s">
        <v>30</v>
      </c>
      <c r="D20" s="110">
        <v>1.538</v>
      </c>
      <c r="E20" s="54">
        <v>44851</v>
      </c>
      <c r="F20" s="105">
        <v>6</v>
      </c>
      <c r="G20" s="110">
        <v>78.417222222222222</v>
      </c>
      <c r="H20" s="110" t="s">
        <v>173</v>
      </c>
      <c r="I20" s="107">
        <v>81.63675925925925</v>
      </c>
      <c r="J20" t="s">
        <v>175</v>
      </c>
      <c r="K20" s="110">
        <v>49.470999999999997</v>
      </c>
      <c r="L20" t="s">
        <v>176</v>
      </c>
      <c r="O20" t="s">
        <v>232</v>
      </c>
      <c r="P20" t="s">
        <v>235</v>
      </c>
    </row>
    <row r="21" spans="1:16">
      <c r="A21" t="s">
        <v>44</v>
      </c>
      <c r="B21" s="110">
        <f>0.216-$D$98</f>
        <v>0.16599999999999998</v>
      </c>
      <c r="C21" t="s">
        <v>32</v>
      </c>
      <c r="D21" s="110">
        <v>2.3660000000000001</v>
      </c>
      <c r="E21" s="54">
        <v>44852</v>
      </c>
      <c r="F21" s="105">
        <v>7</v>
      </c>
      <c r="G21" s="110" t="s">
        <v>172</v>
      </c>
      <c r="H21" s="110" t="s">
        <v>173</v>
      </c>
      <c r="I21" s="107">
        <v>88.46037037037037</v>
      </c>
      <c r="J21" t="s">
        <v>175</v>
      </c>
      <c r="K21" s="110">
        <v>51.258999999999993</v>
      </c>
      <c r="L21" t="s">
        <v>176</v>
      </c>
      <c r="O21" t="s">
        <v>231</v>
      </c>
      <c r="P21" t="s">
        <v>232</v>
      </c>
    </row>
    <row r="22" spans="1:16">
      <c r="A22" t="s">
        <v>44</v>
      </c>
      <c r="B22" s="110">
        <f t="shared" ref="B22:B24" si="0">0.216-$D$98</f>
        <v>0.16599999999999998</v>
      </c>
      <c r="C22" t="s">
        <v>163</v>
      </c>
      <c r="D22" s="110">
        <v>1.4650000000000001</v>
      </c>
      <c r="E22" s="54">
        <v>44852</v>
      </c>
      <c r="F22" s="105">
        <v>7</v>
      </c>
      <c r="G22" s="110">
        <v>33.080462962962962</v>
      </c>
      <c r="H22" s="110" t="s">
        <v>173</v>
      </c>
      <c r="I22" s="107">
        <v>89.327314814814827</v>
      </c>
      <c r="J22" t="s">
        <v>175</v>
      </c>
      <c r="K22" s="110">
        <v>31.013000000000002</v>
      </c>
      <c r="L22" t="s">
        <v>176</v>
      </c>
      <c r="O22" t="s">
        <v>231</v>
      </c>
      <c r="P22" t="s">
        <v>229</v>
      </c>
    </row>
    <row r="23" spans="1:16">
      <c r="A23" t="s">
        <v>44</v>
      </c>
      <c r="B23" s="110">
        <f t="shared" si="0"/>
        <v>0.16599999999999998</v>
      </c>
      <c r="C23" t="s">
        <v>162</v>
      </c>
      <c r="D23" s="110">
        <v>1.595</v>
      </c>
      <c r="E23" s="54">
        <v>44852</v>
      </c>
      <c r="F23" s="105">
        <v>7</v>
      </c>
      <c r="G23" s="110">
        <v>140.20564814814816</v>
      </c>
      <c r="H23" s="110" t="s">
        <v>173</v>
      </c>
      <c r="I23" s="107">
        <v>87.565462962962968</v>
      </c>
      <c r="J23" t="s">
        <v>175</v>
      </c>
      <c r="K23" s="110">
        <v>13.083</v>
      </c>
      <c r="L23" t="s">
        <v>176</v>
      </c>
      <c r="O23" t="s">
        <v>231</v>
      </c>
      <c r="P23" t="s">
        <v>231</v>
      </c>
    </row>
    <row r="24" spans="1:16">
      <c r="A24" t="s">
        <v>44</v>
      </c>
      <c r="B24" s="110">
        <f t="shared" si="0"/>
        <v>0.16599999999999998</v>
      </c>
      <c r="C24" t="s">
        <v>165</v>
      </c>
      <c r="D24" s="110">
        <v>0.23599999999999999</v>
      </c>
      <c r="E24" s="54">
        <v>44852</v>
      </c>
      <c r="F24" s="105">
        <v>7</v>
      </c>
      <c r="G24" s="110">
        <v>207.7287037037037</v>
      </c>
      <c r="H24" s="110" t="s">
        <v>173</v>
      </c>
      <c r="I24" s="107">
        <v>87.317129629629633</v>
      </c>
      <c r="J24" t="s">
        <v>175</v>
      </c>
      <c r="K24" s="110">
        <v>32.345999999999997</v>
      </c>
      <c r="L24" t="s">
        <v>176</v>
      </c>
      <c r="O24" t="s">
        <v>231</v>
      </c>
      <c r="P24" t="s">
        <v>236</v>
      </c>
    </row>
    <row r="25" spans="1:16">
      <c r="A25" t="s">
        <v>162</v>
      </c>
      <c r="B25" s="110">
        <v>1.595</v>
      </c>
      <c r="C25" t="s">
        <v>16</v>
      </c>
      <c r="D25" s="110">
        <v>1.76</v>
      </c>
      <c r="E25" s="54">
        <v>44852</v>
      </c>
      <c r="F25" s="105">
        <v>8</v>
      </c>
      <c r="G25" s="110" t="s">
        <v>172</v>
      </c>
      <c r="H25" s="110" t="s">
        <v>173</v>
      </c>
      <c r="I25" s="107">
        <v>77.362129629629635</v>
      </c>
      <c r="J25" t="s">
        <v>175</v>
      </c>
      <c r="K25" s="110">
        <v>53.783999999999999</v>
      </c>
      <c r="L25" t="s">
        <v>176</v>
      </c>
      <c r="O25" t="s">
        <v>189</v>
      </c>
      <c r="P25" t="s">
        <v>228</v>
      </c>
    </row>
    <row r="26" spans="1:16">
      <c r="A26" t="s">
        <v>162</v>
      </c>
      <c r="B26" s="110">
        <v>1.595</v>
      </c>
      <c r="C26" t="s">
        <v>165</v>
      </c>
      <c r="D26" s="110">
        <v>0.23599999999999999</v>
      </c>
      <c r="E26" s="54">
        <v>44852</v>
      </c>
      <c r="F26" s="105">
        <v>8</v>
      </c>
      <c r="G26" s="110">
        <v>58.307222222222229</v>
      </c>
      <c r="H26" s="110" t="s">
        <v>173</v>
      </c>
      <c r="I26" s="107">
        <v>88.167222222222222</v>
      </c>
      <c r="J26" t="s">
        <v>175</v>
      </c>
      <c r="K26" s="110">
        <v>29.88</v>
      </c>
      <c r="L26" t="s">
        <v>176</v>
      </c>
      <c r="O26" t="s">
        <v>189</v>
      </c>
      <c r="P26" t="s">
        <v>236</v>
      </c>
    </row>
    <row r="27" spans="1:16">
      <c r="A27" t="s">
        <v>162</v>
      </c>
      <c r="B27" s="110">
        <v>1.595</v>
      </c>
      <c r="C27" t="s">
        <v>44</v>
      </c>
      <c r="D27" s="110">
        <f>0.216-$D$98</f>
        <v>0.16599999999999998</v>
      </c>
      <c r="E27" s="54">
        <v>44852</v>
      </c>
      <c r="F27" s="105">
        <v>8</v>
      </c>
      <c r="G27" s="110">
        <v>146.93074074074073</v>
      </c>
      <c r="H27" s="110" t="s">
        <v>173</v>
      </c>
      <c r="I27" s="107">
        <v>92.461203703703703</v>
      </c>
      <c r="J27" t="s">
        <v>175</v>
      </c>
      <c r="K27" s="110">
        <v>13.083</v>
      </c>
      <c r="L27" t="s">
        <v>176</v>
      </c>
      <c r="O27" t="s">
        <v>189</v>
      </c>
      <c r="P27" t="s">
        <v>231</v>
      </c>
    </row>
    <row r="28" spans="1:16">
      <c r="A28" t="s">
        <v>162</v>
      </c>
      <c r="B28" s="110">
        <v>1.595</v>
      </c>
      <c r="C28" t="s">
        <v>159</v>
      </c>
      <c r="D28" s="110">
        <v>1.4670000000000001</v>
      </c>
      <c r="E28" s="54">
        <v>44852</v>
      </c>
      <c r="F28" s="105">
        <v>8</v>
      </c>
      <c r="G28" s="110">
        <v>257.33564814814821</v>
      </c>
      <c r="H28" s="110" t="s">
        <v>173</v>
      </c>
      <c r="I28" s="107">
        <v>91.67574074074075</v>
      </c>
      <c r="J28" t="s">
        <v>175</v>
      </c>
      <c r="K28" s="110">
        <v>26.216999999999999</v>
      </c>
      <c r="L28" t="s">
        <v>176</v>
      </c>
      <c r="O28" t="s">
        <v>189</v>
      </c>
      <c r="P28" t="s">
        <v>184</v>
      </c>
    </row>
    <row r="29" spans="1:16">
      <c r="A29" t="s">
        <v>165</v>
      </c>
      <c r="B29" s="110">
        <v>0.23599999999999999</v>
      </c>
      <c r="C29" t="s">
        <v>215</v>
      </c>
      <c r="D29" s="110">
        <v>1.577</v>
      </c>
      <c r="E29" s="54">
        <v>44852</v>
      </c>
      <c r="F29" s="105">
        <v>9</v>
      </c>
      <c r="G29" s="110" t="s">
        <v>172</v>
      </c>
      <c r="H29" s="110" t="s">
        <v>173</v>
      </c>
      <c r="I29" s="107">
        <v>92.416203703703715</v>
      </c>
      <c r="J29" t="s">
        <v>175</v>
      </c>
      <c r="K29" s="110">
        <v>25.907</v>
      </c>
      <c r="L29" t="s">
        <v>176</v>
      </c>
      <c r="O29" t="s">
        <v>236</v>
      </c>
      <c r="P29" t="s">
        <v>226</v>
      </c>
    </row>
    <row r="30" spans="1:16">
      <c r="A30" t="s">
        <v>165</v>
      </c>
      <c r="B30" s="110">
        <v>0.23599999999999999</v>
      </c>
      <c r="C30" t="s">
        <v>44</v>
      </c>
      <c r="D30" s="110">
        <f t="shared" ref="D30" si="1">0.216-$D$98</f>
        <v>0.16599999999999998</v>
      </c>
      <c r="E30" s="54">
        <v>44852</v>
      </c>
      <c r="F30" s="105">
        <v>9</v>
      </c>
      <c r="G30" s="110">
        <v>178.9560185185185</v>
      </c>
      <c r="H30" s="110" t="s">
        <v>173</v>
      </c>
      <c r="I30" s="107">
        <v>92.695555555555572</v>
      </c>
      <c r="J30" t="s">
        <v>175</v>
      </c>
      <c r="K30" s="110">
        <v>32.345999999999997</v>
      </c>
      <c r="L30" t="s">
        <v>176</v>
      </c>
      <c r="O30" t="s">
        <v>236</v>
      </c>
      <c r="P30" t="s">
        <v>231</v>
      </c>
    </row>
    <row r="31" spans="1:16">
      <c r="A31" t="s">
        <v>165</v>
      </c>
      <c r="B31" s="110">
        <v>0.23599999999999999</v>
      </c>
      <c r="C31" t="s">
        <v>162</v>
      </c>
      <c r="D31" s="110">
        <v>1.595</v>
      </c>
      <c r="E31" s="54">
        <v>44852</v>
      </c>
      <c r="F31" s="105">
        <v>9</v>
      </c>
      <c r="G31" s="110">
        <v>202.80907407407406</v>
      </c>
      <c r="H31" s="110" t="s">
        <v>173</v>
      </c>
      <c r="I31" s="107">
        <v>91.844537037037028</v>
      </c>
      <c r="J31" t="s">
        <v>175</v>
      </c>
      <c r="K31" s="110">
        <v>29.88</v>
      </c>
      <c r="L31" t="s">
        <v>176</v>
      </c>
      <c r="O31" t="s">
        <v>236</v>
      </c>
      <c r="P31" t="s">
        <v>189</v>
      </c>
    </row>
    <row r="32" spans="1:16">
      <c r="A32" t="s">
        <v>165</v>
      </c>
      <c r="B32" s="110">
        <v>0.23599999999999999</v>
      </c>
      <c r="C32" t="s">
        <v>16</v>
      </c>
      <c r="D32" s="110">
        <v>1.76</v>
      </c>
      <c r="E32" s="54">
        <v>44852</v>
      </c>
      <c r="F32" s="105">
        <v>9</v>
      </c>
      <c r="G32" s="110">
        <v>289.86990740740742</v>
      </c>
      <c r="H32" s="110" t="s">
        <v>173</v>
      </c>
      <c r="I32" s="107">
        <v>76.410277777777779</v>
      </c>
      <c r="J32" t="s">
        <v>175</v>
      </c>
      <c r="K32" s="110">
        <v>46.002000000000002</v>
      </c>
      <c r="L32" t="s">
        <v>176</v>
      </c>
      <c r="O32" t="s">
        <v>236</v>
      </c>
      <c r="P32" t="s">
        <v>228</v>
      </c>
    </row>
    <row r="33" spans="1:16">
      <c r="A33" t="s">
        <v>165</v>
      </c>
      <c r="B33" s="110">
        <v>0.23599999999999999</v>
      </c>
      <c r="C33" t="s">
        <v>215</v>
      </c>
      <c r="D33" s="110">
        <v>1.577</v>
      </c>
      <c r="E33" s="54">
        <v>44853</v>
      </c>
      <c r="F33" s="105">
        <v>10</v>
      </c>
      <c r="G33" s="110" t="s">
        <v>172</v>
      </c>
      <c r="H33" s="110" t="s">
        <v>173</v>
      </c>
      <c r="I33" s="107">
        <v>92.416203703703715</v>
      </c>
      <c r="J33" t="s">
        <v>175</v>
      </c>
      <c r="K33" s="110">
        <v>25.907</v>
      </c>
      <c r="L33" t="s">
        <v>176</v>
      </c>
      <c r="O33" t="s">
        <v>236</v>
      </c>
      <c r="P33" t="s">
        <v>226</v>
      </c>
    </row>
    <row r="34" spans="1:16">
      <c r="A34" t="s">
        <v>165</v>
      </c>
      <c r="B34" s="110">
        <v>0.23599999999999999</v>
      </c>
      <c r="C34" t="s">
        <v>86</v>
      </c>
      <c r="D34" s="110">
        <v>1.583</v>
      </c>
      <c r="E34" s="54">
        <v>44853</v>
      </c>
      <c r="F34" s="105">
        <v>10</v>
      </c>
      <c r="G34" s="110">
        <v>97.427407407407415</v>
      </c>
      <c r="H34" s="110" t="s">
        <v>173</v>
      </c>
      <c r="I34" s="107">
        <v>91.987870370370388</v>
      </c>
      <c r="J34" t="s">
        <v>175</v>
      </c>
      <c r="K34" s="110">
        <v>28.114999999999998</v>
      </c>
      <c r="L34" t="s">
        <v>176</v>
      </c>
      <c r="O34" t="s">
        <v>236</v>
      </c>
      <c r="P34" t="s">
        <v>240</v>
      </c>
    </row>
    <row r="35" spans="1:16">
      <c r="A35" t="s">
        <v>165</v>
      </c>
      <c r="B35" s="110">
        <v>0.23599999999999999</v>
      </c>
      <c r="C35" t="s">
        <v>227</v>
      </c>
      <c r="D35" s="110">
        <f t="shared" ref="B35:D41" si="2">0.216-$D$98</f>
        <v>0.16599999999999998</v>
      </c>
      <c r="E35" s="54">
        <v>44853</v>
      </c>
      <c r="F35" s="105">
        <v>10</v>
      </c>
      <c r="G35" s="110">
        <v>137.22037037037038</v>
      </c>
      <c r="H35" s="110" t="s">
        <v>173</v>
      </c>
      <c r="I35" s="107">
        <v>111.92120370370371</v>
      </c>
      <c r="J35" t="s">
        <v>175</v>
      </c>
      <c r="K35" s="110">
        <v>4.0739999999999998</v>
      </c>
      <c r="L35" t="s">
        <v>176</v>
      </c>
      <c r="O35" t="s">
        <v>236</v>
      </c>
      <c r="P35" t="s">
        <v>241</v>
      </c>
    </row>
    <row r="36" spans="1:16">
      <c r="A36" t="s">
        <v>227</v>
      </c>
      <c r="B36" s="110">
        <f t="shared" si="2"/>
        <v>0.16599999999999998</v>
      </c>
      <c r="C36" t="s">
        <v>44</v>
      </c>
      <c r="D36" s="110">
        <f>0.216-$D$98</f>
        <v>0.16599999999999998</v>
      </c>
      <c r="E36" s="54">
        <v>44853</v>
      </c>
      <c r="F36" s="105">
        <v>11</v>
      </c>
      <c r="G36" s="110" t="s">
        <v>172</v>
      </c>
      <c r="H36" s="110" t="s">
        <v>173</v>
      </c>
      <c r="I36" s="107">
        <v>90.003703703703707</v>
      </c>
      <c r="J36" t="s">
        <v>175</v>
      </c>
      <c r="K36" s="110">
        <v>29.594000000000005</v>
      </c>
      <c r="L36" t="s">
        <v>176</v>
      </c>
      <c r="O36" t="s">
        <v>241</v>
      </c>
      <c r="P36" t="s">
        <v>231</v>
      </c>
    </row>
    <row r="37" spans="1:16">
      <c r="A37" t="s">
        <v>227</v>
      </c>
      <c r="B37" s="110">
        <f t="shared" si="2"/>
        <v>0.16599999999999998</v>
      </c>
      <c r="C37" t="s">
        <v>165</v>
      </c>
      <c r="D37" s="110">
        <v>0.23599999999999999</v>
      </c>
      <c r="E37" s="54">
        <v>44853</v>
      </c>
      <c r="F37" s="105">
        <v>11</v>
      </c>
      <c r="G37" s="110">
        <v>133.3848148148148</v>
      </c>
      <c r="H37" s="110" t="s">
        <v>173</v>
      </c>
      <c r="I37" s="107">
        <v>68.160462962962967</v>
      </c>
      <c r="J37" t="s">
        <v>175</v>
      </c>
      <c r="K37" s="110">
        <v>4.0739999999999998</v>
      </c>
      <c r="L37" t="s">
        <v>176</v>
      </c>
      <c r="O37" t="s">
        <v>241</v>
      </c>
      <c r="P37" t="s">
        <v>236</v>
      </c>
    </row>
    <row r="38" spans="1:16">
      <c r="A38" t="s">
        <v>227</v>
      </c>
      <c r="B38" s="110">
        <f t="shared" si="2"/>
        <v>0.16599999999999998</v>
      </c>
      <c r="C38" t="s">
        <v>86</v>
      </c>
      <c r="D38" s="110">
        <v>1.583</v>
      </c>
      <c r="E38" s="54">
        <v>44853</v>
      </c>
      <c r="F38" s="105">
        <v>11</v>
      </c>
      <c r="G38" s="110">
        <v>268.10398148148147</v>
      </c>
      <c r="H38" s="110" t="s">
        <v>173</v>
      </c>
      <c r="I38" s="107">
        <v>88.770370370370372</v>
      </c>
      <c r="J38" t="s">
        <v>175</v>
      </c>
      <c r="K38" s="110">
        <v>25.315000000000001</v>
      </c>
      <c r="L38" t="s">
        <v>176</v>
      </c>
      <c r="O38" t="s">
        <v>241</v>
      </c>
      <c r="P38" t="s">
        <v>240</v>
      </c>
    </row>
    <row r="39" spans="1:16">
      <c r="A39" t="s">
        <v>227</v>
      </c>
      <c r="B39" s="110">
        <f t="shared" si="2"/>
        <v>0.16599999999999998</v>
      </c>
      <c r="C39" t="s">
        <v>38</v>
      </c>
      <c r="D39" s="110">
        <v>1.393</v>
      </c>
      <c r="E39" s="54">
        <v>44853</v>
      </c>
      <c r="F39" s="105">
        <v>11</v>
      </c>
      <c r="G39" s="110">
        <v>288.87731481481484</v>
      </c>
      <c r="H39" s="110" t="s">
        <v>173</v>
      </c>
      <c r="I39" s="107">
        <v>63.212037037037042</v>
      </c>
      <c r="J39" t="s">
        <v>175</v>
      </c>
      <c r="K39" s="110">
        <v>19.193000000000001</v>
      </c>
      <c r="L39" t="s">
        <v>176</v>
      </c>
      <c r="O39" t="s">
        <v>241</v>
      </c>
      <c r="P39" t="s">
        <v>242</v>
      </c>
    </row>
    <row r="40" spans="1:16">
      <c r="A40" t="s">
        <v>44</v>
      </c>
      <c r="B40" s="110">
        <f t="shared" ref="B40:B45" si="3">0.216-$D$98</f>
        <v>0.16599999999999998</v>
      </c>
      <c r="C40" t="s">
        <v>32</v>
      </c>
      <c r="D40" s="110">
        <v>2.3660000000000001</v>
      </c>
      <c r="E40" s="54">
        <v>44853</v>
      </c>
      <c r="F40" s="105">
        <v>12</v>
      </c>
      <c r="G40" s="110" t="s">
        <v>172</v>
      </c>
      <c r="H40" s="110" t="s">
        <v>173</v>
      </c>
      <c r="I40" s="107">
        <v>88.460370370370356</v>
      </c>
      <c r="J40" t="s">
        <v>175</v>
      </c>
      <c r="K40" s="110">
        <v>51.258999999999993</v>
      </c>
      <c r="L40" t="s">
        <v>176</v>
      </c>
      <c r="O40" t="s">
        <v>231</v>
      </c>
      <c r="P40" t="s">
        <v>232</v>
      </c>
    </row>
    <row r="41" spans="1:16">
      <c r="A41" t="s">
        <v>44</v>
      </c>
      <c r="B41" s="110">
        <f t="shared" si="3"/>
        <v>0.16599999999999998</v>
      </c>
      <c r="C41" t="s">
        <v>227</v>
      </c>
      <c r="D41" s="110">
        <f t="shared" si="2"/>
        <v>0.16599999999999998</v>
      </c>
      <c r="E41" s="54">
        <v>44853</v>
      </c>
      <c r="F41" s="105">
        <v>12</v>
      </c>
      <c r="G41" s="110">
        <v>212.6087037037037</v>
      </c>
      <c r="H41" s="110" t="s">
        <v>173</v>
      </c>
      <c r="I41" s="107">
        <v>90.00842592592592</v>
      </c>
      <c r="J41" t="s">
        <v>175</v>
      </c>
      <c r="K41" s="110">
        <v>29.594999999999999</v>
      </c>
      <c r="L41" t="s">
        <v>176</v>
      </c>
      <c r="O41" t="s">
        <v>231</v>
      </c>
      <c r="P41" t="s">
        <v>241</v>
      </c>
    </row>
    <row r="42" spans="1:16">
      <c r="A42" t="s">
        <v>44</v>
      </c>
      <c r="B42" s="110">
        <f t="shared" si="3"/>
        <v>0.16599999999999998</v>
      </c>
      <c r="C42" t="s">
        <v>38</v>
      </c>
      <c r="D42" s="110">
        <v>1.393</v>
      </c>
      <c r="E42" s="54">
        <v>44853</v>
      </c>
      <c r="F42" s="105">
        <v>12</v>
      </c>
      <c r="G42" s="110">
        <v>246.58712962962963</v>
      </c>
      <c r="H42" s="110" t="s">
        <v>173</v>
      </c>
      <c r="I42" s="107">
        <v>73.397592592592602</v>
      </c>
      <c r="J42" t="s">
        <v>175</v>
      </c>
      <c r="K42" s="110">
        <v>30.268000000000001</v>
      </c>
      <c r="L42" t="s">
        <v>176</v>
      </c>
      <c r="O42" t="s">
        <v>231</v>
      </c>
      <c r="P42" t="s">
        <v>242</v>
      </c>
    </row>
    <row r="43" spans="1:16">
      <c r="A43" t="s">
        <v>44</v>
      </c>
      <c r="B43" s="110">
        <f t="shared" si="3"/>
        <v>0.16599999999999998</v>
      </c>
      <c r="C43" t="s">
        <v>45</v>
      </c>
      <c r="D43" s="110">
        <v>1.526</v>
      </c>
      <c r="E43" s="54">
        <v>44853</v>
      </c>
      <c r="F43" s="105">
        <v>12</v>
      </c>
      <c r="G43" s="110">
        <v>277.3463888888889</v>
      </c>
      <c r="H43" s="110" t="s">
        <v>173</v>
      </c>
      <c r="I43" s="107">
        <v>70.025555555555556</v>
      </c>
      <c r="J43" t="s">
        <v>175</v>
      </c>
      <c r="K43" s="110">
        <v>25.053000000000001</v>
      </c>
      <c r="L43" t="s">
        <v>176</v>
      </c>
      <c r="O43" t="s">
        <v>231</v>
      </c>
      <c r="P43" t="s">
        <v>234</v>
      </c>
    </row>
    <row r="44" spans="1:16">
      <c r="A44" t="s">
        <v>44</v>
      </c>
      <c r="B44" s="110">
        <f t="shared" si="3"/>
        <v>0.16599999999999998</v>
      </c>
      <c r="C44" t="s">
        <v>32</v>
      </c>
      <c r="D44" s="110">
        <v>2.3660000000000001</v>
      </c>
      <c r="E44" s="54">
        <v>44853</v>
      </c>
      <c r="F44" s="105">
        <v>13</v>
      </c>
      <c r="G44" s="110" t="s">
        <v>172</v>
      </c>
      <c r="H44" s="110" t="s">
        <v>173</v>
      </c>
      <c r="I44" s="107">
        <v>88.460370370370356</v>
      </c>
      <c r="J44" t="s">
        <v>175</v>
      </c>
      <c r="K44" s="110">
        <v>51.258999999999993</v>
      </c>
      <c r="L44" t="s">
        <v>176</v>
      </c>
      <c r="O44" t="s">
        <v>231</v>
      </c>
      <c r="P44" t="s">
        <v>232</v>
      </c>
    </row>
    <row r="45" spans="1:16">
      <c r="A45" t="s">
        <v>44</v>
      </c>
      <c r="B45" s="110">
        <f t="shared" si="3"/>
        <v>0.16599999999999998</v>
      </c>
      <c r="C45" t="s">
        <v>36</v>
      </c>
      <c r="D45" s="110">
        <v>1.6479999999999999</v>
      </c>
      <c r="E45" s="54">
        <v>44853</v>
      </c>
      <c r="F45" s="105">
        <v>13</v>
      </c>
      <c r="G45" s="110">
        <v>262.18074074074076</v>
      </c>
      <c r="H45" s="110" t="s">
        <v>173</v>
      </c>
      <c r="I45" s="107">
        <v>74.679722222222225</v>
      </c>
      <c r="J45" t="s">
        <v>175</v>
      </c>
      <c r="K45" s="110">
        <v>32.439</v>
      </c>
      <c r="L45" t="s">
        <v>176</v>
      </c>
      <c r="O45" t="s">
        <v>231</v>
      </c>
      <c r="P45" t="s">
        <v>230</v>
      </c>
    </row>
    <row r="46" spans="1:16">
      <c r="A46" t="s">
        <v>86</v>
      </c>
      <c r="B46" s="110">
        <v>1.583</v>
      </c>
      <c r="C46" t="s">
        <v>165</v>
      </c>
      <c r="D46" s="110">
        <v>0.23599999999999999</v>
      </c>
      <c r="E46" s="54">
        <v>44854</v>
      </c>
      <c r="F46" s="105">
        <v>14</v>
      </c>
      <c r="G46" s="110" t="s">
        <v>172</v>
      </c>
      <c r="H46" s="110" t="s">
        <v>173</v>
      </c>
      <c r="I46" s="107">
        <v>88.027685185185192</v>
      </c>
      <c r="J46" t="s">
        <v>175</v>
      </c>
      <c r="K46" s="110">
        <v>28.114999999999998</v>
      </c>
      <c r="L46" t="s">
        <v>176</v>
      </c>
      <c r="O46" t="s">
        <v>240</v>
      </c>
      <c r="P46" t="s">
        <v>236</v>
      </c>
    </row>
    <row r="47" spans="1:16">
      <c r="A47" t="s">
        <v>86</v>
      </c>
      <c r="B47" s="110">
        <v>1.583</v>
      </c>
      <c r="C47" t="s">
        <v>36</v>
      </c>
      <c r="D47" s="110">
        <v>1.6479999999999999</v>
      </c>
      <c r="E47" s="54">
        <v>44854</v>
      </c>
      <c r="F47" s="105">
        <v>14</v>
      </c>
      <c r="G47" s="110">
        <v>274.70629629629633</v>
      </c>
      <c r="H47" s="110" t="s">
        <v>173</v>
      </c>
      <c r="I47" s="107">
        <v>51.946666666666665</v>
      </c>
      <c r="J47" t="s">
        <v>175</v>
      </c>
      <c r="K47" s="110">
        <v>13.023000000000001</v>
      </c>
      <c r="L47" t="s">
        <v>176</v>
      </c>
      <c r="O47" t="s">
        <v>240</v>
      </c>
      <c r="P47" t="s">
        <v>230</v>
      </c>
    </row>
    <row r="48" spans="1:16">
      <c r="A48" t="s">
        <v>86</v>
      </c>
      <c r="B48" s="110">
        <v>1.583</v>
      </c>
      <c r="C48" t="s">
        <v>38</v>
      </c>
      <c r="D48" s="110">
        <v>1.393</v>
      </c>
      <c r="E48" s="54">
        <v>44854</v>
      </c>
      <c r="F48" s="105">
        <v>14</v>
      </c>
      <c r="G48" s="110">
        <v>321.32712962962961</v>
      </c>
      <c r="H48" s="110" t="s">
        <v>173</v>
      </c>
      <c r="I48" s="107">
        <v>53.874074074074066</v>
      </c>
      <c r="J48" t="s">
        <v>175</v>
      </c>
      <c r="K48" s="110">
        <v>13.744999999999999</v>
      </c>
      <c r="L48" t="s">
        <v>176</v>
      </c>
      <c r="O48" t="s">
        <v>240</v>
      </c>
      <c r="P48" t="s">
        <v>242</v>
      </c>
    </row>
    <row r="49" spans="1:16">
      <c r="A49" t="s">
        <v>86</v>
      </c>
      <c r="B49" s="110">
        <v>1.583</v>
      </c>
      <c r="C49" t="s">
        <v>227</v>
      </c>
      <c r="D49" s="110">
        <f t="shared" ref="D49" si="4">0.216-$D$98</f>
        <v>0.16599999999999998</v>
      </c>
      <c r="E49" s="54">
        <v>44854</v>
      </c>
      <c r="F49" s="105">
        <v>14</v>
      </c>
      <c r="G49" s="110">
        <v>354.51324074074074</v>
      </c>
      <c r="H49" s="110" t="s">
        <v>173</v>
      </c>
      <c r="I49" s="107">
        <v>91.245462962962961</v>
      </c>
      <c r="J49" t="s">
        <v>175</v>
      </c>
      <c r="K49" s="110">
        <v>25.314000000000004</v>
      </c>
      <c r="L49" t="s">
        <v>176</v>
      </c>
      <c r="O49" t="s">
        <v>240</v>
      </c>
      <c r="P49" t="s">
        <v>241</v>
      </c>
    </row>
    <row r="50" spans="1:16">
      <c r="A50" t="s">
        <v>86</v>
      </c>
      <c r="B50" s="110">
        <v>1.583</v>
      </c>
      <c r="C50" t="s">
        <v>165</v>
      </c>
      <c r="D50" s="110">
        <v>0.23599999999999999</v>
      </c>
      <c r="E50" s="54">
        <v>44854</v>
      </c>
      <c r="F50" s="105">
        <v>15</v>
      </c>
      <c r="G50" s="110" t="s">
        <v>172</v>
      </c>
      <c r="H50" s="110" t="s">
        <v>173</v>
      </c>
      <c r="I50" s="107">
        <v>88.027685185185192</v>
      </c>
      <c r="J50" t="s">
        <v>175</v>
      </c>
      <c r="K50" s="110">
        <v>28.114999999999998</v>
      </c>
      <c r="L50" t="s">
        <v>176</v>
      </c>
      <c r="O50" t="s">
        <v>240</v>
      </c>
      <c r="P50" t="s">
        <v>236</v>
      </c>
    </row>
    <row r="51" spans="1:16">
      <c r="A51" t="s">
        <v>86</v>
      </c>
      <c r="B51" s="110">
        <v>1.583</v>
      </c>
      <c r="C51" t="s">
        <v>85</v>
      </c>
      <c r="D51" s="110">
        <f>0.216-$D$97</f>
        <v>4.5699999999999991E-2</v>
      </c>
      <c r="E51" s="54">
        <v>44854</v>
      </c>
      <c r="F51" s="105">
        <v>15</v>
      </c>
      <c r="G51" s="110">
        <v>185.0398148148148</v>
      </c>
      <c r="H51" s="110" t="s">
        <v>173</v>
      </c>
      <c r="I51" s="107">
        <v>91.378148148148156</v>
      </c>
      <c r="J51" t="s">
        <v>175</v>
      </c>
      <c r="K51" s="110">
        <v>22.934999999999999</v>
      </c>
      <c r="L51" t="s">
        <v>176</v>
      </c>
      <c r="O51" t="s">
        <v>240</v>
      </c>
      <c r="P51" t="s">
        <v>237</v>
      </c>
    </row>
    <row r="52" spans="1:16">
      <c r="A52" t="s">
        <v>85</v>
      </c>
      <c r="B52" s="110">
        <f>0.216-$D$97</f>
        <v>4.5699999999999991E-2</v>
      </c>
      <c r="C52" t="s">
        <v>86</v>
      </c>
      <c r="D52" s="110">
        <v>1.583</v>
      </c>
      <c r="E52" s="54">
        <v>44854</v>
      </c>
      <c r="F52" s="105">
        <v>16</v>
      </c>
      <c r="G52" s="110" t="s">
        <v>172</v>
      </c>
      <c r="H52" s="110" t="s">
        <v>173</v>
      </c>
      <c r="I52" s="107">
        <v>88.637777777777785</v>
      </c>
      <c r="J52" t="s">
        <v>175</v>
      </c>
      <c r="K52" s="110">
        <v>22.934999999999999</v>
      </c>
      <c r="L52" t="s">
        <v>176</v>
      </c>
      <c r="O52" t="s">
        <v>237</v>
      </c>
      <c r="P52" t="s">
        <v>240</v>
      </c>
    </row>
    <row r="53" spans="1:16">
      <c r="A53" t="s">
        <v>85</v>
      </c>
      <c r="B53" s="110">
        <f>0.216-$D$97</f>
        <v>4.5699999999999991E-2</v>
      </c>
      <c r="C53" t="s">
        <v>221</v>
      </c>
      <c r="D53" s="110">
        <v>1.7010000000000001</v>
      </c>
      <c r="E53" s="54">
        <v>44854</v>
      </c>
      <c r="F53" s="105">
        <v>16</v>
      </c>
      <c r="G53" s="110">
        <v>293.12490740740742</v>
      </c>
      <c r="H53" s="110" t="s">
        <v>173</v>
      </c>
      <c r="I53" s="107">
        <v>58.287500000000001</v>
      </c>
      <c r="J53" t="s">
        <v>175</v>
      </c>
      <c r="K53" s="110">
        <v>16.419666666666668</v>
      </c>
      <c r="L53" t="s">
        <v>176</v>
      </c>
      <c r="O53" t="s">
        <v>237</v>
      </c>
      <c r="P53" t="s">
        <v>244</v>
      </c>
    </row>
    <row r="54" spans="1:16">
      <c r="A54" t="s">
        <v>85</v>
      </c>
      <c r="B54" s="110">
        <f>0.216-$D$97</f>
        <v>4.5699999999999991E-2</v>
      </c>
      <c r="C54" t="s">
        <v>36</v>
      </c>
      <c r="D54" s="110">
        <v>1.6479999999999999</v>
      </c>
      <c r="E54" s="54">
        <v>44854</v>
      </c>
      <c r="F54" s="105">
        <v>16</v>
      </c>
      <c r="G54" s="110">
        <v>335.85453703703701</v>
      </c>
      <c r="H54" s="110" t="s">
        <v>173</v>
      </c>
      <c r="I54" s="107">
        <v>71.115000000000009</v>
      </c>
      <c r="J54" t="s">
        <v>175</v>
      </c>
      <c r="K54" s="110">
        <v>26.486999999999998</v>
      </c>
      <c r="L54" t="s">
        <v>176</v>
      </c>
      <c r="O54" t="s">
        <v>237</v>
      </c>
      <c r="P54" t="s">
        <v>230</v>
      </c>
    </row>
    <row r="55" spans="1:16">
      <c r="A55" t="s">
        <v>221</v>
      </c>
      <c r="B55" s="110">
        <v>1.7010000000000001</v>
      </c>
      <c r="C55" t="s">
        <v>85</v>
      </c>
      <c r="D55" s="110">
        <f>0.216-$D$97</f>
        <v>4.5699999999999991E-2</v>
      </c>
      <c r="E55" s="54">
        <v>44854</v>
      </c>
      <c r="F55" s="105">
        <v>17</v>
      </c>
      <c r="G55" s="110" t="s">
        <v>172</v>
      </c>
      <c r="H55" s="110" t="s">
        <v>173</v>
      </c>
      <c r="I55" s="107">
        <v>121.73092592592593</v>
      </c>
      <c r="J55" t="s">
        <v>175</v>
      </c>
      <c r="K55" s="110">
        <v>16.422000000000001</v>
      </c>
      <c r="L55" t="s">
        <v>176</v>
      </c>
      <c r="O55" t="s">
        <v>244</v>
      </c>
      <c r="P55" t="s">
        <v>237</v>
      </c>
    </row>
    <row r="56" spans="1:16">
      <c r="A56" t="s">
        <v>221</v>
      </c>
      <c r="B56" s="110">
        <v>1.7010000000000001</v>
      </c>
      <c r="C56" t="s">
        <v>30</v>
      </c>
      <c r="D56" s="110">
        <v>1.538</v>
      </c>
      <c r="E56" s="54">
        <v>44854</v>
      </c>
      <c r="F56" s="105">
        <v>17</v>
      </c>
      <c r="G56" s="110">
        <v>163.5174074074074</v>
      </c>
      <c r="H56" s="110" t="s">
        <v>173</v>
      </c>
      <c r="I56" s="107">
        <v>90.295740740740754</v>
      </c>
      <c r="J56" t="s">
        <v>175</v>
      </c>
      <c r="K56" s="110">
        <v>10.780333333333333</v>
      </c>
      <c r="L56" t="s">
        <v>176</v>
      </c>
      <c r="O56" t="s">
        <v>244</v>
      </c>
      <c r="P56" t="s">
        <v>245</v>
      </c>
    </row>
    <row r="57" spans="1:16">
      <c r="A57" t="s">
        <v>221</v>
      </c>
      <c r="B57" s="110">
        <v>1.7010000000000001</v>
      </c>
      <c r="C57" t="s">
        <v>36</v>
      </c>
      <c r="D57" s="110">
        <v>1.6479999999999999</v>
      </c>
      <c r="E57" s="54">
        <v>44854</v>
      </c>
      <c r="F57" s="105">
        <v>17</v>
      </c>
      <c r="G57" s="110">
        <v>255.36222222222219</v>
      </c>
      <c r="H57" s="110" t="s">
        <v>173</v>
      </c>
      <c r="I57" s="107">
        <v>90.198240740740744</v>
      </c>
      <c r="J57" t="s">
        <v>175</v>
      </c>
      <c r="K57" s="110">
        <v>17.576000000000001</v>
      </c>
      <c r="L57" t="s">
        <v>176</v>
      </c>
      <c r="O57" t="s">
        <v>244</v>
      </c>
      <c r="P57" t="s">
        <v>230</v>
      </c>
    </row>
    <row r="58" spans="1:16">
      <c r="A58" t="s">
        <v>30</v>
      </c>
      <c r="B58" s="110">
        <v>1.538</v>
      </c>
      <c r="C58" t="s">
        <v>32</v>
      </c>
      <c r="D58" s="110">
        <v>2.3660000000000001</v>
      </c>
      <c r="E58" s="54">
        <v>44854</v>
      </c>
      <c r="F58" s="105">
        <v>18</v>
      </c>
      <c r="G58" s="110" t="s">
        <v>172</v>
      </c>
      <c r="H58" s="110" t="s">
        <v>173</v>
      </c>
      <c r="I58" s="107">
        <v>98.370185185185179</v>
      </c>
      <c r="J58" t="s">
        <v>175</v>
      </c>
      <c r="K58" s="110">
        <v>49.471333333333327</v>
      </c>
      <c r="L58" t="s">
        <v>176</v>
      </c>
      <c r="O58" t="s">
        <v>245</v>
      </c>
      <c r="P58" t="s">
        <v>232</v>
      </c>
    </row>
    <row r="59" spans="1:16">
      <c r="A59" t="s">
        <v>30</v>
      </c>
      <c r="B59" s="110">
        <v>1.538</v>
      </c>
      <c r="C59" t="s">
        <v>45</v>
      </c>
      <c r="D59" s="110">
        <v>1.526</v>
      </c>
      <c r="E59" s="54">
        <v>44854</v>
      </c>
      <c r="F59" s="105">
        <v>18</v>
      </c>
      <c r="G59" s="110">
        <v>95.955277777777781</v>
      </c>
      <c r="H59" s="110" t="s">
        <v>173</v>
      </c>
      <c r="I59" s="107">
        <v>90.064166666666665</v>
      </c>
      <c r="J59" t="s">
        <v>175</v>
      </c>
      <c r="K59" s="110">
        <v>17.319333333333333</v>
      </c>
      <c r="L59" t="s">
        <v>176</v>
      </c>
      <c r="O59" t="s">
        <v>245</v>
      </c>
      <c r="P59" t="s">
        <v>234</v>
      </c>
    </row>
    <row r="60" spans="1:16">
      <c r="A60" t="s">
        <v>30</v>
      </c>
      <c r="B60" s="110">
        <v>1.538</v>
      </c>
      <c r="C60" t="s">
        <v>36</v>
      </c>
      <c r="D60" s="110">
        <v>1.6479999999999999</v>
      </c>
      <c r="E60" s="54">
        <v>44854</v>
      </c>
      <c r="F60" s="105">
        <v>18</v>
      </c>
      <c r="G60" s="110">
        <v>126.15314814814815</v>
      </c>
      <c r="H60" s="110" t="s">
        <v>173</v>
      </c>
      <c r="I60" s="107">
        <v>90.021944444444443</v>
      </c>
      <c r="J60" t="s">
        <v>175</v>
      </c>
      <c r="K60" s="110">
        <v>20.911999999999999</v>
      </c>
      <c r="L60" t="s">
        <v>176</v>
      </c>
      <c r="O60" t="s">
        <v>245</v>
      </c>
      <c r="P60" t="s">
        <v>230</v>
      </c>
    </row>
    <row r="61" spans="1:16">
      <c r="A61" t="s">
        <v>30</v>
      </c>
      <c r="B61" s="110">
        <v>1.538</v>
      </c>
      <c r="C61" t="s">
        <v>221</v>
      </c>
      <c r="D61" s="110">
        <v>1.7010000000000001</v>
      </c>
      <c r="E61" s="54">
        <v>44854</v>
      </c>
      <c r="F61" s="105">
        <v>18</v>
      </c>
      <c r="G61" s="110">
        <v>183.29222222222222</v>
      </c>
      <c r="H61" s="110" t="s">
        <v>173</v>
      </c>
      <c r="I61" s="107">
        <v>89.738148148148142</v>
      </c>
      <c r="J61" t="s">
        <v>175</v>
      </c>
      <c r="K61" s="110">
        <v>10.781000000000001</v>
      </c>
      <c r="L61" t="s">
        <v>176</v>
      </c>
      <c r="O61" t="s">
        <v>245</v>
      </c>
      <c r="P61" t="s">
        <v>244</v>
      </c>
    </row>
    <row r="62" spans="1:16">
      <c r="A62" t="s">
        <v>45</v>
      </c>
      <c r="B62" s="110">
        <v>1.526</v>
      </c>
      <c r="C62" t="s">
        <v>32</v>
      </c>
      <c r="D62" s="110">
        <v>2.3660000000000001</v>
      </c>
      <c r="E62" s="54">
        <v>44854</v>
      </c>
      <c r="F62" s="105">
        <v>19</v>
      </c>
      <c r="G62" s="110" t="s">
        <v>172</v>
      </c>
      <c r="H62" s="110" t="s">
        <v>173</v>
      </c>
      <c r="I62" s="107">
        <v>97.636481481481496</v>
      </c>
      <c r="J62" t="s">
        <v>175</v>
      </c>
      <c r="K62" s="110">
        <v>54.065333333333335</v>
      </c>
      <c r="L62" t="s">
        <v>176</v>
      </c>
      <c r="O62" t="s">
        <v>234</v>
      </c>
      <c r="P62" t="s">
        <v>232</v>
      </c>
    </row>
    <row r="63" spans="1:16">
      <c r="A63" t="s">
        <v>45</v>
      </c>
      <c r="B63" s="110">
        <v>1.526</v>
      </c>
      <c r="C63" t="s">
        <v>44</v>
      </c>
      <c r="D63" s="110">
        <f t="shared" ref="D63" si="5">0.216-$D$98</f>
        <v>0.16599999999999998</v>
      </c>
      <c r="E63" s="54">
        <v>44854</v>
      </c>
      <c r="F63" s="105">
        <v>19</v>
      </c>
      <c r="G63" s="110">
        <v>71.50787037037037</v>
      </c>
      <c r="H63" s="110" t="s">
        <v>173</v>
      </c>
      <c r="I63" s="107">
        <v>109.98851851851852</v>
      </c>
      <c r="J63" t="s">
        <v>175</v>
      </c>
      <c r="K63" s="110">
        <v>25.054333333333332</v>
      </c>
      <c r="L63" t="s">
        <v>176</v>
      </c>
      <c r="O63" t="s">
        <v>234</v>
      </c>
      <c r="P63" t="s">
        <v>231</v>
      </c>
    </row>
    <row r="64" spans="1:16">
      <c r="A64" t="s">
        <v>45</v>
      </c>
      <c r="B64" s="110">
        <v>1.526</v>
      </c>
      <c r="C64" t="s">
        <v>36</v>
      </c>
      <c r="D64" s="110">
        <v>1.6479999999999999</v>
      </c>
      <c r="E64" s="54">
        <v>44854</v>
      </c>
      <c r="F64" s="105">
        <v>19</v>
      </c>
      <c r="G64" s="110">
        <v>200.6037037037037</v>
      </c>
      <c r="H64" s="110" t="s">
        <v>173</v>
      </c>
      <c r="I64" s="107">
        <v>89.953703703703695</v>
      </c>
      <c r="J64" t="s">
        <v>175</v>
      </c>
      <c r="K64" s="110">
        <v>10.545999999999999</v>
      </c>
      <c r="L64" t="s">
        <v>176</v>
      </c>
      <c r="O64" t="s">
        <v>234</v>
      </c>
      <c r="P64" t="s">
        <v>230</v>
      </c>
    </row>
    <row r="65" spans="1:16">
      <c r="A65" t="s">
        <v>45</v>
      </c>
      <c r="B65" s="110">
        <v>1.526</v>
      </c>
      <c r="C65" t="s">
        <v>30</v>
      </c>
      <c r="D65" s="110">
        <v>1.538</v>
      </c>
      <c r="E65" s="54">
        <v>44854</v>
      </c>
      <c r="F65" s="105">
        <v>19</v>
      </c>
      <c r="G65" s="110">
        <v>294.70499999999998</v>
      </c>
      <c r="H65" s="110" t="s">
        <v>173</v>
      </c>
      <c r="I65" s="107">
        <v>89.955092592592578</v>
      </c>
      <c r="J65" t="s">
        <v>175</v>
      </c>
      <c r="K65" s="110">
        <v>17.319333333333333</v>
      </c>
      <c r="L65" t="s">
        <v>176</v>
      </c>
      <c r="O65" t="s">
        <v>234</v>
      </c>
      <c r="P65" t="s">
        <v>245</v>
      </c>
    </row>
    <row r="66" spans="1:16">
      <c r="A66" t="s">
        <v>36</v>
      </c>
      <c r="B66" s="110">
        <v>1.6479999999999999</v>
      </c>
      <c r="C66" t="s">
        <v>44</v>
      </c>
      <c r="D66" s="110">
        <f t="shared" ref="D66" si="6">0.216-$D$98</f>
        <v>0.16599999999999998</v>
      </c>
      <c r="E66" s="54">
        <v>44855</v>
      </c>
      <c r="F66" s="105">
        <v>20</v>
      </c>
      <c r="G66" s="110" t="s">
        <v>172</v>
      </c>
      <c r="H66" s="110" t="s">
        <v>173</v>
      </c>
      <c r="I66" s="107">
        <v>105.33046296296295</v>
      </c>
      <c r="J66" t="s">
        <v>175</v>
      </c>
      <c r="K66" s="110">
        <v>32.439</v>
      </c>
      <c r="L66" t="s">
        <v>176</v>
      </c>
      <c r="O66" t="s">
        <v>230</v>
      </c>
      <c r="P66" t="s">
        <v>231</v>
      </c>
    </row>
    <row r="67" spans="1:16">
      <c r="A67" t="s">
        <v>36</v>
      </c>
      <c r="B67" s="110">
        <v>1.6479999999999999</v>
      </c>
      <c r="C67" t="s">
        <v>86</v>
      </c>
      <c r="D67" s="110">
        <v>1.583</v>
      </c>
      <c r="E67" s="54">
        <v>44855</v>
      </c>
      <c r="F67" s="105">
        <v>20</v>
      </c>
      <c r="G67" s="110">
        <v>138.72629629629628</v>
      </c>
      <c r="H67" s="110" t="s">
        <v>173</v>
      </c>
      <c r="I67" s="107">
        <v>128.07398148148147</v>
      </c>
      <c r="J67" t="s">
        <v>175</v>
      </c>
      <c r="K67" s="110">
        <v>13.023000000000001</v>
      </c>
      <c r="L67" t="s">
        <v>176</v>
      </c>
      <c r="O67" t="s">
        <v>230</v>
      </c>
      <c r="P67" t="s">
        <v>240</v>
      </c>
    </row>
    <row r="68" spans="1:16">
      <c r="A68" t="s">
        <v>36</v>
      </c>
      <c r="B68" s="110">
        <v>1.6479999999999999</v>
      </c>
      <c r="C68" t="s">
        <v>85</v>
      </c>
      <c r="D68" s="110">
        <f>0.216-$D$97</f>
        <v>4.5699999999999991E-2</v>
      </c>
      <c r="E68" s="54">
        <v>44855</v>
      </c>
      <c r="F68" s="105">
        <v>20</v>
      </c>
      <c r="G68" s="110">
        <v>204.91462962962964</v>
      </c>
      <c r="H68" s="110" t="s">
        <v>173</v>
      </c>
      <c r="I68" s="107">
        <v>108.90037037037037</v>
      </c>
      <c r="J68" t="s">
        <v>175</v>
      </c>
      <c r="K68" s="110">
        <v>26.489666666666665</v>
      </c>
      <c r="L68" t="s">
        <v>176</v>
      </c>
      <c r="O68" t="s">
        <v>230</v>
      </c>
      <c r="P68" t="s">
        <v>237</v>
      </c>
    </row>
    <row r="69" spans="1:16">
      <c r="A69" t="s">
        <v>36</v>
      </c>
      <c r="B69" s="110">
        <v>1.6479999999999999</v>
      </c>
      <c r="C69" t="s">
        <v>44</v>
      </c>
      <c r="D69" s="110">
        <f t="shared" ref="D69" si="7">0.216-$D$98</f>
        <v>0.16599999999999998</v>
      </c>
      <c r="E69" s="54">
        <v>44855</v>
      </c>
      <c r="F69" s="105">
        <v>21</v>
      </c>
      <c r="G69" s="110" t="s">
        <v>172</v>
      </c>
      <c r="H69" s="110" t="s">
        <v>173</v>
      </c>
      <c r="I69" s="107">
        <v>105.33064814814816</v>
      </c>
      <c r="J69" t="s">
        <v>175</v>
      </c>
      <c r="K69" s="110">
        <v>32.439</v>
      </c>
      <c r="L69" t="s">
        <v>176</v>
      </c>
      <c r="O69" t="s">
        <v>230</v>
      </c>
      <c r="P69" t="s">
        <v>231</v>
      </c>
    </row>
    <row r="70" spans="1:16">
      <c r="A70" t="s">
        <v>36</v>
      </c>
      <c r="B70" s="110">
        <v>1.6479999999999999</v>
      </c>
      <c r="C70" t="s">
        <v>221</v>
      </c>
      <c r="D70" s="110">
        <v>1.7010000000000001</v>
      </c>
      <c r="E70" s="54">
        <v>44855</v>
      </c>
      <c r="F70" s="105">
        <v>21</v>
      </c>
      <c r="G70" s="110">
        <v>237.54296296296297</v>
      </c>
      <c r="H70" s="110" t="s">
        <v>173</v>
      </c>
      <c r="I70" s="107">
        <v>89.823796296296294</v>
      </c>
      <c r="J70" t="s">
        <v>175</v>
      </c>
      <c r="K70" s="110">
        <v>17.576000000000001</v>
      </c>
      <c r="L70" t="s">
        <v>176</v>
      </c>
      <c r="O70" t="s">
        <v>230</v>
      </c>
      <c r="P70" t="s">
        <v>244</v>
      </c>
    </row>
    <row r="71" spans="1:16">
      <c r="A71" t="s">
        <v>36</v>
      </c>
      <c r="B71" s="110">
        <v>1.6479999999999999</v>
      </c>
      <c r="C71" t="s">
        <v>30</v>
      </c>
      <c r="D71" s="110">
        <v>1.538</v>
      </c>
      <c r="E71" s="54">
        <v>44855</v>
      </c>
      <c r="F71" s="105">
        <v>21</v>
      </c>
      <c r="G71" s="110">
        <v>268.55962962962968</v>
      </c>
      <c r="H71" s="110" t="s">
        <v>173</v>
      </c>
      <c r="I71" s="107">
        <v>90.000462962962956</v>
      </c>
      <c r="J71" t="s">
        <v>175</v>
      </c>
      <c r="K71" s="110">
        <v>20.911000000000001</v>
      </c>
      <c r="L71" t="s">
        <v>176</v>
      </c>
      <c r="O71" t="s">
        <v>230</v>
      </c>
      <c r="P71" t="s">
        <v>245</v>
      </c>
    </row>
    <row r="72" spans="1:16">
      <c r="A72" t="s">
        <v>36</v>
      </c>
      <c r="B72" s="110">
        <v>1.6479999999999999</v>
      </c>
      <c r="C72" t="s">
        <v>45</v>
      </c>
      <c r="D72" s="110">
        <v>1.526</v>
      </c>
      <c r="E72" s="54">
        <v>44855</v>
      </c>
      <c r="F72" s="105">
        <v>21</v>
      </c>
      <c r="G72" s="110">
        <v>324.26046296296295</v>
      </c>
      <c r="H72" s="110" t="s">
        <v>173</v>
      </c>
      <c r="I72" s="107">
        <v>90.080740740740737</v>
      </c>
      <c r="J72" t="s">
        <v>175</v>
      </c>
      <c r="K72" s="110">
        <v>10.545999999999999</v>
      </c>
      <c r="L72" t="s">
        <v>176</v>
      </c>
      <c r="O72" t="s">
        <v>230</v>
      </c>
      <c r="P72" t="s">
        <v>234</v>
      </c>
    </row>
    <row r="73" spans="1:16">
      <c r="A73" t="s">
        <v>38</v>
      </c>
      <c r="B73" s="110">
        <v>1.393</v>
      </c>
      <c r="C73" t="s">
        <v>44</v>
      </c>
      <c r="D73" s="110">
        <f t="shared" ref="D73:D74" si="8">0.216-$D$98</f>
        <v>0.16599999999999998</v>
      </c>
      <c r="E73" s="54">
        <v>44859</v>
      </c>
      <c r="F73" s="105">
        <v>22</v>
      </c>
      <c r="G73" s="110" t="s">
        <v>172</v>
      </c>
      <c r="H73" s="110" t="s">
        <v>173</v>
      </c>
      <c r="I73" s="107">
        <v>106.61268518518519</v>
      </c>
      <c r="J73" t="s">
        <v>175</v>
      </c>
      <c r="K73" s="110">
        <v>30.268999999999995</v>
      </c>
      <c r="L73" t="s">
        <v>176</v>
      </c>
      <c r="O73" t="s">
        <v>234</v>
      </c>
      <c r="P73" t="s">
        <v>231</v>
      </c>
    </row>
    <row r="74" spans="1:16">
      <c r="A74" t="s">
        <v>38</v>
      </c>
      <c r="B74" s="110">
        <v>1.393</v>
      </c>
      <c r="C74" t="s">
        <v>227</v>
      </c>
      <c r="D74" s="110">
        <f t="shared" si="8"/>
        <v>0.16599999999999998</v>
      </c>
      <c r="E74" s="54">
        <v>44859</v>
      </c>
      <c r="F74" s="105">
        <v>22</v>
      </c>
      <c r="G74" s="110">
        <v>74.898888888888891</v>
      </c>
      <c r="H74" s="110" t="s">
        <v>173</v>
      </c>
      <c r="I74" s="107">
        <v>116.80722222222222</v>
      </c>
      <c r="J74" t="s">
        <v>175</v>
      </c>
      <c r="K74" s="110">
        <v>19.193000000000001</v>
      </c>
      <c r="L74" t="s">
        <v>176</v>
      </c>
      <c r="O74" t="s">
        <v>234</v>
      </c>
      <c r="P74" t="s">
        <v>236</v>
      </c>
    </row>
    <row r="75" spans="1:16">
      <c r="A75" t="s">
        <v>38</v>
      </c>
      <c r="B75" s="110">
        <v>1.393</v>
      </c>
      <c r="C75" t="s">
        <v>86</v>
      </c>
      <c r="D75" s="110">
        <v>1.583</v>
      </c>
      <c r="E75" s="54">
        <v>44859</v>
      </c>
      <c r="F75" s="105">
        <v>22</v>
      </c>
      <c r="G75" s="110">
        <v>200.93907407407406</v>
      </c>
      <c r="H75" s="110" t="s">
        <v>173</v>
      </c>
      <c r="I75" s="107">
        <v>126.1476851851852</v>
      </c>
      <c r="J75" t="s">
        <v>175</v>
      </c>
      <c r="K75" s="110">
        <v>13.744999999999999</v>
      </c>
      <c r="L75" t="s">
        <v>176</v>
      </c>
      <c r="O75" t="s">
        <v>234</v>
      </c>
      <c r="P75" t="s">
        <v>240</v>
      </c>
    </row>
    <row r="76" spans="1:16">
      <c r="A76" t="s">
        <v>215</v>
      </c>
      <c r="B76" s="110">
        <v>1.577</v>
      </c>
      <c r="C76" t="s">
        <v>216</v>
      </c>
      <c r="D76" s="110">
        <v>1.6060000000000001</v>
      </c>
      <c r="E76" s="54">
        <v>44859</v>
      </c>
      <c r="F76" s="105">
        <v>23</v>
      </c>
      <c r="G76" s="110" t="s">
        <v>172</v>
      </c>
      <c r="H76" s="110" t="s">
        <v>173</v>
      </c>
      <c r="I76" s="107">
        <v>81.839629629629627</v>
      </c>
      <c r="J76" t="s">
        <v>175</v>
      </c>
      <c r="K76" s="110">
        <v>62.277000000000008</v>
      </c>
      <c r="L76" t="s">
        <v>176</v>
      </c>
      <c r="O76" t="s">
        <v>226</v>
      </c>
      <c r="P76" t="s">
        <v>238</v>
      </c>
    </row>
    <row r="77" spans="1:16">
      <c r="A77" t="s">
        <v>215</v>
      </c>
      <c r="B77" s="110">
        <v>1.577</v>
      </c>
      <c r="C77" t="s">
        <v>165</v>
      </c>
      <c r="D77" s="110">
        <v>0.23599999999999999</v>
      </c>
      <c r="E77" s="54">
        <v>44859</v>
      </c>
      <c r="F77" s="105">
        <v>23</v>
      </c>
      <c r="G77" s="110">
        <v>266.20685185185181</v>
      </c>
      <c r="H77" s="110" t="s">
        <v>173</v>
      </c>
      <c r="I77" s="107">
        <v>87.596851851851852</v>
      </c>
      <c r="J77" t="s">
        <v>175</v>
      </c>
      <c r="K77" s="110">
        <v>25.907</v>
      </c>
      <c r="L77" t="s">
        <v>176</v>
      </c>
      <c r="O77" t="s">
        <v>226</v>
      </c>
      <c r="P77" t="s">
        <v>236</v>
      </c>
    </row>
    <row r="78" spans="1:16">
      <c r="A78" t="s">
        <v>215</v>
      </c>
      <c r="B78" s="110">
        <v>1.577</v>
      </c>
      <c r="C78" t="s">
        <v>212</v>
      </c>
      <c r="D78" s="110">
        <v>1.76</v>
      </c>
      <c r="E78" s="54">
        <v>44859</v>
      </c>
      <c r="F78" s="105">
        <v>23</v>
      </c>
      <c r="G78" s="110">
        <v>341.94907407407408</v>
      </c>
      <c r="H78" s="110" t="s">
        <v>173</v>
      </c>
      <c r="I78" s="107">
        <v>74.664259259259268</v>
      </c>
      <c r="J78" t="s">
        <v>175</v>
      </c>
      <c r="K78" s="110">
        <v>44.991000000000007</v>
      </c>
      <c r="L78" t="s">
        <v>176</v>
      </c>
      <c r="O78" t="s">
        <v>226</v>
      </c>
      <c r="P78" t="s">
        <v>240</v>
      </c>
    </row>
    <row r="79" spans="1:16">
      <c r="A79" t="s">
        <v>16</v>
      </c>
      <c r="B79" s="110">
        <v>1.76</v>
      </c>
      <c r="C79" t="s">
        <v>162</v>
      </c>
      <c r="D79" s="110">
        <v>1.595</v>
      </c>
      <c r="E79" s="54">
        <v>44859</v>
      </c>
      <c r="F79" s="105">
        <v>24</v>
      </c>
      <c r="G79" s="110" t="s">
        <v>172</v>
      </c>
      <c r="H79" s="110" t="s">
        <v>173</v>
      </c>
      <c r="I79" s="107">
        <v>102.64518518518518</v>
      </c>
      <c r="J79" t="s">
        <v>175</v>
      </c>
      <c r="K79" s="110">
        <v>53.783999999999999</v>
      </c>
      <c r="L79" t="s">
        <v>176</v>
      </c>
      <c r="O79" t="s">
        <v>228</v>
      </c>
      <c r="P79" t="s">
        <v>189</v>
      </c>
    </row>
    <row r="80" spans="1:16">
      <c r="A80" t="s">
        <v>16</v>
      </c>
      <c r="B80" s="110">
        <v>1.76</v>
      </c>
      <c r="C80" t="s">
        <v>215</v>
      </c>
      <c r="D80" s="110">
        <v>1.577</v>
      </c>
      <c r="E80" s="54">
        <v>44859</v>
      </c>
      <c r="F80" s="105">
        <v>24</v>
      </c>
      <c r="G80" s="110">
        <v>291.24092592592592</v>
      </c>
      <c r="H80" s="110" t="s">
        <v>173</v>
      </c>
      <c r="I80" s="107">
        <v>105.34342592592593</v>
      </c>
      <c r="J80" t="s">
        <v>175</v>
      </c>
      <c r="K80" s="110">
        <v>44.993000000000002</v>
      </c>
      <c r="L80" t="s">
        <v>176</v>
      </c>
      <c r="O80" t="s">
        <v>228</v>
      </c>
      <c r="P80" t="s">
        <v>226</v>
      </c>
    </row>
    <row r="81" spans="1:18">
      <c r="A81" t="s">
        <v>16</v>
      </c>
      <c r="B81" s="110">
        <v>1.76</v>
      </c>
      <c r="C81" t="s">
        <v>165</v>
      </c>
      <c r="D81" s="110">
        <v>3.2599999999999997E-2</v>
      </c>
      <c r="E81" s="54">
        <v>44859</v>
      </c>
      <c r="F81" s="105">
        <v>24</v>
      </c>
      <c r="G81" s="110">
        <v>325.36898148148151</v>
      </c>
      <c r="H81" s="110" t="s">
        <v>173</v>
      </c>
      <c r="I81" s="107">
        <v>103.59805555555556</v>
      </c>
      <c r="J81" t="s">
        <v>175</v>
      </c>
      <c r="K81" s="110">
        <v>46.002000000000002</v>
      </c>
      <c r="L81" t="s">
        <v>176</v>
      </c>
      <c r="O81" t="s">
        <v>228</v>
      </c>
      <c r="P81" t="s">
        <v>236</v>
      </c>
    </row>
    <row r="82" spans="1:18">
      <c r="A82" t="s">
        <v>16</v>
      </c>
      <c r="B82" s="110">
        <v>1.76</v>
      </c>
      <c r="C82" t="s">
        <v>162</v>
      </c>
      <c r="D82" s="110">
        <v>1.595</v>
      </c>
      <c r="E82" s="54">
        <v>44859</v>
      </c>
      <c r="F82" s="105">
        <v>25</v>
      </c>
      <c r="G82" s="110" t="s">
        <v>172</v>
      </c>
      <c r="H82" s="110" t="s">
        <v>173</v>
      </c>
      <c r="I82" s="107">
        <v>102.64481481481482</v>
      </c>
      <c r="J82" t="s">
        <v>175</v>
      </c>
      <c r="K82" s="110">
        <v>53.783999999999999</v>
      </c>
      <c r="L82" t="s">
        <v>176</v>
      </c>
      <c r="O82" t="s">
        <v>228</v>
      </c>
      <c r="P82" t="s">
        <v>189</v>
      </c>
    </row>
    <row r="83" spans="1:18">
      <c r="A83" t="s">
        <v>16</v>
      </c>
      <c r="B83" s="110">
        <v>1.76</v>
      </c>
      <c r="C83" t="s">
        <v>180</v>
      </c>
      <c r="D83" s="110">
        <v>1.611</v>
      </c>
      <c r="E83" s="54">
        <v>44859</v>
      </c>
      <c r="F83" s="105">
        <v>25</v>
      </c>
      <c r="G83" s="110">
        <v>73.355925925925931</v>
      </c>
      <c r="H83" s="110" t="s">
        <v>173</v>
      </c>
      <c r="I83" s="107">
        <v>108.69935185185186</v>
      </c>
      <c r="J83" t="s">
        <v>175</v>
      </c>
      <c r="K83" s="110">
        <v>21.172999999999998</v>
      </c>
      <c r="L83" t="s">
        <v>176</v>
      </c>
      <c r="O83" t="s">
        <v>228</v>
      </c>
      <c r="P83" t="s">
        <v>182</v>
      </c>
    </row>
    <row r="84" spans="1:18">
      <c r="A84" t="s">
        <v>16</v>
      </c>
      <c r="B84" s="110">
        <v>1.76</v>
      </c>
      <c r="C84" t="s">
        <v>187</v>
      </c>
      <c r="D84" s="110">
        <v>1.59</v>
      </c>
      <c r="E84" s="54">
        <v>44859</v>
      </c>
      <c r="F84" s="105">
        <v>25</v>
      </c>
      <c r="G84" s="110">
        <v>146.85518518518518</v>
      </c>
      <c r="H84" s="110" t="s">
        <v>173</v>
      </c>
      <c r="I84" s="107">
        <v>96.318333333333328</v>
      </c>
      <c r="J84" t="s">
        <v>175</v>
      </c>
      <c r="K84" s="110">
        <v>22.391000000000002</v>
      </c>
      <c r="L84" t="s">
        <v>176</v>
      </c>
      <c r="O84" t="s">
        <v>228</v>
      </c>
      <c r="P84" t="s">
        <v>247</v>
      </c>
    </row>
    <row r="85" spans="1:18">
      <c r="A85" t="s">
        <v>216</v>
      </c>
      <c r="B85" s="110">
        <v>1.6060000000000001</v>
      </c>
      <c r="C85" t="s">
        <v>215</v>
      </c>
      <c r="D85" s="110">
        <v>1.577</v>
      </c>
      <c r="E85" s="54">
        <v>44859</v>
      </c>
      <c r="F85" s="105">
        <v>26</v>
      </c>
      <c r="G85" s="110" t="s">
        <v>172</v>
      </c>
      <c r="H85" s="110" t="s">
        <v>173</v>
      </c>
      <c r="I85" s="107">
        <v>98.167037037037019</v>
      </c>
      <c r="J85" t="s">
        <v>175</v>
      </c>
      <c r="K85" s="110">
        <v>62.277999999999999</v>
      </c>
      <c r="L85" t="s">
        <v>176</v>
      </c>
      <c r="O85" t="s">
        <v>238</v>
      </c>
      <c r="P85" t="s">
        <v>226</v>
      </c>
    </row>
    <row r="86" spans="1:18">
      <c r="A86" t="s">
        <v>216</v>
      </c>
      <c r="B86" s="110">
        <v>1.6060000000000001</v>
      </c>
      <c r="C86" t="s">
        <v>187</v>
      </c>
      <c r="D86" s="110">
        <v>1.59</v>
      </c>
      <c r="E86" s="54">
        <v>44859</v>
      </c>
      <c r="F86" s="105">
        <v>26</v>
      </c>
      <c r="G86" s="110">
        <v>96.972777777777779</v>
      </c>
      <c r="H86" s="110" t="s">
        <v>173</v>
      </c>
      <c r="I86" s="107">
        <v>84.991851851851848</v>
      </c>
      <c r="J86" t="s">
        <v>175</v>
      </c>
      <c r="K86" s="110">
        <v>6.8049999999999997</v>
      </c>
      <c r="L86" t="s">
        <v>176</v>
      </c>
      <c r="O86" t="s">
        <v>238</v>
      </c>
      <c r="P86" t="s">
        <v>247</v>
      </c>
    </row>
    <row r="87" spans="1:18">
      <c r="A87" t="s">
        <v>187</v>
      </c>
      <c r="B87" s="110">
        <v>1.59</v>
      </c>
      <c r="C87" t="s">
        <v>170</v>
      </c>
      <c r="D87" s="110">
        <v>1.492</v>
      </c>
      <c r="E87" s="54">
        <v>44859</v>
      </c>
      <c r="F87" s="105">
        <v>27</v>
      </c>
      <c r="G87" s="110" t="s">
        <v>172</v>
      </c>
      <c r="H87" s="110" t="s">
        <v>173</v>
      </c>
      <c r="I87" s="107">
        <v>101.5799074074074</v>
      </c>
      <c r="J87" t="s">
        <v>175</v>
      </c>
      <c r="K87" s="110">
        <v>20.774999999999999</v>
      </c>
      <c r="L87" t="s">
        <v>176</v>
      </c>
      <c r="O87" t="s">
        <v>247</v>
      </c>
      <c r="P87" t="s">
        <v>179</v>
      </c>
    </row>
    <row r="88" spans="1:18">
      <c r="A88" t="s">
        <v>187</v>
      </c>
      <c r="B88" s="110">
        <v>1.59</v>
      </c>
      <c r="C88" t="s">
        <v>216</v>
      </c>
      <c r="D88" s="110">
        <v>1.6060000000000001</v>
      </c>
      <c r="E88" s="54">
        <v>44859</v>
      </c>
      <c r="F88" s="105">
        <v>27</v>
      </c>
      <c r="G88" s="110">
        <v>187.3337962962963</v>
      </c>
      <c r="H88" s="110" t="s">
        <v>173</v>
      </c>
      <c r="I88" s="107">
        <v>95.022777777777776</v>
      </c>
      <c r="J88" t="s">
        <v>175</v>
      </c>
      <c r="K88" s="110">
        <v>6.8049999999999997</v>
      </c>
      <c r="L88" t="s">
        <v>176</v>
      </c>
      <c r="O88" t="s">
        <v>247</v>
      </c>
      <c r="P88" t="s">
        <v>248</v>
      </c>
    </row>
    <row r="89" spans="1:18">
      <c r="A89" t="s">
        <v>187</v>
      </c>
      <c r="B89" s="110">
        <v>1.59</v>
      </c>
      <c r="C89" t="s">
        <v>16</v>
      </c>
      <c r="D89" s="110">
        <v>1.76</v>
      </c>
      <c r="E89" s="54">
        <v>44859</v>
      </c>
      <c r="F89" s="105">
        <v>27</v>
      </c>
      <c r="G89" s="110">
        <v>287.92425925925926</v>
      </c>
      <c r="H89" s="110" t="s">
        <v>173</v>
      </c>
      <c r="I89" s="107">
        <v>83.690370370370374</v>
      </c>
      <c r="J89" t="s">
        <v>175</v>
      </c>
      <c r="K89" s="110">
        <v>22.391999999999999</v>
      </c>
      <c r="L89" t="s">
        <v>176</v>
      </c>
      <c r="O89" t="s">
        <v>247</v>
      </c>
      <c r="P89" t="s">
        <v>228</v>
      </c>
    </row>
    <row r="90" spans="1:18">
      <c r="A90" t="s">
        <v>36</v>
      </c>
      <c r="B90" s="110">
        <v>1.6479999999999999</v>
      </c>
      <c r="C90" t="s">
        <v>85</v>
      </c>
      <c r="D90" s="110">
        <f>0.216-$D$97</f>
        <v>4.5699999999999991E-2</v>
      </c>
      <c r="E90" s="54">
        <v>44862</v>
      </c>
      <c r="F90" s="105">
        <v>28</v>
      </c>
      <c r="G90" s="110" t="s">
        <v>172</v>
      </c>
      <c r="H90" s="110" t="s">
        <v>173</v>
      </c>
      <c r="I90" s="107">
        <v>108.90027777777777</v>
      </c>
      <c r="J90" t="s">
        <v>175</v>
      </c>
      <c r="K90" s="110">
        <v>26.49</v>
      </c>
      <c r="L90" t="s">
        <v>176</v>
      </c>
      <c r="O90" t="s">
        <v>230</v>
      </c>
      <c r="P90" t="s">
        <v>182</v>
      </c>
    </row>
    <row r="91" spans="1:18">
      <c r="A91" t="s">
        <v>36</v>
      </c>
      <c r="B91" s="110">
        <v>1.6479999999999999</v>
      </c>
      <c r="C91" t="s">
        <v>38</v>
      </c>
      <c r="D91" s="110">
        <v>1.393</v>
      </c>
      <c r="E91" s="54">
        <v>44862</v>
      </c>
      <c r="F91" s="105">
        <v>28</v>
      </c>
      <c r="G91" s="110">
        <v>221.8564814814815</v>
      </c>
      <c r="H91" s="110" t="s">
        <v>173</v>
      </c>
      <c r="I91" s="107">
        <v>89.479814814814816</v>
      </c>
      <c r="J91" t="s">
        <v>175</v>
      </c>
      <c r="K91" s="110">
        <v>8.4860000000000007</v>
      </c>
      <c r="L91" t="s">
        <v>176</v>
      </c>
      <c r="O91" t="s">
        <v>230</v>
      </c>
      <c r="P91" t="s">
        <v>242</v>
      </c>
    </row>
    <row r="92" spans="1:18">
      <c r="A92" t="s">
        <v>38</v>
      </c>
      <c r="B92" s="110">
        <v>1.393</v>
      </c>
      <c r="C92" t="s">
        <v>44</v>
      </c>
      <c r="D92" s="110">
        <f t="shared" ref="D92" si="9">0.216-$D$98</f>
        <v>0.16599999999999998</v>
      </c>
      <c r="E92" s="54">
        <v>44862</v>
      </c>
      <c r="F92" s="105">
        <v>29</v>
      </c>
      <c r="G92" s="110" t="s">
        <v>172</v>
      </c>
      <c r="H92" s="110" t="s">
        <v>173</v>
      </c>
      <c r="I92" s="107">
        <v>106.61268518518519</v>
      </c>
      <c r="J92" t="s">
        <v>175</v>
      </c>
      <c r="K92" s="110">
        <v>30.268666666666665</v>
      </c>
      <c r="L92" t="s">
        <v>176</v>
      </c>
      <c r="O92" t="s">
        <v>242</v>
      </c>
      <c r="P92" t="s">
        <v>231</v>
      </c>
    </row>
    <row r="93" spans="1:18">
      <c r="A93" t="s">
        <v>38</v>
      </c>
      <c r="B93" s="110">
        <v>1.393</v>
      </c>
      <c r="C93" t="s">
        <v>36</v>
      </c>
      <c r="D93" s="110">
        <v>1.6479999999999999</v>
      </c>
      <c r="E93" s="54">
        <v>44862</v>
      </c>
      <c r="F93" s="105">
        <v>29</v>
      </c>
      <c r="G93" s="110">
        <v>262.36370370370372</v>
      </c>
      <c r="H93" s="110" t="s">
        <v>173</v>
      </c>
      <c r="I93" s="107">
        <v>90.528796296296306</v>
      </c>
      <c r="J93" t="s">
        <v>175</v>
      </c>
      <c r="K93" s="110">
        <v>8.4860000000000007</v>
      </c>
      <c r="L93" t="s">
        <v>176</v>
      </c>
      <c r="O93" t="s">
        <v>242</v>
      </c>
      <c r="P93" t="s">
        <v>230</v>
      </c>
    </row>
    <row r="94" spans="1:18">
      <c r="B94" s="110"/>
      <c r="E94" s="54"/>
    </row>
    <row r="95" spans="1:18">
      <c r="B95" s="110"/>
      <c r="E95" s="54"/>
    </row>
    <row r="96" spans="1:18">
      <c r="A96" t="s">
        <v>191</v>
      </c>
      <c r="B96" s="110" t="s">
        <v>192</v>
      </c>
      <c r="C96" t="s">
        <v>193</v>
      </c>
      <c r="D96" s="110" t="s">
        <v>194</v>
      </c>
      <c r="E96" s="54"/>
      <c r="F96" s="105" t="s">
        <v>195</v>
      </c>
      <c r="G96" s="110" t="s">
        <v>196</v>
      </c>
      <c r="H96" s="110" t="s">
        <v>197</v>
      </c>
      <c r="I96" t="s">
        <v>198</v>
      </c>
      <c r="J96" t="s">
        <v>199</v>
      </c>
      <c r="K96" t="s">
        <v>200</v>
      </c>
      <c r="L96" t="s">
        <v>201</v>
      </c>
      <c r="M96" t="s">
        <v>177</v>
      </c>
      <c r="N96" t="s">
        <v>177</v>
      </c>
      <c r="O96" t="s">
        <v>202</v>
      </c>
      <c r="P96" t="s">
        <v>177</v>
      </c>
      <c r="Q96" t="s">
        <v>177</v>
      </c>
      <c r="R96" t="s">
        <v>177</v>
      </c>
    </row>
    <row r="97" spans="1:18">
      <c r="A97" t="s">
        <v>627</v>
      </c>
      <c r="B97" s="110" t="s">
        <v>177</v>
      </c>
      <c r="C97">
        <v>0.216</v>
      </c>
      <c r="D97" s="110">
        <v>0.17030000000000001</v>
      </c>
      <c r="E97" s="54"/>
      <c r="F97" s="105" t="s">
        <v>177</v>
      </c>
      <c r="G97" s="110" t="s">
        <v>177</v>
      </c>
      <c r="H97" s="110" t="s">
        <v>177</v>
      </c>
      <c r="I97" t="s">
        <v>177</v>
      </c>
      <c r="J97" t="s">
        <v>177</v>
      </c>
      <c r="K97" t="s">
        <v>177</v>
      </c>
      <c r="L97" t="s">
        <v>177</v>
      </c>
      <c r="M97" t="s">
        <v>177</v>
      </c>
      <c r="N97" t="s">
        <v>177</v>
      </c>
      <c r="O97" t="s">
        <v>203</v>
      </c>
      <c r="P97" t="s">
        <v>177</v>
      </c>
      <c r="Q97" t="s">
        <v>177</v>
      </c>
      <c r="R97" t="s">
        <v>177</v>
      </c>
    </row>
    <row r="98" spans="1:18">
      <c r="A98" t="s">
        <v>628</v>
      </c>
      <c r="B98" s="110"/>
      <c r="D98" s="110">
        <v>0.05</v>
      </c>
      <c r="E98" s="54"/>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19EB-59D4-4FE7-B94F-3426E782876E}">
  <dimension ref="A1:R97"/>
  <sheetViews>
    <sheetView workbookViewId="0"/>
  </sheetViews>
  <sheetFormatPr defaultRowHeight="15"/>
  <cols>
    <col min="1" max="1" width="9.140625" customWidth="1"/>
    <col min="2" max="2" width="7.85546875" style="109" customWidth="1"/>
    <col min="3" max="3" width="9.5703125" customWidth="1"/>
    <col min="4" max="4" width="9.140625" style="109" customWidth="1"/>
    <col min="5" max="5" width="10.7109375" bestFit="1" customWidth="1"/>
    <col min="6" max="6" width="7.42578125" style="105" customWidth="1"/>
    <col min="7" max="7" width="11.28515625" style="110" bestFit="1" customWidth="1"/>
    <col min="8" max="8" width="10.5703125" style="110" customWidth="1"/>
    <col min="9" max="9" width="11.140625" bestFit="1" customWidth="1"/>
    <col min="10" max="10" width="11.28515625" customWidth="1"/>
    <col min="11" max="11" width="11.140625" bestFit="1" customWidth="1"/>
    <col min="12" max="12" width="10.5703125" customWidth="1"/>
    <col min="13" max="13" width="9.5703125" customWidth="1"/>
    <col min="14" max="14" width="10.28515625" bestFit="1" customWidth="1"/>
    <col min="15" max="15" width="12.85546875" customWidth="1"/>
    <col min="16" max="16" width="10.7109375" bestFit="1" customWidth="1"/>
    <col min="17" max="17" width="11" bestFit="1" customWidth="1"/>
    <col min="18" max="18" width="12.42578125" bestFit="1" customWidth="1"/>
  </cols>
  <sheetData>
    <row r="1" spans="1:18">
      <c r="A1" t="s">
        <v>133</v>
      </c>
      <c r="B1" s="109" t="s">
        <v>134</v>
      </c>
      <c r="C1" t="s">
        <v>135</v>
      </c>
      <c r="D1" s="109" t="s">
        <v>136</v>
      </c>
      <c r="E1" t="s">
        <v>137</v>
      </c>
      <c r="F1" s="105" t="s">
        <v>138</v>
      </c>
      <c r="G1" s="110" t="s">
        <v>139</v>
      </c>
      <c r="H1" s="110" t="s">
        <v>140</v>
      </c>
      <c r="I1" t="s">
        <v>141</v>
      </c>
      <c r="J1" t="s">
        <v>142</v>
      </c>
      <c r="K1" t="s">
        <v>143</v>
      </c>
      <c r="L1" t="s">
        <v>144</v>
      </c>
      <c r="M1" t="s">
        <v>145</v>
      </c>
      <c r="N1" t="s">
        <v>146</v>
      </c>
      <c r="O1" t="s">
        <v>147</v>
      </c>
      <c r="P1" t="s">
        <v>148</v>
      </c>
      <c r="Q1" t="s">
        <v>149</v>
      </c>
      <c r="R1" t="s">
        <v>150</v>
      </c>
    </row>
    <row r="2" spans="1:18">
      <c r="A2" t="s">
        <v>160</v>
      </c>
      <c r="B2" s="109">
        <v>1.488</v>
      </c>
      <c r="C2" t="s">
        <v>170</v>
      </c>
      <c r="D2" s="109">
        <v>1.492</v>
      </c>
      <c r="E2" s="54">
        <v>44846</v>
      </c>
      <c r="F2" s="105" t="s">
        <v>171</v>
      </c>
      <c r="G2" s="110" t="s">
        <v>172</v>
      </c>
      <c r="H2" s="110" t="s">
        <v>173</v>
      </c>
      <c r="I2" t="s">
        <v>174</v>
      </c>
      <c r="J2" t="s">
        <v>175</v>
      </c>
      <c r="K2" s="109">
        <v>39.698</v>
      </c>
      <c r="L2" t="s">
        <v>176</v>
      </c>
      <c r="M2" t="s">
        <v>177</v>
      </c>
      <c r="N2" t="s">
        <v>177</v>
      </c>
      <c r="O2" t="s">
        <v>178</v>
      </c>
      <c r="P2" t="s">
        <v>179</v>
      </c>
      <c r="Q2" t="s">
        <v>177</v>
      </c>
      <c r="R2" t="s">
        <v>177</v>
      </c>
    </row>
    <row r="3" spans="1:18">
      <c r="A3" t="s">
        <v>160</v>
      </c>
      <c r="B3" s="109">
        <v>1.488</v>
      </c>
      <c r="C3" t="s">
        <v>180</v>
      </c>
      <c r="D3" s="109">
        <v>1.611</v>
      </c>
      <c r="E3" s="54">
        <v>44846</v>
      </c>
      <c r="F3" s="105" t="s">
        <v>171</v>
      </c>
      <c r="G3" s="110">
        <v>14.652314814814815</v>
      </c>
      <c r="H3" s="110" t="s">
        <v>173</v>
      </c>
      <c r="I3" t="s">
        <v>181</v>
      </c>
      <c r="J3" t="s">
        <v>175</v>
      </c>
      <c r="K3" s="109">
        <v>35.71</v>
      </c>
      <c r="L3" t="s">
        <v>176</v>
      </c>
      <c r="M3" t="s">
        <v>177</v>
      </c>
      <c r="N3" t="s">
        <v>177</v>
      </c>
      <c r="O3" t="s">
        <v>178</v>
      </c>
      <c r="P3" t="s">
        <v>182</v>
      </c>
      <c r="Q3" t="s">
        <v>177</v>
      </c>
      <c r="R3" t="s">
        <v>177</v>
      </c>
    </row>
    <row r="4" spans="1:18">
      <c r="A4" t="s">
        <v>160</v>
      </c>
      <c r="B4" s="109">
        <v>1.488</v>
      </c>
      <c r="C4" t="s">
        <v>159</v>
      </c>
      <c r="D4" s="109">
        <v>1.4670000000000001</v>
      </c>
      <c r="E4" s="54">
        <v>44846</v>
      </c>
      <c r="F4" s="105" t="s">
        <v>171</v>
      </c>
      <c r="G4" s="110">
        <v>121.15287037037037</v>
      </c>
      <c r="H4" s="110" t="s">
        <v>173</v>
      </c>
      <c r="I4" t="s">
        <v>183</v>
      </c>
      <c r="J4" t="s">
        <v>175</v>
      </c>
      <c r="K4" s="109">
        <v>30.657</v>
      </c>
      <c r="L4" t="s">
        <v>176</v>
      </c>
      <c r="M4" t="s">
        <v>177</v>
      </c>
      <c r="N4" t="s">
        <v>177</v>
      </c>
      <c r="O4" t="s">
        <v>178</v>
      </c>
      <c r="P4" t="s">
        <v>184</v>
      </c>
      <c r="Q4" t="s">
        <v>177</v>
      </c>
      <c r="R4" t="s">
        <v>177</v>
      </c>
    </row>
    <row r="5" spans="1:18">
      <c r="A5" t="s">
        <v>170</v>
      </c>
      <c r="B5" s="109">
        <v>1.492</v>
      </c>
      <c r="C5" t="s">
        <v>160</v>
      </c>
      <c r="D5" s="109">
        <v>1.488</v>
      </c>
      <c r="E5" s="54">
        <v>44848</v>
      </c>
      <c r="F5" s="105" t="s">
        <v>185</v>
      </c>
      <c r="G5" s="110" t="s">
        <v>172</v>
      </c>
      <c r="H5" s="110" t="s">
        <v>173</v>
      </c>
      <c r="I5" t="s">
        <v>186</v>
      </c>
      <c r="J5" t="s">
        <v>175</v>
      </c>
      <c r="K5" s="110">
        <v>39.700000000000003</v>
      </c>
      <c r="L5" t="s">
        <v>176</v>
      </c>
      <c r="M5" t="s">
        <v>177</v>
      </c>
      <c r="N5" t="s">
        <v>177</v>
      </c>
      <c r="O5" t="s">
        <v>179</v>
      </c>
      <c r="P5" t="s">
        <v>178</v>
      </c>
      <c r="Q5" t="s">
        <v>177</v>
      </c>
      <c r="R5" t="s">
        <v>177</v>
      </c>
    </row>
    <row r="6" spans="1:18">
      <c r="A6" t="s">
        <v>170</v>
      </c>
      <c r="B6" s="109">
        <v>1.492</v>
      </c>
      <c r="C6" t="s">
        <v>187</v>
      </c>
      <c r="D6" s="109">
        <v>1.59</v>
      </c>
      <c r="E6" s="54">
        <v>44848</v>
      </c>
      <c r="F6" s="105" t="s">
        <v>185</v>
      </c>
      <c r="G6" s="110">
        <v>192.90148148148148</v>
      </c>
      <c r="H6" s="110" t="s">
        <v>173</v>
      </c>
      <c r="I6" t="s">
        <v>188</v>
      </c>
      <c r="J6" t="s">
        <v>175</v>
      </c>
      <c r="K6" s="110">
        <v>20.774999999999999</v>
      </c>
      <c r="L6" t="s">
        <v>176</v>
      </c>
      <c r="M6" t="s">
        <v>177</v>
      </c>
      <c r="N6" t="s">
        <v>177</v>
      </c>
      <c r="O6" t="s">
        <v>179</v>
      </c>
      <c r="P6" t="s">
        <v>189</v>
      </c>
      <c r="Q6" t="s">
        <v>177</v>
      </c>
      <c r="R6" t="s">
        <v>177</v>
      </c>
    </row>
    <row r="7" spans="1:18">
      <c r="A7" t="s">
        <v>170</v>
      </c>
      <c r="B7" s="109">
        <v>1.492</v>
      </c>
      <c r="C7" t="s">
        <v>180</v>
      </c>
      <c r="D7" s="109">
        <v>1.611</v>
      </c>
      <c r="E7" s="54">
        <v>44848</v>
      </c>
      <c r="F7" s="105" t="s">
        <v>185</v>
      </c>
      <c r="G7" s="110">
        <v>300.07009259259257</v>
      </c>
      <c r="H7" s="110" t="s">
        <v>173</v>
      </c>
      <c r="I7" t="s">
        <v>190</v>
      </c>
      <c r="J7" t="s">
        <v>175</v>
      </c>
      <c r="K7" s="110">
        <v>10.298333333333334</v>
      </c>
      <c r="L7" t="s">
        <v>176</v>
      </c>
      <c r="M7" t="s">
        <v>177</v>
      </c>
      <c r="N7" t="s">
        <v>177</v>
      </c>
      <c r="O7" t="s">
        <v>179</v>
      </c>
      <c r="P7" t="s">
        <v>182</v>
      </c>
      <c r="Q7" t="s">
        <v>177</v>
      </c>
      <c r="R7" t="s">
        <v>177</v>
      </c>
    </row>
    <row r="8" spans="1:18">
      <c r="A8" t="s">
        <v>180</v>
      </c>
      <c r="B8" s="109">
        <v>1.611</v>
      </c>
      <c r="C8" t="s">
        <v>160</v>
      </c>
      <c r="D8" s="109">
        <v>1.488</v>
      </c>
      <c r="E8" s="54">
        <v>44848</v>
      </c>
      <c r="F8" s="105">
        <v>3</v>
      </c>
      <c r="G8" s="110" t="s">
        <v>172</v>
      </c>
      <c r="H8" s="110" t="s">
        <v>173</v>
      </c>
      <c r="I8" s="107">
        <v>99.427777777777791</v>
      </c>
      <c r="J8" t="s">
        <v>175</v>
      </c>
      <c r="K8" s="110">
        <v>35.710333333333331</v>
      </c>
      <c r="L8" t="s">
        <v>176</v>
      </c>
      <c r="O8" t="s">
        <v>182</v>
      </c>
      <c r="P8" t="s">
        <v>178</v>
      </c>
    </row>
    <row r="9" spans="1:18">
      <c r="A9" t="s">
        <v>180</v>
      </c>
      <c r="B9" s="109">
        <v>1.611</v>
      </c>
      <c r="C9" t="s">
        <v>170</v>
      </c>
      <c r="D9" s="109">
        <v>1.492</v>
      </c>
      <c r="E9" s="54">
        <v>44848</v>
      </c>
      <c r="F9" s="105">
        <v>3</v>
      </c>
      <c r="G9" s="110">
        <v>105.41787037037038</v>
      </c>
      <c r="H9" s="110" t="s">
        <v>173</v>
      </c>
      <c r="I9" s="107">
        <v>89.171851851851855</v>
      </c>
      <c r="J9" t="s">
        <v>175</v>
      </c>
      <c r="K9" s="110">
        <v>10.298999999999999</v>
      </c>
      <c r="L9" t="s">
        <v>176</v>
      </c>
      <c r="O9" t="s">
        <v>182</v>
      </c>
      <c r="P9" t="s">
        <v>179</v>
      </c>
    </row>
    <row r="10" spans="1:18">
      <c r="A10" t="s">
        <v>180</v>
      </c>
      <c r="B10" s="109">
        <v>1.611</v>
      </c>
      <c r="C10" t="s">
        <v>16</v>
      </c>
      <c r="D10" s="109">
        <v>1.76</v>
      </c>
      <c r="E10" s="54">
        <v>44848</v>
      </c>
      <c r="F10" s="105">
        <v>3</v>
      </c>
      <c r="G10" s="110">
        <v>212.67101851851851</v>
      </c>
      <c r="H10" s="110" t="s">
        <v>173</v>
      </c>
      <c r="I10" s="107">
        <v>71.32092592592592</v>
      </c>
      <c r="J10" t="s">
        <v>175</v>
      </c>
      <c r="K10" s="110">
        <v>21.172999999999998</v>
      </c>
      <c r="L10" t="s">
        <v>176</v>
      </c>
      <c r="O10" t="s">
        <v>182</v>
      </c>
      <c r="P10" t="s">
        <v>228</v>
      </c>
    </row>
    <row r="11" spans="1:18">
      <c r="A11" t="s">
        <v>159</v>
      </c>
      <c r="B11" s="109">
        <v>1.4670000000000001</v>
      </c>
      <c r="C11" t="s">
        <v>160</v>
      </c>
      <c r="D11" s="109">
        <v>1.488</v>
      </c>
      <c r="E11" s="54">
        <v>44851</v>
      </c>
      <c r="F11" s="105">
        <v>4</v>
      </c>
      <c r="G11" s="110" t="s">
        <v>172</v>
      </c>
      <c r="H11" s="110" t="s">
        <v>173</v>
      </c>
      <c r="I11" s="107">
        <v>90.173796296296288</v>
      </c>
      <c r="J11" t="s">
        <v>175</v>
      </c>
      <c r="K11" s="110">
        <v>30.657</v>
      </c>
      <c r="L11" t="s">
        <v>176</v>
      </c>
      <c r="O11" t="s">
        <v>184</v>
      </c>
      <c r="P11" t="s">
        <v>178</v>
      </c>
    </row>
    <row r="12" spans="1:18">
      <c r="A12" t="s">
        <v>159</v>
      </c>
      <c r="B12" s="109">
        <v>1.4670000000000001</v>
      </c>
      <c r="C12" t="s">
        <v>162</v>
      </c>
      <c r="D12" s="109">
        <v>1.595</v>
      </c>
      <c r="E12" s="54">
        <v>44851</v>
      </c>
      <c r="F12" s="105">
        <v>4</v>
      </c>
      <c r="G12" s="48">
        <v>110.15049999999999</v>
      </c>
      <c r="H12" s="110" t="s">
        <v>173</v>
      </c>
      <c r="I12" s="107">
        <v>88.335277777777776</v>
      </c>
      <c r="J12" t="s">
        <v>175</v>
      </c>
      <c r="K12" s="110">
        <v>26.216999999999999</v>
      </c>
      <c r="L12" t="s">
        <v>176</v>
      </c>
      <c r="O12" t="s">
        <v>184</v>
      </c>
      <c r="P12" t="s">
        <v>189</v>
      </c>
    </row>
    <row r="13" spans="1:18">
      <c r="A13" t="s">
        <v>159</v>
      </c>
      <c r="B13" s="109">
        <v>1.4670000000000001</v>
      </c>
      <c r="C13" t="s">
        <v>163</v>
      </c>
      <c r="D13" s="109">
        <v>1.4650000000000001</v>
      </c>
      <c r="E13" s="54">
        <v>44851</v>
      </c>
      <c r="F13" s="105">
        <v>4</v>
      </c>
      <c r="G13" s="48">
        <v>188.93860000000001</v>
      </c>
      <c r="H13" s="110" t="s">
        <v>173</v>
      </c>
      <c r="I13" s="107">
        <v>88.971666666666678</v>
      </c>
      <c r="J13" t="s">
        <v>175</v>
      </c>
      <c r="K13" s="110">
        <v>31.753</v>
      </c>
      <c r="L13" t="s">
        <v>176</v>
      </c>
      <c r="O13" t="s">
        <v>184</v>
      </c>
      <c r="P13" t="s">
        <v>229</v>
      </c>
    </row>
    <row r="14" spans="1:18">
      <c r="A14" t="s">
        <v>163</v>
      </c>
      <c r="B14" s="109">
        <v>1.4650000000000001</v>
      </c>
      <c r="C14" t="s">
        <v>159</v>
      </c>
      <c r="D14" s="109">
        <v>1.4670000000000001</v>
      </c>
      <c r="E14" s="54">
        <v>44851</v>
      </c>
      <c r="F14" s="105">
        <v>5</v>
      </c>
      <c r="G14" s="110" t="s">
        <v>172</v>
      </c>
      <c r="H14" s="110" t="s">
        <v>173</v>
      </c>
      <c r="I14" s="107">
        <v>91.038796296296297</v>
      </c>
      <c r="J14" t="s">
        <v>175</v>
      </c>
      <c r="K14" s="110">
        <v>31.753</v>
      </c>
      <c r="L14" t="s">
        <v>176</v>
      </c>
      <c r="O14" t="s">
        <v>229</v>
      </c>
      <c r="P14" t="s">
        <v>184</v>
      </c>
    </row>
    <row r="15" spans="1:18">
      <c r="A15" t="s">
        <v>163</v>
      </c>
      <c r="B15" s="109">
        <v>1.4650000000000001</v>
      </c>
      <c r="C15" t="s">
        <v>44</v>
      </c>
      <c r="D15" s="109">
        <v>0.216</v>
      </c>
      <c r="E15" s="54">
        <v>44851</v>
      </c>
      <c r="F15" s="105">
        <v>5</v>
      </c>
      <c r="G15" s="110">
        <v>63.67768518518519</v>
      </c>
      <c r="H15" s="110" t="s">
        <v>173</v>
      </c>
      <c r="I15" s="107">
        <v>90.683518518518511</v>
      </c>
      <c r="J15" t="s">
        <v>175</v>
      </c>
      <c r="K15" s="110">
        <v>31.013000000000002</v>
      </c>
      <c r="L15" t="s">
        <v>176</v>
      </c>
      <c r="O15" t="s">
        <v>229</v>
      </c>
      <c r="P15" t="s">
        <v>231</v>
      </c>
    </row>
    <row r="16" spans="1:18">
      <c r="A16" t="s">
        <v>163</v>
      </c>
      <c r="B16" s="109">
        <v>1.4650000000000001</v>
      </c>
      <c r="C16" t="s">
        <v>32</v>
      </c>
      <c r="D16" s="109">
        <v>2.3660000000000001</v>
      </c>
      <c r="E16" s="54">
        <v>44851</v>
      </c>
      <c r="F16" s="105">
        <v>5</v>
      </c>
      <c r="G16" s="110">
        <v>176.7687962962963</v>
      </c>
      <c r="H16" s="110" t="s">
        <v>173</v>
      </c>
      <c r="I16" s="107">
        <v>88.097685185185185</v>
      </c>
      <c r="J16" t="s">
        <v>175</v>
      </c>
      <c r="K16" s="110">
        <v>30.42</v>
      </c>
      <c r="L16" t="s">
        <v>176</v>
      </c>
      <c r="O16" t="s">
        <v>229</v>
      </c>
      <c r="P16" t="s">
        <v>232</v>
      </c>
    </row>
    <row r="17" spans="1:16">
      <c r="A17" t="s">
        <v>32</v>
      </c>
      <c r="B17" s="109">
        <v>2.3660000000000001</v>
      </c>
      <c r="C17" t="s">
        <v>163</v>
      </c>
      <c r="D17" s="109">
        <v>1.4650000000000001</v>
      </c>
      <c r="E17" s="54">
        <v>44851</v>
      </c>
      <c r="F17" s="105">
        <v>6</v>
      </c>
      <c r="G17" s="110" t="s">
        <v>172</v>
      </c>
      <c r="H17" s="110" t="s">
        <v>173</v>
      </c>
      <c r="I17" s="107">
        <v>91.914351851851848</v>
      </c>
      <c r="J17" t="s">
        <v>175</v>
      </c>
      <c r="K17" s="110">
        <v>30.420200000000005</v>
      </c>
      <c r="L17" t="s">
        <v>176</v>
      </c>
      <c r="O17" t="s">
        <v>232</v>
      </c>
      <c r="P17" t="s">
        <v>229</v>
      </c>
    </row>
    <row r="18" spans="1:16">
      <c r="A18" t="s">
        <v>32</v>
      </c>
      <c r="B18" s="109">
        <v>2.3660000000000001</v>
      </c>
      <c r="C18" t="s">
        <v>44</v>
      </c>
      <c r="D18" s="109">
        <v>0.216</v>
      </c>
      <c r="E18" s="54">
        <v>44851</v>
      </c>
      <c r="F18" s="105">
        <v>6</v>
      </c>
      <c r="G18" s="110">
        <v>33.82925925925926</v>
      </c>
      <c r="H18" s="110" t="s">
        <v>173</v>
      </c>
      <c r="I18" s="107">
        <v>91.546018518518508</v>
      </c>
      <c r="J18" t="s">
        <v>175</v>
      </c>
      <c r="K18" s="110">
        <v>51.258000000000003</v>
      </c>
      <c r="L18" t="s">
        <v>176</v>
      </c>
      <c r="O18" t="s">
        <v>232</v>
      </c>
      <c r="P18" t="s">
        <v>231</v>
      </c>
    </row>
    <row r="19" spans="1:16">
      <c r="A19" t="s">
        <v>32</v>
      </c>
      <c r="B19" s="109">
        <v>2.3660000000000001</v>
      </c>
      <c r="C19" t="s">
        <v>45</v>
      </c>
      <c r="D19" s="109">
        <v>1.526</v>
      </c>
      <c r="E19" s="54">
        <v>44851</v>
      </c>
      <c r="F19" s="105">
        <v>6</v>
      </c>
      <c r="G19" s="110">
        <v>59.665833333333332</v>
      </c>
      <c r="H19" s="110" t="s">
        <v>173</v>
      </c>
      <c r="I19" s="107">
        <v>82.36990740740741</v>
      </c>
      <c r="J19" t="s">
        <v>175</v>
      </c>
      <c r="K19" s="110">
        <v>54.064</v>
      </c>
      <c r="L19" t="s">
        <v>176</v>
      </c>
      <c r="O19" t="s">
        <v>232</v>
      </c>
      <c r="P19" t="s">
        <v>234</v>
      </c>
    </row>
    <row r="20" spans="1:16">
      <c r="A20" t="s">
        <v>32</v>
      </c>
      <c r="B20" s="109">
        <v>2.3660000000000001</v>
      </c>
      <c r="C20" t="s">
        <v>30</v>
      </c>
      <c r="D20" s="109">
        <v>1.538</v>
      </c>
      <c r="E20" s="54">
        <v>44851</v>
      </c>
      <c r="F20" s="105">
        <v>6</v>
      </c>
      <c r="G20" s="110">
        <v>78.417222222222222</v>
      </c>
      <c r="H20" s="110" t="s">
        <v>173</v>
      </c>
      <c r="I20" s="107">
        <v>81.63675925925925</v>
      </c>
      <c r="J20" t="s">
        <v>175</v>
      </c>
      <c r="K20" s="110">
        <v>49.470999999999997</v>
      </c>
      <c r="L20" t="s">
        <v>176</v>
      </c>
      <c r="O20" t="s">
        <v>232</v>
      </c>
      <c r="P20" t="s">
        <v>235</v>
      </c>
    </row>
    <row r="21" spans="1:16">
      <c r="A21" t="s">
        <v>44</v>
      </c>
      <c r="B21" s="109">
        <v>0.216</v>
      </c>
      <c r="C21" t="s">
        <v>32</v>
      </c>
      <c r="D21" s="109">
        <v>2.3660000000000001</v>
      </c>
      <c r="E21" s="54">
        <v>44852</v>
      </c>
      <c r="F21" s="105">
        <v>7</v>
      </c>
      <c r="G21" s="110" t="s">
        <v>172</v>
      </c>
      <c r="H21" s="110" t="s">
        <v>173</v>
      </c>
      <c r="I21" s="107">
        <v>88.46037037037037</v>
      </c>
      <c r="J21" t="s">
        <v>175</v>
      </c>
      <c r="K21" s="110">
        <v>51.258999999999993</v>
      </c>
      <c r="L21" t="s">
        <v>176</v>
      </c>
      <c r="O21" t="s">
        <v>231</v>
      </c>
      <c r="P21" t="s">
        <v>232</v>
      </c>
    </row>
    <row r="22" spans="1:16">
      <c r="A22" t="s">
        <v>44</v>
      </c>
      <c r="B22" s="109">
        <v>0.216</v>
      </c>
      <c r="C22" t="s">
        <v>163</v>
      </c>
      <c r="D22" s="109">
        <v>1.4650000000000001</v>
      </c>
      <c r="E22" s="54">
        <v>44852</v>
      </c>
      <c r="F22" s="105">
        <v>7</v>
      </c>
      <c r="G22" s="110">
        <v>33.080462962962962</v>
      </c>
      <c r="H22" s="110" t="s">
        <v>173</v>
      </c>
      <c r="I22" s="107">
        <v>89.327314814814827</v>
      </c>
      <c r="J22" t="s">
        <v>175</v>
      </c>
      <c r="K22" s="110">
        <v>31.013000000000002</v>
      </c>
      <c r="L22" t="s">
        <v>176</v>
      </c>
      <c r="O22" t="s">
        <v>231</v>
      </c>
      <c r="P22" t="s">
        <v>229</v>
      </c>
    </row>
    <row r="23" spans="1:16">
      <c r="A23" t="s">
        <v>44</v>
      </c>
      <c r="B23" s="109">
        <v>0.216</v>
      </c>
      <c r="C23" t="s">
        <v>430</v>
      </c>
      <c r="D23" s="109">
        <v>1.595</v>
      </c>
      <c r="E23" s="54">
        <v>44852</v>
      </c>
      <c r="F23" s="105">
        <v>7</v>
      </c>
      <c r="G23" s="110">
        <v>140.20564814814816</v>
      </c>
      <c r="H23" s="110" t="s">
        <v>173</v>
      </c>
      <c r="I23" s="107">
        <v>87.565462962962968</v>
      </c>
      <c r="J23" t="s">
        <v>175</v>
      </c>
      <c r="K23" s="110">
        <v>13.083</v>
      </c>
      <c r="L23" t="s">
        <v>176</v>
      </c>
      <c r="O23" t="s">
        <v>231</v>
      </c>
      <c r="P23" t="s">
        <v>231</v>
      </c>
    </row>
    <row r="24" spans="1:16">
      <c r="A24" t="s">
        <v>44</v>
      </c>
      <c r="B24" s="109">
        <v>0.216</v>
      </c>
      <c r="C24" t="s">
        <v>165</v>
      </c>
      <c r="D24" s="109">
        <v>0.23599999999999999</v>
      </c>
      <c r="E24" s="54">
        <v>44852</v>
      </c>
      <c r="F24" s="105">
        <v>7</v>
      </c>
      <c r="G24" s="110">
        <v>207.7287037037037</v>
      </c>
      <c r="H24" s="110" t="s">
        <v>173</v>
      </c>
      <c r="I24" s="107">
        <v>87.317129629629633</v>
      </c>
      <c r="J24" t="s">
        <v>175</v>
      </c>
      <c r="K24" s="110">
        <v>32.345999999999997</v>
      </c>
      <c r="L24" t="s">
        <v>176</v>
      </c>
      <c r="O24" t="s">
        <v>231</v>
      </c>
      <c r="P24" t="s">
        <v>236</v>
      </c>
    </row>
    <row r="25" spans="1:16">
      <c r="A25" t="s">
        <v>162</v>
      </c>
      <c r="B25" s="109">
        <v>1.595</v>
      </c>
      <c r="C25" t="s">
        <v>16</v>
      </c>
      <c r="D25" s="109">
        <v>1.76</v>
      </c>
      <c r="E25" s="54">
        <v>44852</v>
      </c>
      <c r="F25" s="105">
        <v>8</v>
      </c>
      <c r="G25" s="110" t="s">
        <v>172</v>
      </c>
      <c r="H25" s="110" t="s">
        <v>173</v>
      </c>
      <c r="I25" s="107">
        <v>77.362129629629635</v>
      </c>
      <c r="J25" t="s">
        <v>175</v>
      </c>
      <c r="K25" s="110">
        <v>53.783999999999999</v>
      </c>
      <c r="L25" t="s">
        <v>176</v>
      </c>
      <c r="O25" t="s">
        <v>189</v>
      </c>
      <c r="P25" t="s">
        <v>228</v>
      </c>
    </row>
    <row r="26" spans="1:16">
      <c r="A26" t="s">
        <v>162</v>
      </c>
      <c r="B26" s="109">
        <v>1.595</v>
      </c>
      <c r="C26" t="s">
        <v>165</v>
      </c>
      <c r="D26" s="109">
        <v>0.23599999999999999</v>
      </c>
      <c r="E26" s="54">
        <v>44852</v>
      </c>
      <c r="F26" s="105">
        <v>8</v>
      </c>
      <c r="G26" s="110">
        <v>58.307222222222229</v>
      </c>
      <c r="H26" s="110" t="s">
        <v>173</v>
      </c>
      <c r="I26" s="107">
        <v>88.167222222222222</v>
      </c>
      <c r="J26" t="s">
        <v>175</v>
      </c>
      <c r="K26" s="110">
        <v>29.88</v>
      </c>
      <c r="L26" t="s">
        <v>176</v>
      </c>
      <c r="O26" t="s">
        <v>189</v>
      </c>
      <c r="P26" t="s">
        <v>236</v>
      </c>
    </row>
    <row r="27" spans="1:16">
      <c r="A27" t="s">
        <v>162</v>
      </c>
      <c r="B27" s="109">
        <v>1.595</v>
      </c>
      <c r="C27" t="s">
        <v>44</v>
      </c>
      <c r="D27" s="109">
        <v>0.216</v>
      </c>
      <c r="E27" s="54">
        <v>44852</v>
      </c>
      <c r="F27" s="105">
        <v>8</v>
      </c>
      <c r="G27" s="110">
        <v>146.93074074074073</v>
      </c>
      <c r="H27" s="110" t="s">
        <v>173</v>
      </c>
      <c r="I27" s="107">
        <v>92.461203703703703</v>
      </c>
      <c r="J27" t="s">
        <v>175</v>
      </c>
      <c r="K27" s="110">
        <v>13.083</v>
      </c>
      <c r="L27" t="s">
        <v>176</v>
      </c>
      <c r="O27" t="s">
        <v>189</v>
      </c>
      <c r="P27" t="s">
        <v>231</v>
      </c>
    </row>
    <row r="28" spans="1:16">
      <c r="A28" t="s">
        <v>162</v>
      </c>
      <c r="B28" s="109">
        <v>1.595</v>
      </c>
      <c r="C28" t="s">
        <v>159</v>
      </c>
      <c r="D28" s="109">
        <v>1.4670000000000001</v>
      </c>
      <c r="E28" s="54">
        <v>44852</v>
      </c>
      <c r="F28" s="105">
        <v>8</v>
      </c>
      <c r="G28" s="110">
        <v>257.33564814814821</v>
      </c>
      <c r="H28" s="110" t="s">
        <v>173</v>
      </c>
      <c r="I28" s="107">
        <v>91.67574074074075</v>
      </c>
      <c r="J28" t="s">
        <v>175</v>
      </c>
      <c r="K28" s="110">
        <v>26.216999999999999</v>
      </c>
      <c r="L28" t="s">
        <v>176</v>
      </c>
      <c r="O28" t="s">
        <v>189</v>
      </c>
      <c r="P28" t="s">
        <v>184</v>
      </c>
    </row>
    <row r="29" spans="1:16">
      <c r="A29" t="s">
        <v>165</v>
      </c>
      <c r="B29" s="109">
        <v>0.23599999999999999</v>
      </c>
      <c r="C29" t="s">
        <v>215</v>
      </c>
      <c r="D29" s="109">
        <v>1.577</v>
      </c>
      <c r="E29" s="54">
        <v>44852</v>
      </c>
      <c r="F29" s="105">
        <v>9</v>
      </c>
      <c r="G29" s="110" t="s">
        <v>172</v>
      </c>
      <c r="H29" s="110" t="s">
        <v>173</v>
      </c>
      <c r="I29" s="107">
        <v>92.416203703703715</v>
      </c>
      <c r="J29" t="s">
        <v>175</v>
      </c>
      <c r="K29" s="110">
        <v>25.907</v>
      </c>
      <c r="L29" t="s">
        <v>176</v>
      </c>
      <c r="O29" t="s">
        <v>236</v>
      </c>
      <c r="P29" t="s">
        <v>226</v>
      </c>
    </row>
    <row r="30" spans="1:16">
      <c r="A30" t="s">
        <v>165</v>
      </c>
      <c r="B30" s="109">
        <v>0.23599999999999999</v>
      </c>
      <c r="C30" t="s">
        <v>44</v>
      </c>
      <c r="D30" s="109">
        <v>0.216</v>
      </c>
      <c r="E30" s="54">
        <v>44852</v>
      </c>
      <c r="F30" s="105">
        <v>9</v>
      </c>
      <c r="G30" s="110">
        <v>178.9560185185185</v>
      </c>
      <c r="H30" s="110" t="s">
        <v>173</v>
      </c>
      <c r="I30" s="107">
        <v>92.695555555555572</v>
      </c>
      <c r="J30" t="s">
        <v>175</v>
      </c>
      <c r="K30" s="110">
        <v>32.345999999999997</v>
      </c>
      <c r="L30" t="s">
        <v>176</v>
      </c>
      <c r="O30" t="s">
        <v>236</v>
      </c>
      <c r="P30" t="s">
        <v>231</v>
      </c>
    </row>
    <row r="31" spans="1:16">
      <c r="A31" t="s">
        <v>165</v>
      </c>
      <c r="B31" s="109">
        <v>0.23599999999999999</v>
      </c>
      <c r="C31" t="s">
        <v>162</v>
      </c>
      <c r="D31" s="109">
        <v>1.595</v>
      </c>
      <c r="E31" s="54">
        <v>44852</v>
      </c>
      <c r="F31" s="105">
        <v>9</v>
      </c>
      <c r="G31" s="110">
        <v>202.80907407407406</v>
      </c>
      <c r="H31" s="110" t="s">
        <v>173</v>
      </c>
      <c r="I31" s="107">
        <v>91.844537037037028</v>
      </c>
      <c r="J31" t="s">
        <v>175</v>
      </c>
      <c r="K31" s="110">
        <v>29.88</v>
      </c>
      <c r="L31" t="s">
        <v>176</v>
      </c>
      <c r="O31" t="s">
        <v>236</v>
      </c>
      <c r="P31" t="s">
        <v>189</v>
      </c>
    </row>
    <row r="32" spans="1:16">
      <c r="A32" t="s">
        <v>165</v>
      </c>
      <c r="B32" s="109">
        <v>0.23599999999999999</v>
      </c>
      <c r="C32" t="s">
        <v>16</v>
      </c>
      <c r="D32" s="109">
        <v>1.76</v>
      </c>
      <c r="E32" s="54">
        <v>44852</v>
      </c>
      <c r="F32" s="105">
        <v>9</v>
      </c>
      <c r="G32" s="110">
        <v>289.86990740740742</v>
      </c>
      <c r="H32" s="110" t="s">
        <v>173</v>
      </c>
      <c r="I32" s="107">
        <v>76.410277777777779</v>
      </c>
      <c r="J32" t="s">
        <v>175</v>
      </c>
      <c r="K32" s="110">
        <v>46.002000000000002</v>
      </c>
      <c r="L32" t="s">
        <v>176</v>
      </c>
      <c r="O32" t="s">
        <v>236</v>
      </c>
      <c r="P32" t="s">
        <v>228</v>
      </c>
    </row>
    <row r="33" spans="1:16">
      <c r="A33" t="s">
        <v>165</v>
      </c>
      <c r="B33" s="109">
        <v>0.23599999999999999</v>
      </c>
      <c r="C33" t="s">
        <v>215</v>
      </c>
      <c r="D33" s="109">
        <v>1.577</v>
      </c>
      <c r="E33" s="54">
        <v>44853</v>
      </c>
      <c r="F33" s="105">
        <v>10</v>
      </c>
      <c r="G33" s="110" t="s">
        <v>172</v>
      </c>
      <c r="H33" s="110" t="s">
        <v>173</v>
      </c>
      <c r="I33" s="107">
        <v>92.416203703703715</v>
      </c>
      <c r="J33" t="s">
        <v>175</v>
      </c>
      <c r="K33" s="110">
        <v>25.907</v>
      </c>
      <c r="L33" t="s">
        <v>176</v>
      </c>
      <c r="O33" t="s">
        <v>236</v>
      </c>
      <c r="P33" t="s">
        <v>226</v>
      </c>
    </row>
    <row r="34" spans="1:16">
      <c r="A34" t="s">
        <v>165</v>
      </c>
      <c r="B34" s="109">
        <v>0.23599999999999999</v>
      </c>
      <c r="C34" t="s">
        <v>86</v>
      </c>
      <c r="D34" s="109">
        <v>1.583</v>
      </c>
      <c r="E34" s="54">
        <v>44853</v>
      </c>
      <c r="F34" s="105">
        <v>10</v>
      </c>
      <c r="G34" s="110">
        <v>97.427407407407415</v>
      </c>
      <c r="H34" s="110" t="s">
        <v>173</v>
      </c>
      <c r="I34" s="107">
        <v>91.987870370370388</v>
      </c>
      <c r="J34" t="s">
        <v>175</v>
      </c>
      <c r="K34" s="110">
        <v>28.114999999999998</v>
      </c>
      <c r="L34" t="s">
        <v>176</v>
      </c>
      <c r="O34" t="s">
        <v>236</v>
      </c>
      <c r="P34" t="s">
        <v>240</v>
      </c>
    </row>
    <row r="35" spans="1:16">
      <c r="A35" t="s">
        <v>165</v>
      </c>
      <c r="B35" s="109">
        <v>0.23599999999999999</v>
      </c>
      <c r="C35" t="s">
        <v>227</v>
      </c>
      <c r="D35" s="109">
        <v>0.216</v>
      </c>
      <c r="E35" s="54">
        <v>44853</v>
      </c>
      <c r="F35" s="105">
        <v>10</v>
      </c>
      <c r="G35" s="110">
        <v>137.22037037037038</v>
      </c>
      <c r="H35" s="110" t="s">
        <v>173</v>
      </c>
      <c r="I35" s="107">
        <v>111.92120370370371</v>
      </c>
      <c r="J35" t="s">
        <v>175</v>
      </c>
      <c r="K35" s="110">
        <v>4.0739999999999998</v>
      </c>
      <c r="L35" t="s">
        <v>176</v>
      </c>
      <c r="O35" t="s">
        <v>236</v>
      </c>
      <c r="P35" t="s">
        <v>241</v>
      </c>
    </row>
    <row r="36" spans="1:16">
      <c r="A36" t="s">
        <v>227</v>
      </c>
      <c r="B36" s="109">
        <v>0.216</v>
      </c>
      <c r="C36" t="s">
        <v>44</v>
      </c>
      <c r="D36" s="109">
        <v>0.216</v>
      </c>
      <c r="E36" s="54">
        <v>44853</v>
      </c>
      <c r="F36" s="105">
        <v>11</v>
      </c>
      <c r="G36" s="110" t="s">
        <v>172</v>
      </c>
      <c r="H36" s="110" t="s">
        <v>173</v>
      </c>
      <c r="I36" s="107">
        <v>90.003703703703707</v>
      </c>
      <c r="J36" t="s">
        <v>175</v>
      </c>
      <c r="K36" s="110">
        <v>29.594000000000005</v>
      </c>
      <c r="L36" t="s">
        <v>176</v>
      </c>
      <c r="O36" t="s">
        <v>241</v>
      </c>
      <c r="P36" t="s">
        <v>231</v>
      </c>
    </row>
    <row r="37" spans="1:16">
      <c r="A37" t="s">
        <v>227</v>
      </c>
      <c r="B37" s="109">
        <v>0.216</v>
      </c>
      <c r="C37" t="s">
        <v>165</v>
      </c>
      <c r="D37" s="109">
        <v>0.23599999999999999</v>
      </c>
      <c r="E37" s="54">
        <v>44853</v>
      </c>
      <c r="F37" s="105">
        <v>11</v>
      </c>
      <c r="G37" s="110">
        <v>133.3848148148148</v>
      </c>
      <c r="H37" s="110" t="s">
        <v>173</v>
      </c>
      <c r="I37" s="107">
        <v>68.160462962962967</v>
      </c>
      <c r="J37" t="s">
        <v>175</v>
      </c>
      <c r="K37" s="110">
        <v>4.0739999999999998</v>
      </c>
      <c r="L37" t="s">
        <v>176</v>
      </c>
      <c r="O37" t="s">
        <v>241</v>
      </c>
      <c r="P37" t="s">
        <v>236</v>
      </c>
    </row>
    <row r="38" spans="1:16">
      <c r="A38" t="s">
        <v>227</v>
      </c>
      <c r="B38" s="109">
        <v>0.216</v>
      </c>
      <c r="C38" t="s">
        <v>86</v>
      </c>
      <c r="D38" s="109">
        <v>1.583</v>
      </c>
      <c r="E38" s="54">
        <v>44853</v>
      </c>
      <c r="F38" s="105">
        <v>11</v>
      </c>
      <c r="G38" s="110">
        <v>268.10398148148147</v>
      </c>
      <c r="H38" s="110" t="s">
        <v>173</v>
      </c>
      <c r="I38" s="107">
        <v>88.770370370370372</v>
      </c>
      <c r="J38" t="s">
        <v>175</v>
      </c>
      <c r="K38" s="110">
        <v>25.315000000000001</v>
      </c>
      <c r="L38" t="s">
        <v>176</v>
      </c>
      <c r="O38" t="s">
        <v>241</v>
      </c>
      <c r="P38" t="s">
        <v>240</v>
      </c>
    </row>
    <row r="39" spans="1:16">
      <c r="A39" t="s">
        <v>227</v>
      </c>
      <c r="B39" s="109">
        <v>0.216</v>
      </c>
      <c r="C39" t="s">
        <v>38</v>
      </c>
      <c r="D39" s="109">
        <v>1.393</v>
      </c>
      <c r="E39" s="54">
        <v>44853</v>
      </c>
      <c r="F39" s="105">
        <v>11</v>
      </c>
      <c r="G39" s="110">
        <v>288.87731481481484</v>
      </c>
      <c r="H39" s="110" t="s">
        <v>173</v>
      </c>
      <c r="I39" s="107">
        <v>63.212037037037042</v>
      </c>
      <c r="J39" t="s">
        <v>175</v>
      </c>
      <c r="K39" s="110">
        <v>19.193000000000001</v>
      </c>
      <c r="L39" t="s">
        <v>176</v>
      </c>
      <c r="O39" t="s">
        <v>241</v>
      </c>
      <c r="P39" t="s">
        <v>242</v>
      </c>
    </row>
    <row r="40" spans="1:16">
      <c r="A40" t="s">
        <v>44</v>
      </c>
      <c r="B40" s="109">
        <v>0.216</v>
      </c>
      <c r="C40" t="s">
        <v>32</v>
      </c>
      <c r="D40" s="109">
        <v>2.3660000000000001</v>
      </c>
      <c r="E40" s="54">
        <v>44853</v>
      </c>
      <c r="F40" s="105">
        <v>12</v>
      </c>
      <c r="G40" s="110" t="s">
        <v>172</v>
      </c>
      <c r="H40" s="110" t="s">
        <v>173</v>
      </c>
      <c r="I40" s="107">
        <v>88.460370370370356</v>
      </c>
      <c r="J40" t="s">
        <v>175</v>
      </c>
      <c r="K40" s="110">
        <v>51.258999999999993</v>
      </c>
      <c r="L40" t="s">
        <v>176</v>
      </c>
      <c r="O40" t="s">
        <v>231</v>
      </c>
      <c r="P40" t="s">
        <v>232</v>
      </c>
    </row>
    <row r="41" spans="1:16">
      <c r="A41" t="s">
        <v>44</v>
      </c>
      <c r="B41" s="109">
        <v>0.216</v>
      </c>
      <c r="C41" t="s">
        <v>227</v>
      </c>
      <c r="D41" s="109">
        <v>0.216</v>
      </c>
      <c r="E41" s="54">
        <v>44853</v>
      </c>
      <c r="F41" s="105">
        <v>12</v>
      </c>
      <c r="G41" s="110">
        <v>212.6087037037037</v>
      </c>
      <c r="H41" s="110" t="s">
        <v>173</v>
      </c>
      <c r="I41" s="107">
        <v>90.00842592592592</v>
      </c>
      <c r="J41" t="s">
        <v>175</v>
      </c>
      <c r="K41" s="110">
        <v>29.594999999999999</v>
      </c>
      <c r="L41" t="s">
        <v>176</v>
      </c>
      <c r="O41" t="s">
        <v>231</v>
      </c>
      <c r="P41" t="s">
        <v>241</v>
      </c>
    </row>
    <row r="42" spans="1:16">
      <c r="A42" t="s">
        <v>44</v>
      </c>
      <c r="B42" s="109">
        <v>0.216</v>
      </c>
      <c r="C42" t="s">
        <v>38</v>
      </c>
      <c r="D42" s="109">
        <v>1.393</v>
      </c>
      <c r="E42" s="54">
        <v>44853</v>
      </c>
      <c r="F42" s="105">
        <v>12</v>
      </c>
      <c r="G42" s="110">
        <v>246.58712962962963</v>
      </c>
      <c r="H42" s="110" t="s">
        <v>173</v>
      </c>
      <c r="I42" s="107">
        <v>73.397592592592602</v>
      </c>
      <c r="J42" t="s">
        <v>175</v>
      </c>
      <c r="K42" s="110">
        <v>30.268000000000001</v>
      </c>
      <c r="L42" t="s">
        <v>176</v>
      </c>
      <c r="O42" t="s">
        <v>231</v>
      </c>
      <c r="P42" t="s">
        <v>242</v>
      </c>
    </row>
    <row r="43" spans="1:16">
      <c r="A43" t="s">
        <v>44</v>
      </c>
      <c r="B43" s="109">
        <v>0.216</v>
      </c>
      <c r="C43" t="s">
        <v>45</v>
      </c>
      <c r="D43" s="109">
        <v>1.526</v>
      </c>
      <c r="E43" s="54">
        <v>44853</v>
      </c>
      <c r="F43" s="105">
        <v>12</v>
      </c>
      <c r="G43" s="110">
        <v>277.3463888888889</v>
      </c>
      <c r="H43" s="110" t="s">
        <v>173</v>
      </c>
      <c r="I43" s="107">
        <v>70.025555555555556</v>
      </c>
      <c r="J43" t="s">
        <v>175</v>
      </c>
      <c r="K43" s="110">
        <v>25.053000000000001</v>
      </c>
      <c r="L43" t="s">
        <v>176</v>
      </c>
      <c r="O43" t="s">
        <v>231</v>
      </c>
      <c r="P43" t="s">
        <v>234</v>
      </c>
    </row>
    <row r="44" spans="1:16">
      <c r="A44" t="s">
        <v>44</v>
      </c>
      <c r="B44" s="109">
        <v>0.216</v>
      </c>
      <c r="C44" t="s">
        <v>32</v>
      </c>
      <c r="D44" s="109">
        <v>2.3660000000000001</v>
      </c>
      <c r="E44" s="54">
        <v>44853</v>
      </c>
      <c r="F44" s="105">
        <v>13</v>
      </c>
      <c r="G44" s="110" t="s">
        <v>172</v>
      </c>
      <c r="H44" s="110" t="s">
        <v>173</v>
      </c>
      <c r="I44" s="107">
        <v>88.460370370370356</v>
      </c>
      <c r="J44" t="s">
        <v>175</v>
      </c>
      <c r="K44" s="110">
        <v>51.258999999999993</v>
      </c>
      <c r="L44" t="s">
        <v>176</v>
      </c>
      <c r="O44" t="s">
        <v>231</v>
      </c>
      <c r="P44" t="s">
        <v>232</v>
      </c>
    </row>
    <row r="45" spans="1:16">
      <c r="A45" t="s">
        <v>44</v>
      </c>
      <c r="B45" s="109">
        <v>0.216</v>
      </c>
      <c r="C45" t="s">
        <v>36</v>
      </c>
      <c r="D45" s="109">
        <v>1.6479999999999999</v>
      </c>
      <c r="E45" s="54">
        <v>44853</v>
      </c>
      <c r="F45" s="105">
        <v>13</v>
      </c>
      <c r="G45" s="110">
        <v>262.18074074074076</v>
      </c>
      <c r="H45" s="110" t="s">
        <v>173</v>
      </c>
      <c r="I45" s="107">
        <v>74.679722222222225</v>
      </c>
      <c r="J45" t="s">
        <v>175</v>
      </c>
      <c r="K45" s="110">
        <v>32.439</v>
      </c>
      <c r="L45" t="s">
        <v>176</v>
      </c>
      <c r="O45" t="s">
        <v>231</v>
      </c>
      <c r="P45" t="s">
        <v>230</v>
      </c>
    </row>
    <row r="46" spans="1:16">
      <c r="A46" t="s">
        <v>86</v>
      </c>
      <c r="B46" s="109">
        <v>1.583</v>
      </c>
      <c r="C46" t="s">
        <v>165</v>
      </c>
      <c r="D46" s="109">
        <v>0.23599999999999999</v>
      </c>
      <c r="E46" s="54">
        <v>44854</v>
      </c>
      <c r="F46" s="105">
        <v>14</v>
      </c>
      <c r="G46" s="110" t="s">
        <v>172</v>
      </c>
      <c r="H46" s="110" t="s">
        <v>173</v>
      </c>
      <c r="I46" s="107">
        <v>88.027685185185192</v>
      </c>
      <c r="J46" t="s">
        <v>175</v>
      </c>
      <c r="K46" s="110">
        <v>28.114999999999998</v>
      </c>
      <c r="L46" t="s">
        <v>176</v>
      </c>
      <c r="O46" t="s">
        <v>240</v>
      </c>
      <c r="P46" t="s">
        <v>236</v>
      </c>
    </row>
    <row r="47" spans="1:16">
      <c r="A47" t="s">
        <v>86</v>
      </c>
      <c r="B47" s="109">
        <v>1.583</v>
      </c>
      <c r="C47" t="s">
        <v>36</v>
      </c>
      <c r="D47" s="109">
        <v>1.6479999999999999</v>
      </c>
      <c r="E47" s="54">
        <v>44854</v>
      </c>
      <c r="F47" s="105">
        <v>14</v>
      </c>
      <c r="G47" s="110">
        <v>274.70629629629633</v>
      </c>
      <c r="H47" s="110" t="s">
        <v>173</v>
      </c>
      <c r="I47" s="107">
        <v>51.946666666666665</v>
      </c>
      <c r="J47" t="s">
        <v>175</v>
      </c>
      <c r="K47" s="110">
        <v>13.023000000000001</v>
      </c>
      <c r="L47" t="s">
        <v>176</v>
      </c>
      <c r="O47" t="s">
        <v>240</v>
      </c>
      <c r="P47" t="s">
        <v>230</v>
      </c>
    </row>
    <row r="48" spans="1:16">
      <c r="A48" t="s">
        <v>86</v>
      </c>
      <c r="B48" s="109">
        <v>1.583</v>
      </c>
      <c r="C48" t="s">
        <v>38</v>
      </c>
      <c r="D48" s="109">
        <v>1.393</v>
      </c>
      <c r="E48" s="54">
        <v>44854</v>
      </c>
      <c r="F48" s="105">
        <v>14</v>
      </c>
      <c r="G48" s="110">
        <v>321.32712962962961</v>
      </c>
      <c r="H48" s="110" t="s">
        <v>173</v>
      </c>
      <c r="I48" s="107">
        <v>53.874074074074066</v>
      </c>
      <c r="J48" t="s">
        <v>175</v>
      </c>
      <c r="K48" s="110">
        <v>13.744999999999999</v>
      </c>
      <c r="L48" t="s">
        <v>176</v>
      </c>
      <c r="O48" t="s">
        <v>240</v>
      </c>
      <c r="P48" t="s">
        <v>242</v>
      </c>
    </row>
    <row r="49" spans="1:16">
      <c r="A49" t="s">
        <v>86</v>
      </c>
      <c r="B49" s="109">
        <v>1.583</v>
      </c>
      <c r="C49" t="s">
        <v>227</v>
      </c>
      <c r="D49" s="109">
        <v>0.216</v>
      </c>
      <c r="E49" s="54">
        <v>44854</v>
      </c>
      <c r="F49" s="105">
        <v>14</v>
      </c>
      <c r="G49" s="110">
        <v>354.51324074074074</v>
      </c>
      <c r="H49" s="110" t="s">
        <v>173</v>
      </c>
      <c r="I49" s="107">
        <v>91.245462962962961</v>
      </c>
      <c r="J49" t="s">
        <v>175</v>
      </c>
      <c r="K49" s="110">
        <v>25.314000000000004</v>
      </c>
      <c r="L49" t="s">
        <v>176</v>
      </c>
      <c r="O49" t="s">
        <v>240</v>
      </c>
      <c r="P49" t="s">
        <v>241</v>
      </c>
    </row>
    <row r="50" spans="1:16">
      <c r="A50" t="s">
        <v>86</v>
      </c>
      <c r="B50" s="109">
        <v>1.583</v>
      </c>
      <c r="C50" t="s">
        <v>165</v>
      </c>
      <c r="D50" s="109">
        <v>0.23599999999999999</v>
      </c>
      <c r="E50" s="54">
        <v>44854</v>
      </c>
      <c r="F50" s="105">
        <v>15</v>
      </c>
      <c r="G50" s="110" t="s">
        <v>172</v>
      </c>
      <c r="H50" s="110" t="s">
        <v>173</v>
      </c>
      <c r="I50" s="107">
        <v>88.027685185185192</v>
      </c>
      <c r="J50" t="s">
        <v>175</v>
      </c>
      <c r="K50" s="110">
        <v>28.114999999999998</v>
      </c>
      <c r="L50" t="s">
        <v>176</v>
      </c>
      <c r="O50" t="s">
        <v>240</v>
      </c>
      <c r="P50" t="s">
        <v>236</v>
      </c>
    </row>
    <row r="51" spans="1:16">
      <c r="A51" t="s">
        <v>86</v>
      </c>
      <c r="B51" s="109">
        <v>1.583</v>
      </c>
      <c r="C51" t="s">
        <v>85</v>
      </c>
      <c r="D51" s="109">
        <v>0.216</v>
      </c>
      <c r="E51" s="54">
        <v>44854</v>
      </c>
      <c r="F51" s="105">
        <v>15</v>
      </c>
      <c r="G51" s="110">
        <v>185.0398148148148</v>
      </c>
      <c r="H51" s="110" t="s">
        <v>173</v>
      </c>
      <c r="I51" s="107">
        <v>91.378148148148156</v>
      </c>
      <c r="J51" t="s">
        <v>175</v>
      </c>
      <c r="K51" s="110">
        <v>22.934999999999999</v>
      </c>
      <c r="L51" t="s">
        <v>176</v>
      </c>
      <c r="O51" t="s">
        <v>240</v>
      </c>
      <c r="P51" t="s">
        <v>237</v>
      </c>
    </row>
    <row r="52" spans="1:16">
      <c r="A52" t="s">
        <v>85</v>
      </c>
      <c r="B52" s="109">
        <v>0.216</v>
      </c>
      <c r="C52" t="s">
        <v>86</v>
      </c>
      <c r="D52" s="109">
        <v>1.583</v>
      </c>
      <c r="E52" s="54">
        <v>44854</v>
      </c>
      <c r="F52" s="105">
        <v>16</v>
      </c>
      <c r="G52" s="110" t="s">
        <v>172</v>
      </c>
      <c r="H52" s="110" t="s">
        <v>173</v>
      </c>
      <c r="I52" s="107">
        <v>88.637777777777785</v>
      </c>
      <c r="J52" t="s">
        <v>175</v>
      </c>
      <c r="K52" s="110">
        <v>22.934999999999999</v>
      </c>
      <c r="L52" t="s">
        <v>176</v>
      </c>
      <c r="O52" t="s">
        <v>237</v>
      </c>
      <c r="P52" t="s">
        <v>240</v>
      </c>
    </row>
    <row r="53" spans="1:16">
      <c r="A53" t="s">
        <v>85</v>
      </c>
      <c r="B53" s="109">
        <v>0.216</v>
      </c>
      <c r="C53" t="s">
        <v>221</v>
      </c>
      <c r="D53" s="109">
        <v>1.7010000000000001</v>
      </c>
      <c r="E53" s="54">
        <v>44854</v>
      </c>
      <c r="F53" s="105">
        <v>16</v>
      </c>
      <c r="G53" s="110">
        <v>293.12490740740742</v>
      </c>
      <c r="H53" s="110" t="s">
        <v>173</v>
      </c>
      <c r="I53" s="107">
        <v>58.287500000000001</v>
      </c>
      <c r="J53" t="s">
        <v>175</v>
      </c>
      <c r="K53" s="110">
        <v>16.419666666666668</v>
      </c>
      <c r="L53" t="s">
        <v>176</v>
      </c>
      <c r="O53" t="s">
        <v>237</v>
      </c>
      <c r="P53" t="s">
        <v>244</v>
      </c>
    </row>
    <row r="54" spans="1:16">
      <c r="A54" t="s">
        <v>85</v>
      </c>
      <c r="B54" s="109">
        <v>0.216</v>
      </c>
      <c r="C54" t="s">
        <v>36</v>
      </c>
      <c r="D54" s="109">
        <v>1.6479999999999999</v>
      </c>
      <c r="E54" s="54">
        <v>44854</v>
      </c>
      <c r="F54" s="105">
        <v>16</v>
      </c>
      <c r="G54" s="110">
        <v>335.85453703703701</v>
      </c>
      <c r="H54" s="110" t="s">
        <v>173</v>
      </c>
      <c r="I54" s="107">
        <v>71.115000000000009</v>
      </c>
      <c r="J54" t="s">
        <v>175</v>
      </c>
      <c r="K54" s="110">
        <v>26.486999999999998</v>
      </c>
      <c r="L54" t="s">
        <v>176</v>
      </c>
      <c r="O54" t="s">
        <v>237</v>
      </c>
      <c r="P54" t="s">
        <v>230</v>
      </c>
    </row>
    <row r="55" spans="1:16">
      <c r="A55" t="s">
        <v>221</v>
      </c>
      <c r="B55" s="109">
        <v>1.7010000000000001</v>
      </c>
      <c r="C55" t="s">
        <v>85</v>
      </c>
      <c r="D55" s="109">
        <v>0.216</v>
      </c>
      <c r="E55" s="54">
        <v>44854</v>
      </c>
      <c r="F55" s="105">
        <v>17</v>
      </c>
      <c r="G55" s="110" t="s">
        <v>172</v>
      </c>
      <c r="H55" s="110" t="s">
        <v>173</v>
      </c>
      <c r="I55" s="107">
        <v>121.73092592592593</v>
      </c>
      <c r="J55" t="s">
        <v>175</v>
      </c>
      <c r="K55" s="110">
        <v>16.422000000000001</v>
      </c>
      <c r="L55" t="s">
        <v>176</v>
      </c>
      <c r="O55" t="s">
        <v>244</v>
      </c>
      <c r="P55" t="s">
        <v>237</v>
      </c>
    </row>
    <row r="56" spans="1:16">
      <c r="A56" t="s">
        <v>221</v>
      </c>
      <c r="B56" s="109">
        <v>1.7010000000000001</v>
      </c>
      <c r="C56" t="s">
        <v>30</v>
      </c>
      <c r="D56" s="109">
        <v>1.538</v>
      </c>
      <c r="E56" s="54">
        <v>44854</v>
      </c>
      <c r="F56" s="105">
        <v>17</v>
      </c>
      <c r="G56" s="110">
        <v>163.5174074074074</v>
      </c>
      <c r="H56" s="110" t="s">
        <v>173</v>
      </c>
      <c r="I56" s="107">
        <v>90.295740740740754</v>
      </c>
      <c r="J56" t="s">
        <v>175</v>
      </c>
      <c r="K56" s="110">
        <v>10.780333333333333</v>
      </c>
      <c r="L56" t="s">
        <v>176</v>
      </c>
      <c r="O56" t="s">
        <v>244</v>
      </c>
      <c r="P56" t="s">
        <v>245</v>
      </c>
    </row>
    <row r="57" spans="1:16">
      <c r="A57" t="s">
        <v>221</v>
      </c>
      <c r="B57" s="109">
        <v>1.7010000000000001</v>
      </c>
      <c r="C57" t="s">
        <v>36</v>
      </c>
      <c r="D57" s="109">
        <v>1.6479999999999999</v>
      </c>
      <c r="E57" s="54">
        <v>44854</v>
      </c>
      <c r="F57" s="105">
        <v>17</v>
      </c>
      <c r="G57" s="110">
        <v>255.36222222222219</v>
      </c>
      <c r="H57" s="110" t="s">
        <v>173</v>
      </c>
      <c r="I57" s="107">
        <v>90.198240740740744</v>
      </c>
      <c r="J57" t="s">
        <v>175</v>
      </c>
      <c r="K57" s="110">
        <v>17.576000000000001</v>
      </c>
      <c r="L57" t="s">
        <v>176</v>
      </c>
      <c r="O57" t="s">
        <v>244</v>
      </c>
      <c r="P57" t="s">
        <v>230</v>
      </c>
    </row>
    <row r="58" spans="1:16">
      <c r="A58" t="s">
        <v>30</v>
      </c>
      <c r="B58" s="109">
        <v>1.538</v>
      </c>
      <c r="C58" t="s">
        <v>32</v>
      </c>
      <c r="D58" s="109">
        <v>2.3660000000000001</v>
      </c>
      <c r="E58" s="54">
        <v>44854</v>
      </c>
      <c r="F58" s="105">
        <v>18</v>
      </c>
      <c r="G58" s="110" t="s">
        <v>172</v>
      </c>
      <c r="H58" s="110" t="s">
        <v>173</v>
      </c>
      <c r="I58" s="107">
        <v>98.370185185185179</v>
      </c>
      <c r="J58" t="s">
        <v>175</v>
      </c>
      <c r="K58" s="110">
        <v>49.471333333333327</v>
      </c>
      <c r="L58" t="s">
        <v>176</v>
      </c>
      <c r="O58" t="s">
        <v>245</v>
      </c>
      <c r="P58" t="s">
        <v>232</v>
      </c>
    </row>
    <row r="59" spans="1:16">
      <c r="A59" t="s">
        <v>30</v>
      </c>
      <c r="B59" s="109">
        <v>1.538</v>
      </c>
      <c r="C59" t="s">
        <v>45</v>
      </c>
      <c r="D59" s="109">
        <v>1.526</v>
      </c>
      <c r="E59" s="54">
        <v>44854</v>
      </c>
      <c r="F59" s="105">
        <v>18</v>
      </c>
      <c r="G59" s="110">
        <v>95.955277777777781</v>
      </c>
      <c r="H59" s="110" t="s">
        <v>173</v>
      </c>
      <c r="I59" s="107">
        <v>90.064166666666665</v>
      </c>
      <c r="J59" t="s">
        <v>175</v>
      </c>
      <c r="K59" s="110">
        <v>17.319333333333333</v>
      </c>
      <c r="L59" t="s">
        <v>176</v>
      </c>
      <c r="O59" t="s">
        <v>245</v>
      </c>
      <c r="P59" t="s">
        <v>234</v>
      </c>
    </row>
    <row r="60" spans="1:16">
      <c r="A60" t="s">
        <v>30</v>
      </c>
      <c r="B60" s="109">
        <v>1.538</v>
      </c>
      <c r="C60" t="s">
        <v>36</v>
      </c>
      <c r="D60" s="109">
        <v>1.6479999999999999</v>
      </c>
      <c r="E60" s="54">
        <v>44854</v>
      </c>
      <c r="F60" s="105">
        <v>18</v>
      </c>
      <c r="G60" s="110">
        <v>126.15314814814815</v>
      </c>
      <c r="H60" s="110" t="s">
        <v>173</v>
      </c>
      <c r="I60" s="107">
        <v>90.021944444444443</v>
      </c>
      <c r="J60" t="s">
        <v>175</v>
      </c>
      <c r="K60" s="110">
        <v>20.911999999999999</v>
      </c>
      <c r="L60" t="s">
        <v>176</v>
      </c>
      <c r="O60" t="s">
        <v>245</v>
      </c>
      <c r="P60" t="s">
        <v>230</v>
      </c>
    </row>
    <row r="61" spans="1:16">
      <c r="A61" t="s">
        <v>30</v>
      </c>
      <c r="B61" s="109">
        <v>1.538</v>
      </c>
      <c r="C61" t="s">
        <v>221</v>
      </c>
      <c r="D61" s="109">
        <v>1.7010000000000001</v>
      </c>
      <c r="E61" s="54">
        <v>44854</v>
      </c>
      <c r="F61" s="105">
        <v>18</v>
      </c>
      <c r="G61" s="110">
        <v>183.29222222222222</v>
      </c>
      <c r="H61" s="110" t="s">
        <v>173</v>
      </c>
      <c r="I61" s="107">
        <v>89.738148148148142</v>
      </c>
      <c r="J61" t="s">
        <v>175</v>
      </c>
      <c r="K61" s="110">
        <v>10.781000000000001</v>
      </c>
      <c r="L61" t="s">
        <v>176</v>
      </c>
      <c r="O61" t="s">
        <v>245</v>
      </c>
      <c r="P61" t="s">
        <v>244</v>
      </c>
    </row>
    <row r="62" spans="1:16">
      <c r="A62" t="s">
        <v>45</v>
      </c>
      <c r="B62" s="109">
        <v>1.526</v>
      </c>
      <c r="C62" t="s">
        <v>32</v>
      </c>
      <c r="D62" s="109">
        <v>2.3660000000000001</v>
      </c>
      <c r="E62" s="54">
        <v>44854</v>
      </c>
      <c r="F62" s="105">
        <v>19</v>
      </c>
      <c r="G62" s="110" t="s">
        <v>172</v>
      </c>
      <c r="H62" s="110" t="s">
        <v>173</v>
      </c>
      <c r="I62" s="107">
        <v>97.636481481481496</v>
      </c>
      <c r="J62" t="s">
        <v>175</v>
      </c>
      <c r="K62" s="110">
        <v>54.065333333333335</v>
      </c>
      <c r="L62" t="s">
        <v>176</v>
      </c>
      <c r="O62" t="s">
        <v>234</v>
      </c>
      <c r="P62" t="s">
        <v>232</v>
      </c>
    </row>
    <row r="63" spans="1:16">
      <c r="A63" t="s">
        <v>45</v>
      </c>
      <c r="B63" s="109">
        <v>1.526</v>
      </c>
      <c r="C63" t="s">
        <v>44</v>
      </c>
      <c r="D63" s="109">
        <v>0.216</v>
      </c>
      <c r="E63" s="54">
        <v>44854</v>
      </c>
      <c r="F63" s="105">
        <v>19</v>
      </c>
      <c r="G63" s="110">
        <v>71.50787037037037</v>
      </c>
      <c r="H63" s="110" t="s">
        <v>173</v>
      </c>
      <c r="I63" s="107">
        <v>109.98851851851852</v>
      </c>
      <c r="J63" t="s">
        <v>175</v>
      </c>
      <c r="K63" s="110">
        <v>25.054333333333332</v>
      </c>
      <c r="L63" t="s">
        <v>176</v>
      </c>
      <c r="O63" t="s">
        <v>234</v>
      </c>
      <c r="P63" t="s">
        <v>231</v>
      </c>
    </row>
    <row r="64" spans="1:16">
      <c r="A64" t="s">
        <v>45</v>
      </c>
      <c r="B64" s="109">
        <v>1.526</v>
      </c>
      <c r="C64" t="s">
        <v>36</v>
      </c>
      <c r="D64" s="109">
        <v>1.6479999999999999</v>
      </c>
      <c r="E64" s="54">
        <v>44854</v>
      </c>
      <c r="F64" s="105">
        <v>19</v>
      </c>
      <c r="G64" s="110">
        <v>200.6037037037037</v>
      </c>
      <c r="H64" s="110" t="s">
        <v>173</v>
      </c>
      <c r="I64" s="107">
        <v>89.953703703703695</v>
      </c>
      <c r="J64" t="s">
        <v>175</v>
      </c>
      <c r="K64" s="110">
        <v>10.545999999999999</v>
      </c>
      <c r="L64" t="s">
        <v>176</v>
      </c>
      <c r="O64" t="s">
        <v>234</v>
      </c>
      <c r="P64" t="s">
        <v>230</v>
      </c>
    </row>
    <row r="65" spans="1:16">
      <c r="A65" t="s">
        <v>45</v>
      </c>
      <c r="B65" s="109">
        <v>1.526</v>
      </c>
      <c r="C65" t="s">
        <v>30</v>
      </c>
      <c r="D65" s="109">
        <v>1.538</v>
      </c>
      <c r="E65" s="54">
        <v>44854</v>
      </c>
      <c r="F65" s="105">
        <v>19</v>
      </c>
      <c r="G65" s="110">
        <v>294.70499999999998</v>
      </c>
      <c r="H65" s="110" t="s">
        <v>173</v>
      </c>
      <c r="I65" s="107">
        <v>89.955092592592578</v>
      </c>
      <c r="J65" t="s">
        <v>175</v>
      </c>
      <c r="K65" s="110">
        <v>17.319333333333333</v>
      </c>
      <c r="L65" t="s">
        <v>176</v>
      </c>
      <c r="O65" t="s">
        <v>234</v>
      </c>
      <c r="P65" t="s">
        <v>245</v>
      </c>
    </row>
    <row r="66" spans="1:16">
      <c r="A66" t="s">
        <v>36</v>
      </c>
      <c r="B66" s="109">
        <v>1.6479999999999999</v>
      </c>
      <c r="C66" t="s">
        <v>44</v>
      </c>
      <c r="D66" s="109">
        <v>0.216</v>
      </c>
      <c r="E66" s="54">
        <v>44855</v>
      </c>
      <c r="F66" s="105">
        <v>20</v>
      </c>
      <c r="G66" s="110" t="s">
        <v>172</v>
      </c>
      <c r="H66" s="110" t="s">
        <v>173</v>
      </c>
      <c r="I66" s="107">
        <v>105.33046296296295</v>
      </c>
      <c r="J66" t="s">
        <v>175</v>
      </c>
      <c r="K66" s="110">
        <v>32.439</v>
      </c>
      <c r="L66" t="s">
        <v>176</v>
      </c>
      <c r="O66" t="s">
        <v>230</v>
      </c>
      <c r="P66" t="s">
        <v>231</v>
      </c>
    </row>
    <row r="67" spans="1:16">
      <c r="A67" t="s">
        <v>36</v>
      </c>
      <c r="B67" s="109">
        <v>1.6479999999999999</v>
      </c>
      <c r="C67" t="s">
        <v>86</v>
      </c>
      <c r="D67" s="109">
        <v>1.583</v>
      </c>
      <c r="E67" s="54">
        <v>44855</v>
      </c>
      <c r="F67" s="105">
        <v>20</v>
      </c>
      <c r="G67" s="110">
        <v>138.72629629629628</v>
      </c>
      <c r="H67" s="110" t="s">
        <v>173</v>
      </c>
      <c r="I67" s="107">
        <v>128.07398148148147</v>
      </c>
      <c r="J67" t="s">
        <v>175</v>
      </c>
      <c r="K67" s="110">
        <v>13.023000000000001</v>
      </c>
      <c r="L67" t="s">
        <v>176</v>
      </c>
      <c r="O67" t="s">
        <v>230</v>
      </c>
      <c r="P67" t="s">
        <v>240</v>
      </c>
    </row>
    <row r="68" spans="1:16">
      <c r="A68" t="s">
        <v>36</v>
      </c>
      <c r="B68" s="109">
        <v>1.6479999999999999</v>
      </c>
      <c r="C68" t="s">
        <v>85</v>
      </c>
      <c r="D68" s="109">
        <v>0.216</v>
      </c>
      <c r="E68" s="54">
        <v>44855</v>
      </c>
      <c r="F68" s="105">
        <v>20</v>
      </c>
      <c r="G68" s="110">
        <v>204.91462962962964</v>
      </c>
      <c r="H68" s="110" t="s">
        <v>173</v>
      </c>
      <c r="I68" s="107">
        <v>108.90037037037037</v>
      </c>
      <c r="J68" t="s">
        <v>175</v>
      </c>
      <c r="K68" s="110">
        <v>26.489666666666665</v>
      </c>
      <c r="L68" t="s">
        <v>176</v>
      </c>
      <c r="O68" t="s">
        <v>230</v>
      </c>
      <c r="P68" t="s">
        <v>237</v>
      </c>
    </row>
    <row r="69" spans="1:16">
      <c r="A69" t="s">
        <v>36</v>
      </c>
      <c r="B69" s="109">
        <v>1.6479999999999999</v>
      </c>
      <c r="C69" t="s">
        <v>44</v>
      </c>
      <c r="D69" s="109">
        <v>0.216</v>
      </c>
      <c r="E69" s="54">
        <v>44855</v>
      </c>
      <c r="F69" s="105">
        <v>21</v>
      </c>
      <c r="G69" s="110" t="s">
        <v>172</v>
      </c>
      <c r="H69" s="110" t="s">
        <v>173</v>
      </c>
      <c r="I69" s="107">
        <v>105.33064814814816</v>
      </c>
      <c r="J69" t="s">
        <v>175</v>
      </c>
      <c r="K69" s="110">
        <v>32.439</v>
      </c>
      <c r="L69" t="s">
        <v>176</v>
      </c>
      <c r="O69" t="s">
        <v>230</v>
      </c>
      <c r="P69" t="s">
        <v>231</v>
      </c>
    </row>
    <row r="70" spans="1:16">
      <c r="A70" t="s">
        <v>36</v>
      </c>
      <c r="B70" s="109">
        <v>1.6479999999999999</v>
      </c>
      <c r="C70" t="s">
        <v>221</v>
      </c>
      <c r="D70" s="109">
        <v>1.7010000000000001</v>
      </c>
      <c r="E70" s="54">
        <v>44855</v>
      </c>
      <c r="F70" s="105">
        <v>21</v>
      </c>
      <c r="G70" s="110">
        <v>237.54296296296297</v>
      </c>
      <c r="H70" s="110" t="s">
        <v>173</v>
      </c>
      <c r="I70" s="107">
        <v>89.823796296296294</v>
      </c>
      <c r="J70" t="s">
        <v>175</v>
      </c>
      <c r="K70" s="110">
        <v>17.576000000000001</v>
      </c>
      <c r="L70" t="s">
        <v>176</v>
      </c>
      <c r="O70" t="s">
        <v>230</v>
      </c>
      <c r="P70" t="s">
        <v>244</v>
      </c>
    </row>
    <row r="71" spans="1:16">
      <c r="A71" t="s">
        <v>36</v>
      </c>
      <c r="B71" s="109">
        <v>1.6479999999999999</v>
      </c>
      <c r="C71" t="s">
        <v>30</v>
      </c>
      <c r="D71" s="109">
        <v>1.538</v>
      </c>
      <c r="E71" s="54">
        <v>44855</v>
      </c>
      <c r="F71" s="105">
        <v>21</v>
      </c>
      <c r="G71" s="110">
        <v>268.55962962962968</v>
      </c>
      <c r="H71" s="110" t="s">
        <v>173</v>
      </c>
      <c r="I71" s="107">
        <v>90.000462962962956</v>
      </c>
      <c r="J71" t="s">
        <v>175</v>
      </c>
      <c r="K71" s="110">
        <v>20.911000000000001</v>
      </c>
      <c r="L71" t="s">
        <v>176</v>
      </c>
      <c r="O71" t="s">
        <v>230</v>
      </c>
      <c r="P71" t="s">
        <v>245</v>
      </c>
    </row>
    <row r="72" spans="1:16">
      <c r="A72" t="s">
        <v>36</v>
      </c>
      <c r="B72" s="109">
        <v>1.6479999999999999</v>
      </c>
      <c r="C72" t="s">
        <v>45</v>
      </c>
      <c r="D72" s="109">
        <v>1.526</v>
      </c>
      <c r="E72" s="54">
        <v>44855</v>
      </c>
      <c r="F72" s="105">
        <v>21</v>
      </c>
      <c r="G72" s="110">
        <v>324.26046296296295</v>
      </c>
      <c r="H72" s="110" t="s">
        <v>173</v>
      </c>
      <c r="I72" s="107">
        <v>90.080740740740737</v>
      </c>
      <c r="J72" t="s">
        <v>175</v>
      </c>
      <c r="K72" s="110">
        <v>10.545999999999999</v>
      </c>
      <c r="L72" t="s">
        <v>176</v>
      </c>
      <c r="O72" t="s">
        <v>230</v>
      </c>
      <c r="P72" t="s">
        <v>234</v>
      </c>
    </row>
    <row r="73" spans="1:16">
      <c r="A73" t="s">
        <v>38</v>
      </c>
      <c r="B73" s="109">
        <v>1.393</v>
      </c>
      <c r="C73" t="s">
        <v>44</v>
      </c>
      <c r="D73" s="109">
        <v>0.216</v>
      </c>
      <c r="E73" s="54">
        <v>44859</v>
      </c>
      <c r="F73" s="105">
        <v>22</v>
      </c>
      <c r="G73" s="110" t="s">
        <v>172</v>
      </c>
      <c r="H73" s="110" t="s">
        <v>173</v>
      </c>
      <c r="I73" s="107">
        <v>106.61268518518519</v>
      </c>
      <c r="J73" t="s">
        <v>175</v>
      </c>
      <c r="K73" s="110">
        <v>30.268999999999995</v>
      </c>
      <c r="L73" t="s">
        <v>176</v>
      </c>
      <c r="O73" t="s">
        <v>234</v>
      </c>
      <c r="P73" t="s">
        <v>231</v>
      </c>
    </row>
    <row r="74" spans="1:16">
      <c r="A74" t="s">
        <v>38</v>
      </c>
      <c r="B74" s="109">
        <v>1.393</v>
      </c>
      <c r="C74" t="s">
        <v>227</v>
      </c>
      <c r="D74" s="109">
        <v>0.216</v>
      </c>
      <c r="E74" s="54">
        <v>44859</v>
      </c>
      <c r="F74" s="105">
        <v>22</v>
      </c>
      <c r="G74" s="110">
        <v>74.898888888888891</v>
      </c>
      <c r="H74" s="110" t="s">
        <v>173</v>
      </c>
      <c r="I74" s="107">
        <v>116.80722222222222</v>
      </c>
      <c r="J74" t="s">
        <v>175</v>
      </c>
      <c r="K74" s="110">
        <v>19.193000000000001</v>
      </c>
      <c r="L74" t="s">
        <v>176</v>
      </c>
      <c r="O74" t="s">
        <v>234</v>
      </c>
      <c r="P74" t="s">
        <v>236</v>
      </c>
    </row>
    <row r="75" spans="1:16">
      <c r="A75" t="s">
        <v>38</v>
      </c>
      <c r="B75" s="109">
        <v>1.393</v>
      </c>
      <c r="C75" t="s">
        <v>86</v>
      </c>
      <c r="D75" s="109">
        <v>1.583</v>
      </c>
      <c r="E75" s="54">
        <v>44859</v>
      </c>
      <c r="F75" s="105">
        <v>22</v>
      </c>
      <c r="G75" s="110">
        <v>200.93907407407406</v>
      </c>
      <c r="H75" s="110" t="s">
        <v>173</v>
      </c>
      <c r="I75" s="107">
        <v>126.1476851851852</v>
      </c>
      <c r="J75" t="s">
        <v>175</v>
      </c>
      <c r="K75" s="110">
        <v>13.744999999999999</v>
      </c>
      <c r="L75" t="s">
        <v>176</v>
      </c>
      <c r="O75" t="s">
        <v>234</v>
      </c>
      <c r="P75" t="s">
        <v>240</v>
      </c>
    </row>
    <row r="76" spans="1:16">
      <c r="A76" t="s">
        <v>215</v>
      </c>
      <c r="B76" s="109">
        <v>1.577</v>
      </c>
      <c r="C76" t="s">
        <v>216</v>
      </c>
      <c r="D76" s="109">
        <v>1.6060000000000001</v>
      </c>
      <c r="E76" s="54">
        <v>44859</v>
      </c>
      <c r="F76" s="105">
        <v>23</v>
      </c>
      <c r="G76" s="110" t="s">
        <v>172</v>
      </c>
      <c r="H76" s="110" t="s">
        <v>173</v>
      </c>
      <c r="I76" s="107">
        <v>81.839629629629627</v>
      </c>
      <c r="J76" t="s">
        <v>175</v>
      </c>
      <c r="K76" s="110">
        <v>62.277000000000008</v>
      </c>
      <c r="L76" t="s">
        <v>176</v>
      </c>
      <c r="O76" t="s">
        <v>226</v>
      </c>
      <c r="P76" t="s">
        <v>238</v>
      </c>
    </row>
    <row r="77" spans="1:16">
      <c r="A77" t="s">
        <v>215</v>
      </c>
      <c r="B77" s="109">
        <v>1.577</v>
      </c>
      <c r="C77" t="s">
        <v>165</v>
      </c>
      <c r="D77" s="109">
        <v>0.23599999999999999</v>
      </c>
      <c r="E77" s="54">
        <v>44859</v>
      </c>
      <c r="F77" s="105">
        <v>23</v>
      </c>
      <c r="G77" s="110">
        <v>266.20685185185181</v>
      </c>
      <c r="H77" s="110" t="s">
        <v>173</v>
      </c>
      <c r="I77" s="107">
        <v>87.596851851851852</v>
      </c>
      <c r="J77" t="s">
        <v>175</v>
      </c>
      <c r="K77" s="110">
        <v>25.907</v>
      </c>
      <c r="L77" t="s">
        <v>176</v>
      </c>
      <c r="O77" t="s">
        <v>226</v>
      </c>
      <c r="P77" t="s">
        <v>236</v>
      </c>
    </row>
    <row r="78" spans="1:16">
      <c r="A78" t="s">
        <v>215</v>
      </c>
      <c r="B78" s="109">
        <v>1.577</v>
      </c>
      <c r="C78" t="s">
        <v>212</v>
      </c>
      <c r="D78" s="109">
        <v>1.76</v>
      </c>
      <c r="E78" s="54">
        <v>44859</v>
      </c>
      <c r="F78" s="105">
        <v>23</v>
      </c>
      <c r="G78" s="110">
        <v>341.94907407407408</v>
      </c>
      <c r="H78" s="110" t="s">
        <v>173</v>
      </c>
      <c r="I78" s="107">
        <v>74.664259259259268</v>
      </c>
      <c r="J78" t="s">
        <v>175</v>
      </c>
      <c r="K78" s="110">
        <v>44.991000000000007</v>
      </c>
      <c r="L78" t="s">
        <v>176</v>
      </c>
      <c r="O78" t="s">
        <v>226</v>
      </c>
      <c r="P78" t="s">
        <v>240</v>
      </c>
    </row>
    <row r="79" spans="1:16">
      <c r="A79" t="s">
        <v>16</v>
      </c>
      <c r="B79" s="109">
        <v>1.76</v>
      </c>
      <c r="C79" t="s">
        <v>162</v>
      </c>
      <c r="D79" s="109">
        <v>1.595</v>
      </c>
      <c r="E79" s="54">
        <v>44859</v>
      </c>
      <c r="F79" s="105">
        <v>24</v>
      </c>
      <c r="G79" s="110" t="s">
        <v>172</v>
      </c>
      <c r="H79" s="110" t="s">
        <v>173</v>
      </c>
      <c r="I79" s="107">
        <v>102.64518518518518</v>
      </c>
      <c r="J79" t="s">
        <v>175</v>
      </c>
      <c r="K79" s="110">
        <v>53.783999999999999</v>
      </c>
      <c r="L79" t="s">
        <v>176</v>
      </c>
      <c r="O79" t="s">
        <v>228</v>
      </c>
      <c r="P79" t="s">
        <v>189</v>
      </c>
    </row>
    <row r="80" spans="1:16">
      <c r="A80" t="s">
        <v>16</v>
      </c>
      <c r="B80" s="109">
        <v>1.76</v>
      </c>
      <c r="C80" t="s">
        <v>215</v>
      </c>
      <c r="D80" s="109">
        <v>1.577</v>
      </c>
      <c r="E80" s="54">
        <v>44859</v>
      </c>
      <c r="F80" s="105">
        <v>24</v>
      </c>
      <c r="G80" s="110">
        <v>291.24092592592592</v>
      </c>
      <c r="H80" s="110" t="s">
        <v>173</v>
      </c>
      <c r="I80" s="107">
        <v>105.34342592592593</v>
      </c>
      <c r="J80" t="s">
        <v>175</v>
      </c>
      <c r="K80" s="110">
        <v>44.993000000000002</v>
      </c>
      <c r="L80" t="s">
        <v>176</v>
      </c>
      <c r="O80" t="s">
        <v>228</v>
      </c>
      <c r="P80" t="s">
        <v>226</v>
      </c>
    </row>
    <row r="81" spans="1:18">
      <c r="A81" t="s">
        <v>16</v>
      </c>
      <c r="B81" s="109">
        <v>1.76</v>
      </c>
      <c r="C81" t="s">
        <v>165</v>
      </c>
      <c r="D81" s="109">
        <v>3.2599999999999997E-2</v>
      </c>
      <c r="E81" s="54">
        <v>44859</v>
      </c>
      <c r="F81" s="105">
        <v>24</v>
      </c>
      <c r="G81" s="110">
        <v>325.36898148148151</v>
      </c>
      <c r="H81" s="110" t="s">
        <v>173</v>
      </c>
      <c r="I81" s="107">
        <v>103.59805555555556</v>
      </c>
      <c r="J81" t="s">
        <v>175</v>
      </c>
      <c r="K81" s="110">
        <v>46.002000000000002</v>
      </c>
      <c r="L81" t="s">
        <v>176</v>
      </c>
      <c r="O81" t="s">
        <v>228</v>
      </c>
      <c r="P81" t="s">
        <v>236</v>
      </c>
    </row>
    <row r="82" spans="1:18">
      <c r="A82" t="s">
        <v>16</v>
      </c>
      <c r="B82" s="109">
        <v>1.76</v>
      </c>
      <c r="C82" t="s">
        <v>162</v>
      </c>
      <c r="D82" s="109">
        <v>1.595</v>
      </c>
      <c r="E82" s="54">
        <v>44859</v>
      </c>
      <c r="F82" s="105">
        <v>25</v>
      </c>
      <c r="G82" s="110" t="s">
        <v>172</v>
      </c>
      <c r="H82" s="110" t="s">
        <v>173</v>
      </c>
      <c r="I82" s="107">
        <v>102.64481481481482</v>
      </c>
      <c r="J82" t="s">
        <v>175</v>
      </c>
      <c r="K82" s="110">
        <v>53.783999999999999</v>
      </c>
      <c r="L82" t="s">
        <v>176</v>
      </c>
      <c r="O82" t="s">
        <v>228</v>
      </c>
      <c r="P82" t="s">
        <v>189</v>
      </c>
    </row>
    <row r="83" spans="1:18">
      <c r="A83" t="s">
        <v>16</v>
      </c>
      <c r="B83" s="109">
        <v>1.76</v>
      </c>
      <c r="C83" t="s">
        <v>180</v>
      </c>
      <c r="D83" s="109">
        <v>1.611</v>
      </c>
      <c r="E83" s="54">
        <v>44859</v>
      </c>
      <c r="F83" s="105">
        <v>25</v>
      </c>
      <c r="G83" s="110">
        <v>73.355925925925931</v>
      </c>
      <c r="H83" s="110" t="s">
        <v>173</v>
      </c>
      <c r="I83" s="107">
        <v>108.69935185185186</v>
      </c>
      <c r="J83" t="s">
        <v>175</v>
      </c>
      <c r="K83" s="110">
        <v>21.172999999999998</v>
      </c>
      <c r="L83" t="s">
        <v>176</v>
      </c>
      <c r="O83" t="s">
        <v>228</v>
      </c>
      <c r="P83" t="s">
        <v>182</v>
      </c>
    </row>
    <row r="84" spans="1:18">
      <c r="A84" t="s">
        <v>16</v>
      </c>
      <c r="B84" s="109">
        <v>1.76</v>
      </c>
      <c r="C84" t="s">
        <v>187</v>
      </c>
      <c r="D84" s="109">
        <v>1.59</v>
      </c>
      <c r="E84" s="54">
        <v>44859</v>
      </c>
      <c r="F84" s="105">
        <v>25</v>
      </c>
      <c r="G84" s="110">
        <v>146.85518518518518</v>
      </c>
      <c r="H84" s="110" t="s">
        <v>173</v>
      </c>
      <c r="I84" s="107">
        <v>96.318333333333328</v>
      </c>
      <c r="J84" t="s">
        <v>175</v>
      </c>
      <c r="K84" s="110">
        <v>22.391000000000002</v>
      </c>
      <c r="L84" t="s">
        <v>176</v>
      </c>
      <c r="O84" t="s">
        <v>228</v>
      </c>
      <c r="P84" t="s">
        <v>247</v>
      </c>
    </row>
    <row r="85" spans="1:18">
      <c r="A85" t="s">
        <v>216</v>
      </c>
      <c r="B85" s="109">
        <v>1.6060000000000001</v>
      </c>
      <c r="C85" t="s">
        <v>215</v>
      </c>
      <c r="D85" s="109">
        <v>1.577</v>
      </c>
      <c r="E85" s="54">
        <v>44859</v>
      </c>
      <c r="F85" s="105">
        <v>26</v>
      </c>
      <c r="G85" s="110" t="s">
        <v>172</v>
      </c>
      <c r="H85" s="110" t="s">
        <v>173</v>
      </c>
      <c r="I85" s="107">
        <v>98.167037037037019</v>
      </c>
      <c r="J85" t="s">
        <v>175</v>
      </c>
      <c r="K85" s="110">
        <v>62.277999999999999</v>
      </c>
      <c r="L85" t="s">
        <v>176</v>
      </c>
      <c r="O85" t="s">
        <v>238</v>
      </c>
      <c r="P85" t="s">
        <v>226</v>
      </c>
    </row>
    <row r="86" spans="1:18">
      <c r="A86" t="s">
        <v>216</v>
      </c>
      <c r="B86" s="109">
        <v>1.6060000000000001</v>
      </c>
      <c r="C86" t="s">
        <v>187</v>
      </c>
      <c r="D86" s="109">
        <v>1.59</v>
      </c>
      <c r="E86" s="54">
        <v>44859</v>
      </c>
      <c r="F86" s="105">
        <v>26</v>
      </c>
      <c r="G86" s="110">
        <v>96.972777777777779</v>
      </c>
      <c r="H86" s="110" t="s">
        <v>173</v>
      </c>
      <c r="I86" s="107">
        <v>84.991851851851848</v>
      </c>
      <c r="J86" t="s">
        <v>175</v>
      </c>
      <c r="K86" s="110">
        <v>6.8049999999999997</v>
      </c>
      <c r="L86" t="s">
        <v>176</v>
      </c>
      <c r="O86" t="s">
        <v>238</v>
      </c>
      <c r="P86" t="s">
        <v>247</v>
      </c>
    </row>
    <row r="87" spans="1:18">
      <c r="A87" t="s">
        <v>187</v>
      </c>
      <c r="B87" s="109">
        <v>1.59</v>
      </c>
      <c r="C87" t="s">
        <v>170</v>
      </c>
      <c r="D87" s="109">
        <v>1.492</v>
      </c>
      <c r="E87" s="54">
        <v>44859</v>
      </c>
      <c r="F87" s="105">
        <v>27</v>
      </c>
      <c r="G87" s="110" t="s">
        <v>172</v>
      </c>
      <c r="H87" s="110" t="s">
        <v>173</v>
      </c>
      <c r="I87" s="107">
        <v>101.5799074074074</v>
      </c>
      <c r="J87" t="s">
        <v>175</v>
      </c>
      <c r="K87" s="110">
        <v>20.774999999999999</v>
      </c>
      <c r="L87" t="s">
        <v>176</v>
      </c>
      <c r="O87" t="s">
        <v>247</v>
      </c>
      <c r="P87" t="s">
        <v>179</v>
      </c>
    </row>
    <row r="88" spans="1:18">
      <c r="A88" t="s">
        <v>187</v>
      </c>
      <c r="B88" s="109">
        <v>1.59</v>
      </c>
      <c r="C88" t="s">
        <v>216</v>
      </c>
      <c r="D88" s="109">
        <v>1.6060000000000001</v>
      </c>
      <c r="E88" s="54">
        <v>44859</v>
      </c>
      <c r="F88" s="105">
        <v>27</v>
      </c>
      <c r="G88" s="110">
        <v>187.3337962962963</v>
      </c>
      <c r="H88" s="110" t="s">
        <v>173</v>
      </c>
      <c r="I88" s="107">
        <v>95.022777777777776</v>
      </c>
      <c r="J88" t="s">
        <v>175</v>
      </c>
      <c r="K88" s="110">
        <v>6.8049999999999997</v>
      </c>
      <c r="L88" t="s">
        <v>176</v>
      </c>
      <c r="O88" t="s">
        <v>247</v>
      </c>
      <c r="P88" t="s">
        <v>248</v>
      </c>
    </row>
    <row r="89" spans="1:18">
      <c r="A89" t="s">
        <v>187</v>
      </c>
      <c r="B89" s="109">
        <v>1.59</v>
      </c>
      <c r="C89" t="s">
        <v>16</v>
      </c>
      <c r="D89" s="109">
        <v>1.76</v>
      </c>
      <c r="E89" s="54">
        <v>44859</v>
      </c>
      <c r="F89" s="105">
        <v>27</v>
      </c>
      <c r="G89" s="110">
        <v>287.92425925925926</v>
      </c>
      <c r="H89" s="110" t="s">
        <v>173</v>
      </c>
      <c r="I89" s="107">
        <v>83.690370370370374</v>
      </c>
      <c r="J89" t="s">
        <v>175</v>
      </c>
      <c r="K89" s="110">
        <v>22.391999999999999</v>
      </c>
      <c r="L89" t="s">
        <v>176</v>
      </c>
      <c r="O89" t="s">
        <v>247</v>
      </c>
      <c r="P89" t="s">
        <v>228</v>
      </c>
    </row>
    <row r="90" spans="1:18">
      <c r="A90" t="s">
        <v>36</v>
      </c>
      <c r="B90" s="109">
        <v>1.6479999999999999</v>
      </c>
      <c r="C90" t="s">
        <v>85</v>
      </c>
      <c r="D90" s="109">
        <v>0.216</v>
      </c>
      <c r="E90" s="54">
        <v>44862</v>
      </c>
      <c r="F90" s="105">
        <v>28</v>
      </c>
      <c r="G90" s="110" t="s">
        <v>172</v>
      </c>
      <c r="H90" s="110" t="s">
        <v>173</v>
      </c>
      <c r="I90" s="107">
        <v>108.90027777777777</v>
      </c>
      <c r="J90" t="s">
        <v>175</v>
      </c>
      <c r="K90" s="110">
        <v>26.49</v>
      </c>
      <c r="L90" t="s">
        <v>176</v>
      </c>
      <c r="O90" t="s">
        <v>230</v>
      </c>
      <c r="P90" t="s">
        <v>182</v>
      </c>
    </row>
    <row r="91" spans="1:18">
      <c r="A91" t="s">
        <v>36</v>
      </c>
      <c r="B91" s="109">
        <v>1.6479999999999999</v>
      </c>
      <c r="C91" t="s">
        <v>38</v>
      </c>
      <c r="D91" s="109">
        <v>1.393</v>
      </c>
      <c r="E91" s="54">
        <v>44862</v>
      </c>
      <c r="F91" s="105">
        <v>28</v>
      </c>
      <c r="G91" s="110">
        <v>221.8564814814815</v>
      </c>
      <c r="H91" s="110" t="s">
        <v>173</v>
      </c>
      <c r="I91" s="107">
        <v>89.479814814814816</v>
      </c>
      <c r="J91" t="s">
        <v>175</v>
      </c>
      <c r="K91" s="110">
        <v>8.4860000000000007</v>
      </c>
      <c r="L91" t="s">
        <v>176</v>
      </c>
      <c r="O91" t="s">
        <v>230</v>
      </c>
      <c r="P91" t="s">
        <v>242</v>
      </c>
    </row>
    <row r="92" spans="1:18">
      <c r="A92" t="s">
        <v>38</v>
      </c>
      <c r="B92" s="109">
        <v>1.393</v>
      </c>
      <c r="C92" t="s">
        <v>44</v>
      </c>
      <c r="D92" s="109">
        <v>0.216</v>
      </c>
      <c r="E92" s="54">
        <v>44862</v>
      </c>
      <c r="F92" s="105">
        <v>29</v>
      </c>
      <c r="G92" s="110" t="s">
        <v>172</v>
      </c>
      <c r="H92" s="110" t="s">
        <v>173</v>
      </c>
      <c r="I92" s="107">
        <v>106.61268518518519</v>
      </c>
      <c r="J92" t="s">
        <v>175</v>
      </c>
      <c r="K92" s="110">
        <v>30.268666666666665</v>
      </c>
      <c r="L92" t="s">
        <v>176</v>
      </c>
      <c r="O92" t="s">
        <v>242</v>
      </c>
      <c r="P92" t="s">
        <v>231</v>
      </c>
    </row>
    <row r="93" spans="1:18">
      <c r="A93" t="s">
        <v>38</v>
      </c>
      <c r="B93" s="109">
        <v>1.393</v>
      </c>
      <c r="C93" t="s">
        <v>36</v>
      </c>
      <c r="D93" s="109">
        <v>1.6479999999999999</v>
      </c>
      <c r="E93" s="54">
        <v>44862</v>
      </c>
      <c r="F93" s="105">
        <v>29</v>
      </c>
      <c r="G93" s="110">
        <v>262.36370370370372</v>
      </c>
      <c r="H93" s="110" t="s">
        <v>173</v>
      </c>
      <c r="I93" s="107">
        <v>90.528796296296306</v>
      </c>
      <c r="J93" t="s">
        <v>175</v>
      </c>
      <c r="K93" s="110">
        <v>8.4860000000000007</v>
      </c>
      <c r="L93" t="s">
        <v>176</v>
      </c>
      <c r="O93" t="s">
        <v>242</v>
      </c>
      <c r="P93" t="s">
        <v>230</v>
      </c>
    </row>
    <row r="94" spans="1:18">
      <c r="E94" s="54"/>
    </row>
    <row r="95" spans="1:18">
      <c r="E95" s="54"/>
    </row>
    <row r="96" spans="1:18">
      <c r="A96" t="s">
        <v>191</v>
      </c>
      <c r="B96" s="109" t="s">
        <v>192</v>
      </c>
      <c r="C96" t="s">
        <v>193</v>
      </c>
      <c r="D96" s="109" t="s">
        <v>194</v>
      </c>
      <c r="E96" s="54"/>
      <c r="F96" s="105" t="s">
        <v>195</v>
      </c>
      <c r="G96" s="110" t="s">
        <v>196</v>
      </c>
      <c r="H96" s="110" t="s">
        <v>197</v>
      </c>
      <c r="I96" t="s">
        <v>198</v>
      </c>
      <c r="J96" t="s">
        <v>199</v>
      </c>
      <c r="K96" t="s">
        <v>200</v>
      </c>
      <c r="L96" t="s">
        <v>201</v>
      </c>
      <c r="M96" t="s">
        <v>177</v>
      </c>
      <c r="N96" t="s">
        <v>177</v>
      </c>
      <c r="O96" t="s">
        <v>202</v>
      </c>
      <c r="P96" t="s">
        <v>177</v>
      </c>
      <c r="Q96" t="s">
        <v>177</v>
      </c>
      <c r="R96" t="s">
        <v>177</v>
      </c>
    </row>
    <row r="97" spans="1:18">
      <c r="A97" t="s">
        <v>583</v>
      </c>
      <c r="B97" s="109" t="s">
        <v>177</v>
      </c>
      <c r="C97">
        <v>0.216</v>
      </c>
      <c r="D97" s="109" t="s">
        <v>177</v>
      </c>
      <c r="E97" s="54"/>
      <c r="F97" s="105" t="s">
        <v>177</v>
      </c>
      <c r="G97" s="110" t="s">
        <v>177</v>
      </c>
      <c r="H97" s="110" t="s">
        <v>177</v>
      </c>
      <c r="I97" t="s">
        <v>177</v>
      </c>
      <c r="J97" t="s">
        <v>177</v>
      </c>
      <c r="K97" t="s">
        <v>177</v>
      </c>
      <c r="L97" t="s">
        <v>177</v>
      </c>
      <c r="M97" t="s">
        <v>177</v>
      </c>
      <c r="N97" t="s">
        <v>177</v>
      </c>
      <c r="O97" t="s">
        <v>203</v>
      </c>
      <c r="P97" t="s">
        <v>177</v>
      </c>
      <c r="Q97" t="s">
        <v>177</v>
      </c>
      <c r="R97" t="s">
        <v>177</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92CA7-4E53-4A8B-BEE5-994DE6F57DD9}">
  <dimension ref="A1:R70"/>
  <sheetViews>
    <sheetView workbookViewId="0"/>
  </sheetViews>
  <sheetFormatPr defaultRowHeight="15"/>
  <cols>
    <col min="1" max="1" width="10.28515625" bestFit="1" customWidth="1"/>
    <col min="2" max="2" width="15" style="109" customWidth="1"/>
    <col min="3" max="3" width="12.140625" bestFit="1" customWidth="1"/>
    <col min="4" max="4" width="15" style="109" customWidth="1"/>
    <col min="5" max="5" width="10.7109375" bestFit="1" customWidth="1"/>
    <col min="6" max="6" width="8.85546875" style="105" customWidth="1"/>
    <col min="7" max="7" width="11.28515625" style="110" bestFit="1" customWidth="1"/>
    <col min="8" max="8" width="14.5703125" style="110" bestFit="1" customWidth="1"/>
    <col min="9" max="9" width="11.140625" bestFit="1" customWidth="1"/>
    <col min="10" max="10" width="14.5703125" bestFit="1" customWidth="1"/>
    <col min="11" max="11" width="11.140625" bestFit="1" customWidth="1"/>
    <col min="12" max="12" width="14.5703125" bestFit="1" customWidth="1"/>
    <col min="13" max="13" width="10.7109375" bestFit="1" customWidth="1"/>
    <col min="14" max="14" width="10.28515625" bestFit="1" customWidth="1"/>
    <col min="15" max="15" width="12.85546875" customWidth="1"/>
    <col min="16" max="16" width="10.7109375" bestFit="1" customWidth="1"/>
    <col min="17" max="17" width="11" bestFit="1" customWidth="1"/>
    <col min="18" max="18" width="12.42578125" bestFit="1" customWidth="1"/>
  </cols>
  <sheetData>
    <row r="1" spans="1:18">
      <c r="A1" t="s">
        <v>133</v>
      </c>
      <c r="B1" s="109" t="s">
        <v>134</v>
      </c>
      <c r="C1" t="s">
        <v>135</v>
      </c>
      <c r="D1" s="109" t="s">
        <v>136</v>
      </c>
      <c r="E1" t="s">
        <v>137</v>
      </c>
      <c r="F1" s="105" t="s">
        <v>138</v>
      </c>
      <c r="G1" s="110" t="s">
        <v>139</v>
      </c>
      <c r="H1" s="110" t="s">
        <v>140</v>
      </c>
      <c r="I1" t="s">
        <v>141</v>
      </c>
      <c r="J1" t="s">
        <v>142</v>
      </c>
      <c r="K1" t="s">
        <v>143</v>
      </c>
      <c r="L1" t="s">
        <v>144</v>
      </c>
      <c r="M1" t="s">
        <v>145</v>
      </c>
      <c r="N1" t="s">
        <v>146</v>
      </c>
      <c r="O1" t="s">
        <v>147</v>
      </c>
      <c r="P1" t="s">
        <v>148</v>
      </c>
      <c r="Q1" t="s">
        <v>149</v>
      </c>
      <c r="R1" t="s">
        <v>150</v>
      </c>
    </row>
    <row r="2" spans="1:18" hidden="1">
      <c r="A2" t="s">
        <v>163</v>
      </c>
      <c r="B2" s="109">
        <v>1.4650000000000001</v>
      </c>
      <c r="C2" t="s">
        <v>159</v>
      </c>
      <c r="D2" s="109">
        <v>1.4670000000000001</v>
      </c>
      <c r="E2" s="54">
        <v>44851</v>
      </c>
      <c r="F2" s="105">
        <v>5</v>
      </c>
      <c r="G2" s="110" t="s">
        <v>172</v>
      </c>
      <c r="H2" s="110" t="s">
        <v>173</v>
      </c>
      <c r="I2" s="107">
        <v>91.038796296296297</v>
      </c>
      <c r="J2" s="107">
        <v>1.6037507477748508E-4</v>
      </c>
      <c r="K2" s="110">
        <v>31.753</v>
      </c>
      <c r="L2" t="s">
        <v>176</v>
      </c>
      <c r="O2" t="s">
        <v>229</v>
      </c>
      <c r="P2" t="s">
        <v>184</v>
      </c>
    </row>
    <row r="3" spans="1:18" hidden="1">
      <c r="A3" t="s">
        <v>163</v>
      </c>
      <c r="B3" s="109">
        <v>1.4650000000000001</v>
      </c>
      <c r="C3" t="s">
        <v>44</v>
      </c>
      <c r="D3" s="109">
        <v>0.216</v>
      </c>
      <c r="E3" s="54">
        <v>44851</v>
      </c>
      <c r="F3" s="105">
        <v>5</v>
      </c>
      <c r="G3" s="110">
        <v>63.67768518518519</v>
      </c>
      <c r="H3" s="110">
        <v>1.6037507477338275E-4</v>
      </c>
      <c r="I3" s="107">
        <v>90.683518518518511</v>
      </c>
      <c r="J3" s="107">
        <v>6.9905874401030705E-4</v>
      </c>
      <c r="K3" s="110">
        <v>31.013000000000002</v>
      </c>
      <c r="L3" t="s">
        <v>176</v>
      </c>
      <c r="O3" t="s">
        <v>229</v>
      </c>
      <c r="P3" t="s">
        <v>231</v>
      </c>
    </row>
    <row r="4" spans="1:18" hidden="1">
      <c r="A4" t="s">
        <v>163</v>
      </c>
      <c r="B4" s="109">
        <v>1.4650000000000001</v>
      </c>
      <c r="C4" t="s">
        <v>32</v>
      </c>
      <c r="D4" s="109">
        <v>2.3660000000000001</v>
      </c>
      <c r="E4" s="54">
        <v>44851</v>
      </c>
      <c r="F4" s="105">
        <v>5</v>
      </c>
      <c r="G4" s="110">
        <v>176.7687962962963</v>
      </c>
      <c r="H4" s="110">
        <v>5.7824055540294059E-4</v>
      </c>
      <c r="I4" s="107">
        <v>88.097685185185185</v>
      </c>
      <c r="J4" s="107">
        <v>1.6037507477748508E-4</v>
      </c>
      <c r="K4" s="110">
        <v>30.42</v>
      </c>
      <c r="L4" t="s">
        <v>176</v>
      </c>
      <c r="O4" t="s">
        <v>229</v>
      </c>
      <c r="P4" t="s">
        <v>232</v>
      </c>
    </row>
    <row r="5" spans="1:18">
      <c r="A5" t="s">
        <v>32</v>
      </c>
      <c r="B5" s="109">
        <v>2.3660000000000001</v>
      </c>
      <c r="C5" t="s">
        <v>163</v>
      </c>
      <c r="D5" s="109">
        <v>1.4650000000000001</v>
      </c>
      <c r="E5" s="54">
        <v>44851</v>
      </c>
      <c r="F5" s="105">
        <v>6</v>
      </c>
      <c r="G5" s="110" t="s">
        <v>172</v>
      </c>
      <c r="H5" s="110" t="s">
        <v>173</v>
      </c>
      <c r="I5" s="107">
        <v>91.914351851851848</v>
      </c>
      <c r="J5" s="107">
        <v>1.6037507476928043E-4</v>
      </c>
      <c r="K5" s="110">
        <v>30.420200000000005</v>
      </c>
      <c r="L5" t="s">
        <v>176</v>
      </c>
      <c r="O5" t="s">
        <v>232</v>
      </c>
      <c r="P5" t="s">
        <v>229</v>
      </c>
    </row>
    <row r="6" spans="1:18">
      <c r="A6" t="s">
        <v>32</v>
      </c>
      <c r="B6" s="109">
        <v>2.3660000000000001</v>
      </c>
      <c r="C6" t="s">
        <v>44</v>
      </c>
      <c r="D6" s="109">
        <v>0.216</v>
      </c>
      <c r="E6" s="54">
        <v>44851</v>
      </c>
      <c r="F6" s="105">
        <v>6</v>
      </c>
      <c r="G6" s="110">
        <v>33.82925925925926</v>
      </c>
      <c r="H6" s="110">
        <v>5.7824055540976727E-4</v>
      </c>
      <c r="I6" s="107">
        <v>91.546018518518508</v>
      </c>
      <c r="J6" s="107">
        <v>1.6037507477748508E-4</v>
      </c>
      <c r="K6" s="110">
        <v>51.258000000000003</v>
      </c>
      <c r="L6" t="s">
        <v>176</v>
      </c>
      <c r="O6" t="s">
        <v>232</v>
      </c>
      <c r="P6" t="s">
        <v>231</v>
      </c>
    </row>
    <row r="7" spans="1:18">
      <c r="A7" t="s">
        <v>32</v>
      </c>
      <c r="B7" s="109">
        <v>2.3660000000000001</v>
      </c>
      <c r="C7" t="s">
        <v>45</v>
      </c>
      <c r="D7" s="109">
        <v>1.526</v>
      </c>
      <c r="E7" s="54">
        <v>44851</v>
      </c>
      <c r="F7" s="105">
        <v>6</v>
      </c>
      <c r="G7" s="110">
        <v>59.665833333333332</v>
      </c>
      <c r="H7" s="110">
        <v>2.7777777777870938E-4</v>
      </c>
      <c r="I7" s="107">
        <v>82.36990740740741</v>
      </c>
      <c r="J7" s="107">
        <v>1.6037507477748508E-4</v>
      </c>
      <c r="K7" s="110">
        <v>54.064</v>
      </c>
      <c r="L7" t="s">
        <v>176</v>
      </c>
      <c r="O7" t="s">
        <v>232</v>
      </c>
      <c r="P7" t="s">
        <v>234</v>
      </c>
    </row>
    <row r="8" spans="1:18">
      <c r="A8" t="s">
        <v>32</v>
      </c>
      <c r="B8" s="109">
        <v>2.3660000000000001</v>
      </c>
      <c r="C8" t="s">
        <v>30</v>
      </c>
      <c r="D8" s="109">
        <v>1.538</v>
      </c>
      <c r="E8" s="54">
        <v>44851</v>
      </c>
      <c r="F8" s="105">
        <v>6</v>
      </c>
      <c r="G8" s="110">
        <v>78.417222222222222</v>
      </c>
      <c r="H8" s="110">
        <v>2.7777777778226209E-4</v>
      </c>
      <c r="I8" s="107">
        <v>81.63675925925925</v>
      </c>
      <c r="J8" s="107">
        <v>6.9905874401030705E-4</v>
      </c>
      <c r="K8" s="110">
        <v>49.470999999999997</v>
      </c>
      <c r="L8" t="s">
        <v>176</v>
      </c>
      <c r="O8" t="s">
        <v>232</v>
      </c>
      <c r="P8" t="s">
        <v>235</v>
      </c>
    </row>
    <row r="9" spans="1:18">
      <c r="A9" t="s">
        <v>44</v>
      </c>
      <c r="B9" s="109">
        <v>0.216</v>
      </c>
      <c r="C9" t="s">
        <v>32</v>
      </c>
      <c r="D9" s="109">
        <v>2.3660000000000001</v>
      </c>
      <c r="E9" s="54">
        <v>44852</v>
      </c>
      <c r="F9" s="105">
        <v>7</v>
      </c>
      <c r="G9" s="110" t="s">
        <v>172</v>
      </c>
      <c r="H9" s="110" t="s">
        <v>173</v>
      </c>
      <c r="I9" s="107">
        <v>88.46037037037037</v>
      </c>
      <c r="J9" s="107">
        <v>1.2525693757901764E-3</v>
      </c>
      <c r="K9" s="110">
        <v>51.258999999999993</v>
      </c>
      <c r="L9" t="s">
        <v>176</v>
      </c>
      <c r="O9" t="s">
        <v>231</v>
      </c>
      <c r="P9" t="s">
        <v>232</v>
      </c>
    </row>
    <row r="10" spans="1:18">
      <c r="A10" t="s">
        <v>44</v>
      </c>
      <c r="B10" s="109">
        <v>0.216</v>
      </c>
      <c r="C10" t="s">
        <v>163</v>
      </c>
      <c r="D10" s="109">
        <v>1.4650000000000001</v>
      </c>
      <c r="E10" s="54">
        <v>44852</v>
      </c>
      <c r="F10" s="105">
        <v>7</v>
      </c>
      <c r="G10" s="110">
        <v>33.080462962962962</v>
      </c>
      <c r="H10" s="110">
        <v>3.207501495467655E-4</v>
      </c>
      <c r="I10" s="107">
        <v>89.327314814814827</v>
      </c>
      <c r="J10" s="107">
        <v>4.2431256434841076E-4</v>
      </c>
      <c r="K10" s="110">
        <v>31.013000000000002</v>
      </c>
      <c r="L10" t="s">
        <v>176</v>
      </c>
      <c r="O10" t="s">
        <v>231</v>
      </c>
      <c r="P10" t="s">
        <v>229</v>
      </c>
    </row>
    <row r="11" spans="1:18">
      <c r="A11" t="s">
        <v>44</v>
      </c>
      <c r="B11" s="109">
        <v>0.216</v>
      </c>
      <c r="C11" t="s">
        <v>430</v>
      </c>
      <c r="D11" s="109">
        <v>1.595</v>
      </c>
      <c r="E11" s="54">
        <v>44852</v>
      </c>
      <c r="F11" s="105">
        <v>7</v>
      </c>
      <c r="G11" s="110">
        <v>140.20564814814816</v>
      </c>
      <c r="H11" s="110">
        <v>3.2075014955497015E-4</v>
      </c>
      <c r="I11" s="107">
        <v>87.565462962962968</v>
      </c>
      <c r="J11" s="107">
        <v>1.6037507477748508E-4</v>
      </c>
      <c r="K11" s="110">
        <v>13.083</v>
      </c>
      <c r="L11" t="s">
        <v>176</v>
      </c>
      <c r="O11" t="s">
        <v>231</v>
      </c>
      <c r="P11" t="s">
        <v>231</v>
      </c>
    </row>
    <row r="12" spans="1:18">
      <c r="A12" t="s">
        <v>44</v>
      </c>
      <c r="B12" s="109">
        <v>0.216</v>
      </c>
      <c r="C12" t="s">
        <v>165</v>
      </c>
      <c r="D12" s="109">
        <v>0.23599999999999999</v>
      </c>
      <c r="E12" s="54">
        <v>44852</v>
      </c>
      <c r="F12" s="105">
        <v>7</v>
      </c>
      <c r="G12" s="110">
        <v>207.7287037037037</v>
      </c>
      <c r="H12" s="110">
        <v>5.7824055540294059E-4</v>
      </c>
      <c r="I12" s="107">
        <v>87.317129629629633</v>
      </c>
      <c r="J12" s="107">
        <v>6.9905874400371911E-4</v>
      </c>
      <c r="K12" s="110">
        <v>32.345999999999997</v>
      </c>
      <c r="L12" t="s">
        <v>176</v>
      </c>
      <c r="O12" t="s">
        <v>231</v>
      </c>
      <c r="P12" t="s">
        <v>236</v>
      </c>
    </row>
    <row r="13" spans="1:18">
      <c r="A13" t="s">
        <v>165</v>
      </c>
      <c r="B13" s="109">
        <v>0.23599999999999999</v>
      </c>
      <c r="C13" t="s">
        <v>215</v>
      </c>
      <c r="D13" s="109">
        <v>1.577</v>
      </c>
      <c r="E13" s="54">
        <v>44852</v>
      </c>
      <c r="F13" s="105">
        <v>9</v>
      </c>
      <c r="G13" s="110" t="s">
        <v>172</v>
      </c>
      <c r="H13" s="110" t="s">
        <v>173</v>
      </c>
      <c r="I13" s="107">
        <v>92.416203703703715</v>
      </c>
      <c r="J13" s="107">
        <v>4.2431256434841076E-4</v>
      </c>
      <c r="K13" s="110">
        <v>25.907</v>
      </c>
      <c r="L13" t="s">
        <v>176</v>
      </c>
      <c r="O13" t="s">
        <v>236</v>
      </c>
      <c r="P13" t="s">
        <v>226</v>
      </c>
    </row>
    <row r="14" spans="1:18">
      <c r="A14" t="s">
        <v>165</v>
      </c>
      <c r="B14" s="109">
        <v>0.23599999999999999</v>
      </c>
      <c r="C14" t="s">
        <v>44</v>
      </c>
      <c r="D14" s="109">
        <v>0.216</v>
      </c>
      <c r="E14" s="54">
        <v>44852</v>
      </c>
      <c r="F14" s="105">
        <v>9</v>
      </c>
      <c r="G14" s="110">
        <v>178.9560185185185</v>
      </c>
      <c r="H14" s="110">
        <v>5.7824055541431843E-4</v>
      </c>
      <c r="I14" s="107">
        <v>92.695555555555572</v>
      </c>
      <c r="J14" s="107">
        <v>2.7777777778226209E-4</v>
      </c>
      <c r="K14" s="110">
        <v>32.345999999999997</v>
      </c>
      <c r="L14" t="s">
        <v>176</v>
      </c>
      <c r="O14" t="s">
        <v>236</v>
      </c>
      <c r="P14" t="s">
        <v>231</v>
      </c>
    </row>
    <row r="15" spans="1:18">
      <c r="A15" t="s">
        <v>165</v>
      </c>
      <c r="B15" s="109">
        <v>0.23599999999999999</v>
      </c>
      <c r="C15" t="s">
        <v>162</v>
      </c>
      <c r="D15" s="109">
        <v>1.595</v>
      </c>
      <c r="E15" s="54">
        <v>44852</v>
      </c>
      <c r="F15" s="105">
        <v>9</v>
      </c>
      <c r="G15" s="110">
        <v>202.80907407407406</v>
      </c>
      <c r="H15" s="110">
        <v>4.2431256434841076E-4</v>
      </c>
      <c r="I15" s="107">
        <v>91.844537037037028</v>
      </c>
      <c r="J15" s="107">
        <v>4.2431256434686019E-4</v>
      </c>
      <c r="K15" s="110">
        <v>29.88</v>
      </c>
      <c r="L15" t="s">
        <v>176</v>
      </c>
      <c r="O15" t="s">
        <v>236</v>
      </c>
      <c r="P15" t="s">
        <v>189</v>
      </c>
    </row>
    <row r="16" spans="1:18">
      <c r="A16" t="s">
        <v>165</v>
      </c>
      <c r="B16" s="109">
        <v>0.23599999999999999</v>
      </c>
      <c r="C16" t="s">
        <v>16</v>
      </c>
      <c r="D16" s="109">
        <v>1.76</v>
      </c>
      <c r="E16" s="54">
        <v>44852</v>
      </c>
      <c r="F16" s="105">
        <v>9</v>
      </c>
      <c r="G16" s="110">
        <v>289.86990740740742</v>
      </c>
      <c r="H16" s="110">
        <v>5.7824055539156287E-4</v>
      </c>
      <c r="I16" s="107">
        <v>76.410277777777779</v>
      </c>
      <c r="J16" s="107">
        <v>2.7777777778226209E-4</v>
      </c>
      <c r="K16" s="110">
        <v>46.002000000000002</v>
      </c>
      <c r="L16" t="s">
        <v>176</v>
      </c>
      <c r="O16" t="s">
        <v>236</v>
      </c>
      <c r="P16" t="s">
        <v>228</v>
      </c>
    </row>
    <row r="17" spans="1:16">
      <c r="A17" t="s">
        <v>165</v>
      </c>
      <c r="B17" s="109">
        <v>0.23599999999999999</v>
      </c>
      <c r="C17" t="s">
        <v>215</v>
      </c>
      <c r="D17" s="109">
        <v>1.577</v>
      </c>
      <c r="E17" s="54">
        <v>44853</v>
      </c>
      <c r="F17" s="105">
        <v>10</v>
      </c>
      <c r="G17" s="110" t="s">
        <v>172</v>
      </c>
      <c r="H17" s="110" t="s">
        <v>173</v>
      </c>
      <c r="I17" s="107">
        <v>92.416203703703715</v>
      </c>
      <c r="J17" s="107">
        <v>4.2431256434841076E-4</v>
      </c>
      <c r="K17" s="110">
        <v>25.907</v>
      </c>
      <c r="L17" t="s">
        <v>176</v>
      </c>
      <c r="O17" t="s">
        <v>236</v>
      </c>
      <c r="P17" t="s">
        <v>226</v>
      </c>
    </row>
    <row r="18" spans="1:16">
      <c r="A18" t="s">
        <v>165</v>
      </c>
      <c r="B18" s="109">
        <v>0.23599999999999999</v>
      </c>
      <c r="C18" t="s">
        <v>86</v>
      </c>
      <c r="D18" s="109">
        <v>1.583</v>
      </c>
      <c r="E18" s="54">
        <v>44853</v>
      </c>
      <c r="F18" s="105">
        <v>10</v>
      </c>
      <c r="G18" s="110">
        <v>97.427407407407415</v>
      </c>
      <c r="H18" s="110">
        <v>3.207501495467655E-4</v>
      </c>
      <c r="I18" s="107">
        <v>91.987870370370388</v>
      </c>
      <c r="J18" s="107">
        <v>1.6037507477748508E-4</v>
      </c>
      <c r="K18" s="110">
        <v>28.114999999999998</v>
      </c>
      <c r="L18" t="s">
        <v>176</v>
      </c>
      <c r="O18" t="s">
        <v>236</v>
      </c>
      <c r="P18" t="s">
        <v>240</v>
      </c>
    </row>
    <row r="19" spans="1:16">
      <c r="A19" t="s">
        <v>165</v>
      </c>
      <c r="B19" s="109">
        <v>0.23599999999999999</v>
      </c>
      <c r="C19" t="s">
        <v>227</v>
      </c>
      <c r="D19" s="109">
        <v>0.216</v>
      </c>
      <c r="E19" s="54">
        <v>44853</v>
      </c>
      <c r="F19" s="105">
        <v>10</v>
      </c>
      <c r="G19" s="110">
        <v>137.22037037037038</v>
      </c>
      <c r="H19" s="110">
        <v>1.6037507478568969E-4</v>
      </c>
      <c r="I19" s="107">
        <v>111.92120370370371</v>
      </c>
      <c r="J19" s="107">
        <v>4.2431256434686019E-4</v>
      </c>
      <c r="K19" s="110">
        <v>4.0739999999999998</v>
      </c>
      <c r="L19" t="s">
        <v>176</v>
      </c>
      <c r="O19" t="s">
        <v>236</v>
      </c>
      <c r="P19" t="s">
        <v>241</v>
      </c>
    </row>
    <row r="20" spans="1:16">
      <c r="A20" t="s">
        <v>227</v>
      </c>
      <c r="B20" s="109">
        <v>0.216</v>
      </c>
      <c r="C20" t="s">
        <v>44</v>
      </c>
      <c r="D20" s="109">
        <v>0.216</v>
      </c>
      <c r="E20" s="54">
        <v>44853</v>
      </c>
      <c r="F20" s="105">
        <v>11</v>
      </c>
      <c r="G20" s="110" t="s">
        <v>172</v>
      </c>
      <c r="H20" s="110" t="s">
        <v>173</v>
      </c>
      <c r="I20" s="107">
        <v>90.003703703703707</v>
      </c>
      <c r="J20" s="107">
        <v>4.2431256434686019E-4</v>
      </c>
      <c r="K20" s="110">
        <v>29.594000000000005</v>
      </c>
      <c r="L20" t="s">
        <v>176</v>
      </c>
      <c r="O20" t="s">
        <v>241</v>
      </c>
      <c r="P20" t="s">
        <v>231</v>
      </c>
    </row>
    <row r="21" spans="1:16">
      <c r="A21" t="s">
        <v>227</v>
      </c>
      <c r="B21" s="109">
        <v>0.216</v>
      </c>
      <c r="C21" t="s">
        <v>165</v>
      </c>
      <c r="D21" s="109">
        <v>0.23599999999999999</v>
      </c>
      <c r="E21" s="54">
        <v>44853</v>
      </c>
      <c r="F21" s="105">
        <v>11</v>
      </c>
      <c r="G21" s="110">
        <v>133.3848148148148</v>
      </c>
      <c r="H21" s="110">
        <v>3.2075014953856086E-4</v>
      </c>
      <c r="I21" s="107">
        <v>68.160462962962967</v>
      </c>
      <c r="J21" s="107">
        <v>1.6037507477748508E-4</v>
      </c>
      <c r="K21" s="110">
        <v>4.0739999999999998</v>
      </c>
      <c r="L21" t="s">
        <v>176</v>
      </c>
      <c r="O21" t="s">
        <v>241</v>
      </c>
      <c r="P21" t="s">
        <v>236</v>
      </c>
    </row>
    <row r="22" spans="1:16">
      <c r="A22" t="s">
        <v>227</v>
      </c>
      <c r="B22" s="109">
        <v>0.216</v>
      </c>
      <c r="C22" t="s">
        <v>86</v>
      </c>
      <c r="D22" s="109">
        <v>1.583</v>
      </c>
      <c r="E22" s="54">
        <v>44853</v>
      </c>
      <c r="F22" s="105">
        <v>11</v>
      </c>
      <c r="G22" s="110">
        <v>268.10398148148147</v>
      </c>
      <c r="H22" s="110">
        <v>1.6037507478568972E-4</v>
      </c>
      <c r="I22" s="107">
        <v>88.770370370370372</v>
      </c>
      <c r="J22" s="107">
        <v>1.6037507477748508E-4</v>
      </c>
      <c r="K22" s="110">
        <v>23.315000000000001</v>
      </c>
      <c r="L22" t="s">
        <v>176</v>
      </c>
      <c r="O22" t="s">
        <v>241</v>
      </c>
      <c r="P22" t="s">
        <v>240</v>
      </c>
    </row>
    <row r="23" spans="1:16">
      <c r="A23" t="s">
        <v>227</v>
      </c>
      <c r="B23" s="109">
        <v>0.216</v>
      </c>
      <c r="C23" t="s">
        <v>38</v>
      </c>
      <c r="D23" s="109">
        <v>1.393</v>
      </c>
      <c r="E23" s="54">
        <v>44853</v>
      </c>
      <c r="F23" s="105">
        <v>11</v>
      </c>
      <c r="G23" s="110">
        <v>288.87731481481484</v>
      </c>
      <c r="H23" s="110">
        <v>6.9905874399713117E-4</v>
      </c>
      <c r="I23" s="107">
        <v>63.212037037037042</v>
      </c>
      <c r="J23" s="107">
        <v>9.7552349563609852E-4</v>
      </c>
      <c r="K23" s="110">
        <v>19.193000000000001</v>
      </c>
      <c r="L23" t="s">
        <v>176</v>
      </c>
      <c r="O23" t="s">
        <v>241</v>
      </c>
      <c r="P23" t="s">
        <v>242</v>
      </c>
    </row>
    <row r="24" spans="1:16">
      <c r="A24" t="s">
        <v>44</v>
      </c>
      <c r="B24" s="109">
        <v>0.216</v>
      </c>
      <c r="C24" t="s">
        <v>32</v>
      </c>
      <c r="D24" s="109">
        <v>2.3660000000000001</v>
      </c>
      <c r="E24" s="54">
        <v>44853</v>
      </c>
      <c r="F24" s="105">
        <v>12</v>
      </c>
      <c r="G24" s="110" t="s">
        <v>172</v>
      </c>
      <c r="H24" s="110" t="s">
        <v>173</v>
      </c>
      <c r="I24" s="107">
        <v>88.460370370370356</v>
      </c>
      <c r="J24" s="107">
        <v>4.2431256434686019E-4</v>
      </c>
      <c r="K24" s="110">
        <v>51.258999999999993</v>
      </c>
      <c r="L24" t="s">
        <v>176</v>
      </c>
      <c r="O24" t="s">
        <v>231</v>
      </c>
      <c r="P24" t="s">
        <v>232</v>
      </c>
    </row>
    <row r="25" spans="1:16">
      <c r="A25" t="s">
        <v>44</v>
      </c>
      <c r="B25" s="109">
        <v>0.216</v>
      </c>
      <c r="C25" t="s">
        <v>227</v>
      </c>
      <c r="D25" s="109">
        <v>0.216</v>
      </c>
      <c r="E25" s="54">
        <v>44853</v>
      </c>
      <c r="F25" s="105">
        <v>12</v>
      </c>
      <c r="G25" s="110">
        <v>212.6087037037037</v>
      </c>
      <c r="H25" s="110">
        <v>1.6037507476928043E-4</v>
      </c>
      <c r="I25" s="107">
        <v>90.00842592592592</v>
      </c>
      <c r="J25" s="107">
        <v>5.7824055540862951E-4</v>
      </c>
      <c r="K25" s="110">
        <v>29.594999999999999</v>
      </c>
      <c r="L25" t="s">
        <v>176</v>
      </c>
      <c r="O25" t="s">
        <v>231</v>
      </c>
      <c r="P25" t="s">
        <v>241</v>
      </c>
    </row>
    <row r="26" spans="1:16">
      <c r="A26" t="s">
        <v>44</v>
      </c>
      <c r="B26" s="109">
        <v>0.216</v>
      </c>
      <c r="C26" t="s">
        <v>38</v>
      </c>
      <c r="D26" s="109">
        <v>1.393</v>
      </c>
      <c r="E26" s="54">
        <v>44853</v>
      </c>
      <c r="F26" s="105">
        <v>12</v>
      </c>
      <c r="G26" s="110">
        <v>246.58712962962963</v>
      </c>
      <c r="H26" s="110">
        <v>1.6037507476928043E-4</v>
      </c>
      <c r="I26" s="107">
        <v>73.397592592592602</v>
      </c>
      <c r="J26" s="107">
        <v>4.2431256434841076E-4</v>
      </c>
      <c r="K26" s="110">
        <v>30.268000000000001</v>
      </c>
      <c r="L26" t="s">
        <v>176</v>
      </c>
      <c r="O26" t="s">
        <v>231</v>
      </c>
      <c r="P26" t="s">
        <v>242</v>
      </c>
    </row>
    <row r="27" spans="1:16">
      <c r="A27" t="s">
        <v>44</v>
      </c>
      <c r="B27" s="109">
        <v>0.216</v>
      </c>
      <c r="C27" t="s">
        <v>45</v>
      </c>
      <c r="D27" s="109">
        <v>1.526</v>
      </c>
      <c r="E27" s="54">
        <v>44853</v>
      </c>
      <c r="F27" s="105">
        <v>12</v>
      </c>
      <c r="G27" s="110">
        <v>277.3463888888889</v>
      </c>
      <c r="H27" s="110">
        <v>2.7777777779647295E-4</v>
      </c>
      <c r="I27" s="107">
        <v>70.025555555555556</v>
      </c>
      <c r="J27" s="107">
        <v>2.7777777778226209E-4</v>
      </c>
      <c r="K27" s="110">
        <v>25.053000000000001</v>
      </c>
      <c r="L27" t="s">
        <v>176</v>
      </c>
      <c r="O27" t="s">
        <v>231</v>
      </c>
      <c r="P27" t="s">
        <v>234</v>
      </c>
    </row>
    <row r="28" spans="1:16">
      <c r="A28" t="s">
        <v>44</v>
      </c>
      <c r="B28" s="109">
        <v>0.216</v>
      </c>
      <c r="C28" t="s">
        <v>32</v>
      </c>
      <c r="D28" s="109">
        <v>2.3660000000000001</v>
      </c>
      <c r="E28" s="54">
        <v>44853</v>
      </c>
      <c r="F28" s="105">
        <v>13</v>
      </c>
      <c r="G28" s="110" t="s">
        <v>172</v>
      </c>
      <c r="H28" s="110" t="s">
        <v>173</v>
      </c>
      <c r="I28" s="107">
        <v>88.460370370370356</v>
      </c>
      <c r="J28" s="107">
        <v>4.2431256434686019E-4</v>
      </c>
      <c r="K28" s="110">
        <v>51.258999999999993</v>
      </c>
      <c r="L28" t="s">
        <v>176</v>
      </c>
      <c r="O28" t="s">
        <v>231</v>
      </c>
      <c r="P28" t="s">
        <v>232</v>
      </c>
    </row>
    <row r="29" spans="1:16">
      <c r="A29" t="s">
        <v>44</v>
      </c>
      <c r="B29" s="109">
        <v>0.216</v>
      </c>
      <c r="C29" t="s">
        <v>36</v>
      </c>
      <c r="D29" s="109">
        <v>1.6479999999999999</v>
      </c>
      <c r="E29" s="54">
        <v>44853</v>
      </c>
      <c r="F29" s="105">
        <v>13</v>
      </c>
      <c r="G29" s="110">
        <v>262.18074074074076</v>
      </c>
      <c r="H29" s="110">
        <v>4.2431256434530967E-4</v>
      </c>
      <c r="I29" s="107">
        <v>74.679722222222225</v>
      </c>
      <c r="J29" s="107">
        <v>2.7777777778226209E-4</v>
      </c>
      <c r="K29" s="110">
        <v>32.439</v>
      </c>
      <c r="L29" t="s">
        <v>176</v>
      </c>
      <c r="O29" t="s">
        <v>231</v>
      </c>
      <c r="P29" t="s">
        <v>230</v>
      </c>
    </row>
    <row r="30" spans="1:16">
      <c r="A30" t="s">
        <v>86</v>
      </c>
      <c r="B30" s="109">
        <v>1.583</v>
      </c>
      <c r="C30" t="s">
        <v>165</v>
      </c>
      <c r="D30" s="109">
        <v>0.23599999999999999</v>
      </c>
      <c r="E30" s="54">
        <v>44854</v>
      </c>
      <c r="F30" s="105">
        <v>14</v>
      </c>
      <c r="G30" s="110" t="s">
        <v>172</v>
      </c>
      <c r="H30" s="110" t="s">
        <v>173</v>
      </c>
      <c r="I30" s="107">
        <v>88.027685185185192</v>
      </c>
      <c r="J30" s="107">
        <v>1.6037507476928043E-4</v>
      </c>
      <c r="K30" s="110">
        <v>28.114999999999998</v>
      </c>
      <c r="L30" t="s">
        <v>176</v>
      </c>
      <c r="O30" t="s">
        <v>240</v>
      </c>
      <c r="P30" t="s">
        <v>236</v>
      </c>
    </row>
    <row r="31" spans="1:16">
      <c r="A31" t="s">
        <v>86</v>
      </c>
      <c r="B31" s="109">
        <v>1.583</v>
      </c>
      <c r="C31" t="s">
        <v>36</v>
      </c>
      <c r="D31" s="109">
        <v>1.6479999999999999</v>
      </c>
      <c r="E31" s="54">
        <v>44854</v>
      </c>
      <c r="F31" s="105">
        <v>14</v>
      </c>
      <c r="G31" s="110">
        <v>274.70629629629633</v>
      </c>
      <c r="H31" s="110">
        <v>1.6037507478568972E-4</v>
      </c>
      <c r="I31" s="107">
        <v>51.946666666666665</v>
      </c>
      <c r="J31" s="107">
        <v>2.7777777777870938E-4</v>
      </c>
      <c r="K31" s="110">
        <v>13.023000000000001</v>
      </c>
      <c r="L31" t="s">
        <v>176</v>
      </c>
      <c r="O31" t="s">
        <v>240</v>
      </c>
      <c r="P31" t="s">
        <v>230</v>
      </c>
    </row>
    <row r="32" spans="1:16">
      <c r="A32" t="s">
        <v>86</v>
      </c>
      <c r="B32" s="109">
        <v>1.583</v>
      </c>
      <c r="C32" t="s">
        <v>38</v>
      </c>
      <c r="D32" s="109">
        <v>1.393</v>
      </c>
      <c r="E32" s="54">
        <v>44854</v>
      </c>
      <c r="F32" s="105">
        <v>14</v>
      </c>
      <c r="G32" s="110">
        <v>321.32712962962961</v>
      </c>
      <c r="H32" s="110">
        <v>1.6037507478568969E-4</v>
      </c>
      <c r="I32" s="107">
        <v>53.874074074074066</v>
      </c>
      <c r="J32" s="107">
        <v>9.7552349563609852E-4</v>
      </c>
      <c r="K32" s="110">
        <v>13.744999999999999</v>
      </c>
      <c r="L32" t="s">
        <v>176</v>
      </c>
      <c r="O32" t="s">
        <v>240</v>
      </c>
      <c r="P32" t="s">
        <v>242</v>
      </c>
    </row>
    <row r="33" spans="1:16">
      <c r="A33" t="s">
        <v>86</v>
      </c>
      <c r="B33" s="109">
        <v>1.583</v>
      </c>
      <c r="C33" t="s">
        <v>227</v>
      </c>
      <c r="D33" s="109">
        <v>0.216</v>
      </c>
      <c r="E33" s="54">
        <v>44854</v>
      </c>
      <c r="F33" s="105">
        <v>14</v>
      </c>
      <c r="G33" s="110">
        <v>354.51324074074074</v>
      </c>
      <c r="H33" s="110">
        <v>4.2431256434530967E-4</v>
      </c>
      <c r="I33" s="107">
        <v>91.245462962962961</v>
      </c>
      <c r="J33" s="107">
        <v>1.6037507477748508E-4</v>
      </c>
      <c r="K33" s="110">
        <v>25.314000000000004</v>
      </c>
      <c r="L33" t="s">
        <v>176</v>
      </c>
      <c r="O33" t="s">
        <v>240</v>
      </c>
      <c r="P33" t="s">
        <v>241</v>
      </c>
    </row>
    <row r="34" spans="1:16">
      <c r="A34" t="s">
        <v>86</v>
      </c>
      <c r="B34" s="109">
        <v>1.583</v>
      </c>
      <c r="C34" t="s">
        <v>165</v>
      </c>
      <c r="D34" s="109">
        <v>0.23599999999999999</v>
      </c>
      <c r="E34" s="54">
        <v>44854</v>
      </c>
      <c r="F34" s="105">
        <v>15</v>
      </c>
      <c r="G34" s="110" t="s">
        <v>172</v>
      </c>
      <c r="H34" s="110" t="s">
        <v>173</v>
      </c>
      <c r="I34" s="107">
        <v>88.027685185185192</v>
      </c>
      <c r="J34" s="107">
        <v>4.2431256434686019E-4</v>
      </c>
      <c r="K34" s="110">
        <v>28.114999999999998</v>
      </c>
      <c r="L34" t="s">
        <v>176</v>
      </c>
      <c r="O34" t="s">
        <v>240</v>
      </c>
      <c r="P34" t="s">
        <v>236</v>
      </c>
    </row>
    <row r="35" spans="1:16">
      <c r="A35" t="s">
        <v>86</v>
      </c>
      <c r="B35" s="109">
        <v>1.583</v>
      </c>
      <c r="C35" t="s">
        <v>85</v>
      </c>
      <c r="D35" s="109">
        <v>0.216</v>
      </c>
      <c r="E35" s="54">
        <v>44854</v>
      </c>
      <c r="F35" s="105">
        <v>15</v>
      </c>
      <c r="G35" s="110">
        <v>185.0398148148148</v>
      </c>
      <c r="H35" s="110">
        <v>3.2075014953856086E-4</v>
      </c>
      <c r="I35" s="107">
        <v>91.378148148148156</v>
      </c>
      <c r="J35" s="107">
        <v>1.6037507476928043E-4</v>
      </c>
      <c r="K35" s="110">
        <v>22.934999999999999</v>
      </c>
      <c r="L35" t="s">
        <v>176</v>
      </c>
      <c r="O35" t="s">
        <v>240</v>
      </c>
      <c r="P35" t="s">
        <v>237</v>
      </c>
    </row>
    <row r="36" spans="1:16">
      <c r="A36" t="s">
        <v>85</v>
      </c>
      <c r="B36" s="109">
        <v>0.216</v>
      </c>
      <c r="C36" t="s">
        <v>86</v>
      </c>
      <c r="D36" s="109">
        <v>1.583</v>
      </c>
      <c r="E36" s="54">
        <v>44854</v>
      </c>
      <c r="F36" s="105">
        <v>16</v>
      </c>
      <c r="G36" s="110" t="s">
        <v>172</v>
      </c>
      <c r="H36" s="110" t="s">
        <v>173</v>
      </c>
      <c r="I36" s="107">
        <v>88.637777777777785</v>
      </c>
      <c r="J36" s="107">
        <v>2.7777777777515666E-4</v>
      </c>
      <c r="K36" s="110">
        <v>22.934999999999999</v>
      </c>
      <c r="L36" t="s">
        <v>176</v>
      </c>
      <c r="O36" t="s">
        <v>237</v>
      </c>
      <c r="P36" t="s">
        <v>240</v>
      </c>
    </row>
    <row r="37" spans="1:16">
      <c r="A37" t="s">
        <v>85</v>
      </c>
      <c r="B37" s="109">
        <v>0.216</v>
      </c>
      <c r="C37" t="s">
        <v>221</v>
      </c>
      <c r="D37" s="109">
        <v>1.7010000000000001</v>
      </c>
      <c r="E37" s="54">
        <v>44854</v>
      </c>
      <c r="F37" s="105">
        <v>16</v>
      </c>
      <c r="G37" s="110">
        <v>293.12490740740742</v>
      </c>
      <c r="H37" s="110">
        <v>3.2075014957137939E-4</v>
      </c>
      <c r="I37" s="107">
        <v>58.287500000000001</v>
      </c>
      <c r="J37" t="s">
        <v>175</v>
      </c>
      <c r="K37" s="110">
        <v>16.419666666666668</v>
      </c>
      <c r="L37" t="s">
        <v>176</v>
      </c>
      <c r="O37" t="s">
        <v>237</v>
      </c>
      <c r="P37" t="s">
        <v>244</v>
      </c>
    </row>
    <row r="38" spans="1:16">
      <c r="A38" t="s">
        <v>85</v>
      </c>
      <c r="B38" s="109">
        <v>0.216</v>
      </c>
      <c r="C38" t="s">
        <v>36</v>
      </c>
      <c r="D38" s="109">
        <v>1.6479999999999999</v>
      </c>
      <c r="E38" s="54">
        <v>44854</v>
      </c>
      <c r="F38" s="105">
        <v>16</v>
      </c>
      <c r="G38" s="110">
        <v>335.85453703703701</v>
      </c>
      <c r="H38" s="110">
        <v>1.6037507478568972E-4</v>
      </c>
      <c r="I38" s="107">
        <v>71.115000000000009</v>
      </c>
      <c r="J38" s="107">
        <v>2.7777777777515666E-4</v>
      </c>
      <c r="K38" s="110">
        <v>26.486999999999998</v>
      </c>
      <c r="L38" t="s">
        <v>176</v>
      </c>
      <c r="O38" t="s">
        <v>237</v>
      </c>
      <c r="P38" t="s">
        <v>230</v>
      </c>
    </row>
    <row r="39" spans="1:16">
      <c r="A39" t="s">
        <v>221</v>
      </c>
      <c r="B39" s="109">
        <v>1.7010000000000001</v>
      </c>
      <c r="C39" t="s">
        <v>85</v>
      </c>
      <c r="D39" s="109">
        <v>0.216</v>
      </c>
      <c r="E39" s="54">
        <v>44854</v>
      </c>
      <c r="F39" s="105">
        <v>17</v>
      </c>
      <c r="G39" s="110" t="s">
        <v>172</v>
      </c>
      <c r="H39" s="110" t="s">
        <v>173</v>
      </c>
      <c r="I39" s="107">
        <v>121.73092592592593</v>
      </c>
      <c r="J39" s="107">
        <v>4.2431256434686019E-4</v>
      </c>
      <c r="K39" s="110">
        <v>16.422000000000001</v>
      </c>
      <c r="L39" t="s">
        <v>176</v>
      </c>
      <c r="O39" t="s">
        <v>244</v>
      </c>
      <c r="P39" t="s">
        <v>237</v>
      </c>
    </row>
    <row r="40" spans="1:16">
      <c r="A40" t="s">
        <v>221</v>
      </c>
      <c r="B40" s="109">
        <v>1.7010000000000001</v>
      </c>
      <c r="C40" t="s">
        <v>30</v>
      </c>
      <c r="D40" s="109">
        <v>1.538</v>
      </c>
      <c r="E40" s="54">
        <v>44854</v>
      </c>
      <c r="F40" s="105">
        <v>17</v>
      </c>
      <c r="G40" s="110">
        <v>163.5174074074074</v>
      </c>
      <c r="H40" s="110">
        <v>1.6037507478568969E-4</v>
      </c>
      <c r="I40" s="107">
        <v>90.295740740740754</v>
      </c>
      <c r="J40" s="107">
        <v>1.6037507477748508E-4</v>
      </c>
      <c r="K40" s="110">
        <v>10.780333333333333</v>
      </c>
      <c r="L40" t="s">
        <v>176</v>
      </c>
      <c r="O40" t="s">
        <v>244</v>
      </c>
      <c r="P40" t="s">
        <v>245</v>
      </c>
    </row>
    <row r="41" spans="1:16">
      <c r="A41" t="s">
        <v>221</v>
      </c>
      <c r="B41" s="109">
        <v>1.7010000000000001</v>
      </c>
      <c r="C41" t="s">
        <v>36</v>
      </c>
      <c r="D41" s="109">
        <v>1.6479999999999999</v>
      </c>
      <c r="E41" s="54">
        <v>44854</v>
      </c>
      <c r="F41" s="105">
        <v>17</v>
      </c>
      <c r="G41" s="110">
        <v>255.36222222222219</v>
      </c>
      <c r="H41" s="110" t="s">
        <v>173</v>
      </c>
      <c r="I41" s="107">
        <v>90.198240740740744</v>
      </c>
      <c r="J41" s="107">
        <v>4.2431256434841076E-4</v>
      </c>
      <c r="K41" s="110">
        <v>17.576000000000001</v>
      </c>
      <c r="L41" t="s">
        <v>176</v>
      </c>
      <c r="O41" t="s">
        <v>244</v>
      </c>
      <c r="P41" t="s">
        <v>230</v>
      </c>
    </row>
    <row r="42" spans="1:16">
      <c r="A42" t="s">
        <v>30</v>
      </c>
      <c r="B42" s="109">
        <v>1.538</v>
      </c>
      <c r="C42" t="s">
        <v>32</v>
      </c>
      <c r="D42" s="109">
        <v>2.3660000000000001</v>
      </c>
      <c r="E42" s="54">
        <v>44854</v>
      </c>
      <c r="F42" s="105">
        <v>18</v>
      </c>
      <c r="G42" s="110" t="s">
        <v>172</v>
      </c>
      <c r="H42" s="110" t="s">
        <v>173</v>
      </c>
      <c r="I42" s="107">
        <v>98.370185185185179</v>
      </c>
      <c r="J42" s="107">
        <v>1.6037507476928043E-4</v>
      </c>
      <c r="K42" s="110">
        <v>49.471333333333327</v>
      </c>
      <c r="L42" t="s">
        <v>176</v>
      </c>
      <c r="O42" t="s">
        <v>245</v>
      </c>
      <c r="P42" t="s">
        <v>232</v>
      </c>
    </row>
    <row r="43" spans="1:16">
      <c r="A43" t="s">
        <v>30</v>
      </c>
      <c r="B43" s="109">
        <v>1.538</v>
      </c>
      <c r="C43" t="s">
        <v>45</v>
      </c>
      <c r="D43" s="109">
        <v>1.526</v>
      </c>
      <c r="E43" s="54">
        <v>44854</v>
      </c>
      <c r="F43" s="105">
        <v>18</v>
      </c>
      <c r="G43" s="110">
        <v>95.955277777777781</v>
      </c>
      <c r="H43" s="110">
        <v>2.7777777777515666E-4</v>
      </c>
      <c r="I43" s="107">
        <v>90.064166666666665</v>
      </c>
      <c r="J43" t="s">
        <v>175</v>
      </c>
      <c r="K43" s="110">
        <v>17.319333333333333</v>
      </c>
      <c r="L43" t="s">
        <v>176</v>
      </c>
      <c r="O43" t="s">
        <v>245</v>
      </c>
      <c r="P43" t="s">
        <v>234</v>
      </c>
    </row>
    <row r="44" spans="1:16">
      <c r="A44" t="s">
        <v>30</v>
      </c>
      <c r="B44" s="109">
        <v>1.538</v>
      </c>
      <c r="C44" t="s">
        <v>36</v>
      </c>
      <c r="D44" s="109">
        <v>1.6479999999999999</v>
      </c>
      <c r="E44" s="54">
        <v>44854</v>
      </c>
      <c r="F44" s="105">
        <v>18</v>
      </c>
      <c r="G44" s="110">
        <v>126.15314814814815</v>
      </c>
      <c r="H44" s="110">
        <v>1.6037507477748508E-4</v>
      </c>
      <c r="I44" s="107">
        <v>90.021944444444443</v>
      </c>
      <c r="J44" t="s">
        <v>175</v>
      </c>
      <c r="K44" s="110">
        <v>20.911999999999999</v>
      </c>
      <c r="L44" t="s">
        <v>176</v>
      </c>
      <c r="O44" t="s">
        <v>245</v>
      </c>
      <c r="P44" t="s">
        <v>230</v>
      </c>
    </row>
    <row r="45" spans="1:16">
      <c r="A45" t="s">
        <v>30</v>
      </c>
      <c r="B45" s="109">
        <v>1.538</v>
      </c>
      <c r="C45" t="s">
        <v>221</v>
      </c>
      <c r="D45" s="109">
        <v>1.7010000000000001</v>
      </c>
      <c r="E45" s="54">
        <v>44854</v>
      </c>
      <c r="F45" s="105">
        <v>18</v>
      </c>
      <c r="G45" s="110">
        <v>183.29222222222222</v>
      </c>
      <c r="H45" s="110">
        <v>8.3333333333257542E-4</v>
      </c>
      <c r="I45" s="107">
        <v>89.738148148148142</v>
      </c>
      <c r="J45" s="107">
        <v>1.6037507476928043E-4</v>
      </c>
      <c r="K45" s="110">
        <v>10.781000000000001</v>
      </c>
      <c r="L45" t="s">
        <v>176</v>
      </c>
      <c r="O45" t="s">
        <v>245</v>
      </c>
      <c r="P45" t="s">
        <v>244</v>
      </c>
    </row>
    <row r="46" spans="1:16">
      <c r="A46" t="s">
        <v>45</v>
      </c>
      <c r="B46" s="109">
        <v>1.526</v>
      </c>
      <c r="C46" t="s">
        <v>32</v>
      </c>
      <c r="D46" s="109">
        <v>2.3660000000000001</v>
      </c>
      <c r="E46" s="54">
        <v>44854</v>
      </c>
      <c r="F46" s="105">
        <v>19</v>
      </c>
      <c r="G46" s="110" t="s">
        <v>172</v>
      </c>
      <c r="H46" s="110" t="s">
        <v>173</v>
      </c>
      <c r="I46" s="107">
        <v>97.636481481481496</v>
      </c>
      <c r="J46" s="107">
        <v>1.6037507477748508E-4</v>
      </c>
      <c r="K46" s="110">
        <v>54.065333333333335</v>
      </c>
      <c r="L46" t="s">
        <v>176</v>
      </c>
      <c r="O46" t="s">
        <v>234</v>
      </c>
      <c r="P46" t="s">
        <v>232</v>
      </c>
    </row>
    <row r="47" spans="1:16">
      <c r="A47" t="s">
        <v>45</v>
      </c>
      <c r="B47" s="109">
        <v>1.526</v>
      </c>
      <c r="C47" t="s">
        <v>44</v>
      </c>
      <c r="D47" s="109">
        <v>2.1600000000000001E-2</v>
      </c>
      <c r="E47" s="54">
        <v>44854</v>
      </c>
      <c r="F47" s="105">
        <v>19</v>
      </c>
      <c r="G47" s="110">
        <v>71.50787037037037</v>
      </c>
      <c r="H47" s="110">
        <v>1.6037507477748508E-4</v>
      </c>
      <c r="I47" s="107">
        <v>109.98851851851852</v>
      </c>
      <c r="J47" s="107">
        <v>4.2431256434686019E-4</v>
      </c>
      <c r="K47" s="110">
        <v>25.054333333333332</v>
      </c>
      <c r="L47" t="s">
        <v>176</v>
      </c>
      <c r="O47" t="s">
        <v>234</v>
      </c>
      <c r="P47" t="s">
        <v>231</v>
      </c>
    </row>
    <row r="48" spans="1:16">
      <c r="A48" t="s">
        <v>45</v>
      </c>
      <c r="B48" s="109">
        <v>1.526</v>
      </c>
      <c r="C48" t="s">
        <v>36</v>
      </c>
      <c r="D48" s="109">
        <v>1.6479999999999999</v>
      </c>
      <c r="E48" s="54">
        <v>44854</v>
      </c>
      <c r="F48" s="105">
        <v>19</v>
      </c>
      <c r="G48" s="110">
        <v>200.6037037037037</v>
      </c>
      <c r="H48" s="110">
        <v>1.6037507476928043E-4</v>
      </c>
      <c r="I48" s="107">
        <v>89.953703703703695</v>
      </c>
      <c r="J48" s="107">
        <v>4.2431256434686019E-4</v>
      </c>
      <c r="K48" s="110">
        <v>10.545999999999999</v>
      </c>
      <c r="L48" t="s">
        <v>176</v>
      </c>
      <c r="O48" t="s">
        <v>234</v>
      </c>
      <c r="P48" t="s">
        <v>230</v>
      </c>
    </row>
    <row r="49" spans="1:16">
      <c r="A49" t="s">
        <v>45</v>
      </c>
      <c r="B49" s="109">
        <v>1.526</v>
      </c>
      <c r="C49" t="s">
        <v>30</v>
      </c>
      <c r="D49" s="109">
        <v>1.538</v>
      </c>
      <c r="E49" s="54">
        <v>44854</v>
      </c>
      <c r="F49" s="105">
        <v>19</v>
      </c>
      <c r="G49" s="110">
        <v>294.70499999999998</v>
      </c>
      <c r="H49" s="110" t="s">
        <v>173</v>
      </c>
      <c r="I49" s="107">
        <v>89.955092592592578</v>
      </c>
      <c r="J49" s="107">
        <v>4.2431256434686019E-4</v>
      </c>
      <c r="K49" s="110">
        <v>17.319333333333333</v>
      </c>
      <c r="L49" t="s">
        <v>176</v>
      </c>
      <c r="O49" t="s">
        <v>234</v>
      </c>
      <c r="P49" t="s">
        <v>245</v>
      </c>
    </row>
    <row r="50" spans="1:16">
      <c r="A50" t="s">
        <v>36</v>
      </c>
      <c r="B50" s="109">
        <v>1.6479999999999999</v>
      </c>
      <c r="C50" t="s">
        <v>44</v>
      </c>
      <c r="D50" s="109">
        <v>0.216</v>
      </c>
      <c r="E50" s="54">
        <v>44855</v>
      </c>
      <c r="F50" s="105">
        <v>20</v>
      </c>
      <c r="G50" s="110" t="s">
        <v>172</v>
      </c>
      <c r="H50" s="110" t="s">
        <v>173</v>
      </c>
      <c r="I50" s="107">
        <v>105.33046296296295</v>
      </c>
      <c r="J50" s="107">
        <v>1.6037507476928043E-4</v>
      </c>
      <c r="K50" s="110">
        <v>32.439</v>
      </c>
      <c r="L50" t="s">
        <v>176</v>
      </c>
      <c r="O50" t="s">
        <v>230</v>
      </c>
      <c r="P50" t="s">
        <v>231</v>
      </c>
    </row>
    <row r="51" spans="1:16">
      <c r="A51" t="s">
        <v>36</v>
      </c>
      <c r="B51" s="109">
        <v>1.6479999999999999</v>
      </c>
      <c r="C51" t="s">
        <v>86</v>
      </c>
      <c r="D51" s="109">
        <v>1.583</v>
      </c>
      <c r="E51" s="54">
        <v>44855</v>
      </c>
      <c r="F51" s="105">
        <v>20</v>
      </c>
      <c r="G51" s="110">
        <v>138.72629629629628</v>
      </c>
      <c r="H51" s="110">
        <v>4.2431256434841076E-4</v>
      </c>
      <c r="I51" s="107">
        <v>128.07398148148147</v>
      </c>
      <c r="J51" s="107">
        <v>1.6037507476928043E-4</v>
      </c>
      <c r="K51" s="110">
        <v>13.023000000000001</v>
      </c>
      <c r="L51" t="s">
        <v>176</v>
      </c>
      <c r="O51" t="s">
        <v>230</v>
      </c>
      <c r="P51" t="s">
        <v>240</v>
      </c>
    </row>
    <row r="52" spans="1:16">
      <c r="A52" t="s">
        <v>36</v>
      </c>
      <c r="B52" s="109">
        <v>1.6479999999999999</v>
      </c>
      <c r="C52" t="s">
        <v>85</v>
      </c>
      <c r="D52" s="109">
        <v>0.216</v>
      </c>
      <c r="E52" s="54">
        <v>44855</v>
      </c>
      <c r="F52" s="105">
        <v>20</v>
      </c>
      <c r="G52" s="110">
        <v>204.91462962962964</v>
      </c>
      <c r="H52" s="110">
        <v>6.9905874401030705E-4</v>
      </c>
      <c r="I52" s="107">
        <v>108.90037037037037</v>
      </c>
      <c r="J52" s="107">
        <v>1.6037507477748508E-4</v>
      </c>
      <c r="K52" s="110">
        <v>26.489666666666665</v>
      </c>
      <c r="L52" t="s">
        <v>176</v>
      </c>
      <c r="O52" t="s">
        <v>230</v>
      </c>
      <c r="P52" t="s">
        <v>237</v>
      </c>
    </row>
    <row r="53" spans="1:16">
      <c r="A53" t="s">
        <v>36</v>
      </c>
      <c r="B53" s="109">
        <v>1.6479999999999999</v>
      </c>
      <c r="C53" t="s">
        <v>44</v>
      </c>
      <c r="D53" s="109">
        <v>0.216</v>
      </c>
      <c r="E53" s="54">
        <v>44855</v>
      </c>
      <c r="F53" s="105">
        <v>21</v>
      </c>
      <c r="G53" s="110" t="s">
        <v>172</v>
      </c>
      <c r="H53" s="110" t="s">
        <v>173</v>
      </c>
      <c r="I53" s="107">
        <v>105.33064814814816</v>
      </c>
      <c r="J53" s="107">
        <v>1.6037507477748508E-4</v>
      </c>
      <c r="K53" s="110">
        <v>32.439</v>
      </c>
      <c r="L53" t="s">
        <v>176</v>
      </c>
      <c r="O53" t="s">
        <v>230</v>
      </c>
      <c r="P53" t="s">
        <v>231</v>
      </c>
    </row>
    <row r="54" spans="1:16">
      <c r="A54" t="s">
        <v>36</v>
      </c>
      <c r="B54" s="109">
        <v>1.6479999999999999</v>
      </c>
      <c r="C54" t="s">
        <v>221</v>
      </c>
      <c r="D54" s="109">
        <v>1.7010000000000001</v>
      </c>
      <c r="E54" s="54">
        <v>44855</v>
      </c>
      <c r="F54" s="105">
        <v>21</v>
      </c>
      <c r="G54" s="110">
        <v>237.54296296296297</v>
      </c>
      <c r="H54" s="110">
        <v>1.6037507476928043E-4</v>
      </c>
      <c r="I54" s="107">
        <v>89.823796296296294</v>
      </c>
      <c r="J54" s="107">
        <v>1.6037507477748508E-4</v>
      </c>
      <c r="K54" s="110">
        <v>17.576000000000001</v>
      </c>
      <c r="L54" t="s">
        <v>176</v>
      </c>
      <c r="O54" t="s">
        <v>230</v>
      </c>
      <c r="P54" t="s">
        <v>244</v>
      </c>
    </row>
    <row r="55" spans="1:16">
      <c r="A55" t="s">
        <v>36</v>
      </c>
      <c r="B55" s="109">
        <v>1.6479999999999999</v>
      </c>
      <c r="C55" t="s">
        <v>30</v>
      </c>
      <c r="D55" s="109">
        <v>1.538</v>
      </c>
      <c r="E55" s="54">
        <v>44855</v>
      </c>
      <c r="F55" s="105">
        <v>21</v>
      </c>
      <c r="G55" s="110">
        <v>268.55962962962968</v>
      </c>
      <c r="H55" s="110">
        <v>3.2075014953856086E-4</v>
      </c>
      <c r="I55" s="107">
        <v>90.000462962962956</v>
      </c>
      <c r="J55" s="107">
        <v>1.6037507476928043E-4</v>
      </c>
      <c r="K55" s="110">
        <v>20.911000000000001</v>
      </c>
      <c r="L55" t="s">
        <v>176</v>
      </c>
      <c r="O55" t="s">
        <v>230</v>
      </c>
      <c r="P55" t="s">
        <v>245</v>
      </c>
    </row>
    <row r="56" spans="1:16">
      <c r="A56" t="s">
        <v>36</v>
      </c>
      <c r="B56" s="109">
        <v>1.6479999999999999</v>
      </c>
      <c r="C56" t="s">
        <v>45</v>
      </c>
      <c r="D56" s="109">
        <v>1.526</v>
      </c>
      <c r="E56" s="54">
        <v>44855</v>
      </c>
      <c r="F56" s="105">
        <v>21</v>
      </c>
      <c r="G56" s="110">
        <v>324.26046296296295</v>
      </c>
      <c r="H56" s="110">
        <v>4.243125643515118E-4</v>
      </c>
      <c r="I56" s="107">
        <v>90.080740740740737</v>
      </c>
      <c r="J56" s="107">
        <v>1.6037507477748508E-4</v>
      </c>
      <c r="K56" s="110">
        <v>10.545999999999999</v>
      </c>
      <c r="L56" t="s">
        <v>176</v>
      </c>
      <c r="O56" t="s">
        <v>230</v>
      </c>
      <c r="P56" t="s">
        <v>234</v>
      </c>
    </row>
    <row r="57" spans="1:16">
      <c r="A57" t="s">
        <v>38</v>
      </c>
      <c r="B57" s="109">
        <v>1.393</v>
      </c>
      <c r="C57" t="s">
        <v>44</v>
      </c>
      <c r="D57" s="109">
        <v>0.216</v>
      </c>
      <c r="E57" s="54">
        <v>44859</v>
      </c>
      <c r="F57" s="105">
        <v>22</v>
      </c>
      <c r="G57" s="110" t="s">
        <v>172</v>
      </c>
      <c r="H57" s="110" t="s">
        <v>173</v>
      </c>
      <c r="I57" s="107">
        <v>106.61268518518519</v>
      </c>
      <c r="J57" s="107">
        <v>6.9905874400371911E-4</v>
      </c>
      <c r="K57" s="110">
        <v>30.268999999999995</v>
      </c>
      <c r="L57" t="s">
        <v>176</v>
      </c>
      <c r="O57" t="s">
        <v>234</v>
      </c>
      <c r="P57" t="s">
        <v>231</v>
      </c>
    </row>
    <row r="58" spans="1:16">
      <c r="A58" t="s">
        <v>38</v>
      </c>
      <c r="B58" s="109">
        <v>1.393</v>
      </c>
      <c r="C58" t="s">
        <v>227</v>
      </c>
      <c r="D58" s="109">
        <v>0.216</v>
      </c>
      <c r="E58" s="54">
        <v>44859</v>
      </c>
      <c r="F58" s="105">
        <v>22</v>
      </c>
      <c r="G58" s="110">
        <v>74.898888888888891</v>
      </c>
      <c r="H58" s="110" t="s">
        <v>173</v>
      </c>
      <c r="I58" s="107">
        <v>116.80722222222222</v>
      </c>
      <c r="J58" t="s">
        <v>175</v>
      </c>
      <c r="K58" s="110">
        <v>19.193000000000001</v>
      </c>
      <c r="L58" t="s">
        <v>176</v>
      </c>
      <c r="O58" t="s">
        <v>234</v>
      </c>
      <c r="P58" t="s">
        <v>236</v>
      </c>
    </row>
    <row r="59" spans="1:16">
      <c r="A59" t="s">
        <v>38</v>
      </c>
      <c r="B59" s="109">
        <v>1.393</v>
      </c>
      <c r="C59" t="s">
        <v>86</v>
      </c>
      <c r="D59" s="109">
        <v>1.583</v>
      </c>
      <c r="E59" s="54">
        <v>44859</v>
      </c>
      <c r="F59" s="105">
        <v>22</v>
      </c>
      <c r="G59" s="110">
        <v>200.93907407407406</v>
      </c>
      <c r="H59" s="110">
        <v>1.6037507476928043E-4</v>
      </c>
      <c r="I59" s="107">
        <v>126.1476851851852</v>
      </c>
      <c r="J59" s="107">
        <v>9.703686033350296E-3</v>
      </c>
      <c r="K59" s="110">
        <v>13.744999999999999</v>
      </c>
      <c r="L59" t="s">
        <v>176</v>
      </c>
      <c r="O59" t="s">
        <v>234</v>
      </c>
      <c r="P59" t="s">
        <v>240</v>
      </c>
    </row>
    <row r="60" spans="1:16">
      <c r="A60" t="s">
        <v>215</v>
      </c>
      <c r="B60" s="109">
        <v>1.577</v>
      </c>
      <c r="C60" t="s">
        <v>216</v>
      </c>
      <c r="D60" s="109">
        <v>1.6060000000000001</v>
      </c>
      <c r="E60" s="54">
        <v>44859</v>
      </c>
      <c r="F60" s="105">
        <v>23</v>
      </c>
      <c r="G60" s="110" t="s">
        <v>172</v>
      </c>
      <c r="H60" s="110" t="s">
        <v>173</v>
      </c>
      <c r="I60" s="107">
        <v>81.839629629629627</v>
      </c>
      <c r="J60" s="107">
        <v>3.2075014955497015E-4</v>
      </c>
      <c r="K60" s="110">
        <v>62.277000000000008</v>
      </c>
      <c r="L60" t="s">
        <v>176</v>
      </c>
      <c r="O60" t="s">
        <v>226</v>
      </c>
      <c r="P60" t="s">
        <v>238</v>
      </c>
    </row>
    <row r="61" spans="1:16">
      <c r="A61" t="s">
        <v>215</v>
      </c>
      <c r="B61" s="109">
        <v>1.577</v>
      </c>
      <c r="C61" t="s">
        <v>165</v>
      </c>
      <c r="D61" s="109">
        <v>0.23599999999999999</v>
      </c>
      <c r="E61" s="54">
        <v>44859</v>
      </c>
      <c r="F61" s="105">
        <v>23</v>
      </c>
      <c r="G61" s="110">
        <v>266.20685185185181</v>
      </c>
      <c r="H61" s="110">
        <v>1.6037507478568972E-4</v>
      </c>
      <c r="I61" s="107">
        <v>87.596851851851852</v>
      </c>
      <c r="J61" s="107">
        <v>4.2431256434686019E-4</v>
      </c>
      <c r="K61" s="110">
        <v>25.907</v>
      </c>
      <c r="L61" t="s">
        <v>176</v>
      </c>
      <c r="O61" t="s">
        <v>226</v>
      </c>
      <c r="P61" t="s">
        <v>236</v>
      </c>
    </row>
    <row r="62" spans="1:16">
      <c r="A62" t="s">
        <v>215</v>
      </c>
      <c r="B62" s="109">
        <v>1.577</v>
      </c>
      <c r="C62" t="s">
        <v>86</v>
      </c>
      <c r="D62" s="109">
        <v>1.76</v>
      </c>
      <c r="E62" s="54">
        <v>44859</v>
      </c>
      <c r="F62" s="105">
        <v>23</v>
      </c>
      <c r="G62" s="110">
        <v>341.94907407407408</v>
      </c>
      <c r="H62" s="110">
        <v>1.6037507475287114E-4</v>
      </c>
      <c r="I62" s="107">
        <v>74.664259259259268</v>
      </c>
      <c r="J62" s="107">
        <v>1.6037507476928043E-4</v>
      </c>
      <c r="K62" s="110">
        <v>44.991000000000007</v>
      </c>
      <c r="L62" t="s">
        <v>176</v>
      </c>
      <c r="O62" t="s">
        <v>226</v>
      </c>
      <c r="P62" t="s">
        <v>240</v>
      </c>
    </row>
    <row r="63" spans="1:16">
      <c r="A63" t="s">
        <v>36</v>
      </c>
      <c r="B63" s="109">
        <v>1.6479999999999999</v>
      </c>
      <c r="C63" t="s">
        <v>85</v>
      </c>
      <c r="D63" s="109">
        <v>0.216</v>
      </c>
      <c r="E63" s="54">
        <v>44862</v>
      </c>
      <c r="F63" s="105">
        <v>28</v>
      </c>
      <c r="G63" s="110" t="s">
        <v>172</v>
      </c>
      <c r="H63" s="110" t="s">
        <v>173</v>
      </c>
      <c r="I63" s="107">
        <v>108.90027777777777</v>
      </c>
      <c r="J63" s="107">
        <v>2.7777777777515666E-4</v>
      </c>
      <c r="K63" s="110">
        <v>26.49</v>
      </c>
      <c r="L63" t="s">
        <v>176</v>
      </c>
      <c r="O63" t="s">
        <v>230</v>
      </c>
      <c r="P63" t="s">
        <v>182</v>
      </c>
    </row>
    <row r="64" spans="1:16">
      <c r="A64" t="s">
        <v>36</v>
      </c>
      <c r="B64" s="109">
        <v>1.6479999999999999</v>
      </c>
      <c r="C64" t="s">
        <v>38</v>
      </c>
      <c r="D64" s="109">
        <v>1.393</v>
      </c>
      <c r="E64" s="54">
        <v>44862</v>
      </c>
      <c r="F64" s="105">
        <v>28</v>
      </c>
      <c r="G64" s="110">
        <v>221.8564814814815</v>
      </c>
      <c r="H64" s="110">
        <v>4.2431256434841076E-4</v>
      </c>
      <c r="I64" s="107">
        <v>89.479814814814816</v>
      </c>
      <c r="J64" s="107">
        <v>1.6037507477748508E-4</v>
      </c>
      <c r="K64" s="110">
        <v>8.4860000000000007</v>
      </c>
      <c r="L64" t="s">
        <v>176</v>
      </c>
      <c r="O64" t="s">
        <v>230</v>
      </c>
      <c r="P64" t="s">
        <v>242</v>
      </c>
    </row>
    <row r="65" spans="1:18">
      <c r="A65" t="s">
        <v>38</v>
      </c>
      <c r="B65" s="109">
        <v>1.393</v>
      </c>
      <c r="C65" t="s">
        <v>44</v>
      </c>
      <c r="D65" s="109">
        <v>0.216</v>
      </c>
      <c r="E65" s="54">
        <v>44862</v>
      </c>
      <c r="F65" s="105">
        <v>29</v>
      </c>
      <c r="G65" s="110" t="s">
        <v>172</v>
      </c>
      <c r="H65" s="110" t="s">
        <v>173</v>
      </c>
      <c r="I65" s="107">
        <v>106.61268518518519</v>
      </c>
      <c r="J65" s="107">
        <v>1.6037507477748508E-4</v>
      </c>
      <c r="K65" s="110">
        <v>30.268666666666665</v>
      </c>
      <c r="L65" t="s">
        <v>176</v>
      </c>
      <c r="O65" t="s">
        <v>242</v>
      </c>
      <c r="P65" t="s">
        <v>231</v>
      </c>
    </row>
    <row r="66" spans="1:18">
      <c r="A66" t="s">
        <v>38</v>
      </c>
      <c r="B66" s="109">
        <v>1.393</v>
      </c>
      <c r="C66" t="s">
        <v>36</v>
      </c>
      <c r="D66" s="109">
        <v>1.6479999999999999</v>
      </c>
      <c r="E66" s="54">
        <v>44862</v>
      </c>
      <c r="F66" s="105">
        <v>29</v>
      </c>
      <c r="G66" s="110">
        <v>262.36370370370372</v>
      </c>
      <c r="H66" s="110">
        <v>1.6037507478568972E-4</v>
      </c>
      <c r="I66" s="107">
        <v>90.528796296296306</v>
      </c>
      <c r="J66" s="107">
        <v>1.6037507477748508E-4</v>
      </c>
      <c r="K66" s="110">
        <v>8.4860000000000007</v>
      </c>
      <c r="L66" t="s">
        <v>176</v>
      </c>
      <c r="O66" t="s">
        <v>242</v>
      </c>
      <c r="P66" t="s">
        <v>230</v>
      </c>
    </row>
    <row r="67" spans="1:18">
      <c r="E67" s="54"/>
    </row>
    <row r="68" spans="1:18">
      <c r="E68" s="54"/>
    </row>
    <row r="69" spans="1:18">
      <c r="A69" t="s">
        <v>191</v>
      </c>
      <c r="B69" s="109" t="s">
        <v>192</v>
      </c>
      <c r="C69" t="s">
        <v>193</v>
      </c>
      <c r="D69" s="109" t="s">
        <v>194</v>
      </c>
      <c r="E69" s="54"/>
      <c r="F69" s="105" t="s">
        <v>195</v>
      </c>
      <c r="G69" s="110" t="s">
        <v>196</v>
      </c>
      <c r="H69" s="110" t="s">
        <v>197</v>
      </c>
      <c r="I69" t="s">
        <v>198</v>
      </c>
      <c r="J69" t="s">
        <v>199</v>
      </c>
      <c r="K69" t="s">
        <v>200</v>
      </c>
      <c r="L69" t="s">
        <v>201</v>
      </c>
      <c r="M69" t="s">
        <v>177</v>
      </c>
      <c r="N69" t="s">
        <v>177</v>
      </c>
      <c r="O69" t="s">
        <v>202</v>
      </c>
      <c r="P69" t="s">
        <v>177</v>
      </c>
      <c r="Q69" t="s">
        <v>177</v>
      </c>
      <c r="R69" t="s">
        <v>177</v>
      </c>
    </row>
    <row r="70" spans="1:18">
      <c r="A70" t="s">
        <v>177</v>
      </c>
      <c r="B70" s="109" t="s">
        <v>177</v>
      </c>
      <c r="C70" t="s">
        <v>177</v>
      </c>
      <c r="D70" s="109" t="s">
        <v>177</v>
      </c>
      <c r="E70" s="54"/>
      <c r="F70" s="105" t="s">
        <v>177</v>
      </c>
      <c r="G70" s="110" t="s">
        <v>177</v>
      </c>
      <c r="H70" s="110" t="s">
        <v>177</v>
      </c>
      <c r="I70" t="s">
        <v>177</v>
      </c>
      <c r="J70" t="s">
        <v>177</v>
      </c>
      <c r="K70" t="s">
        <v>177</v>
      </c>
      <c r="L70" t="s">
        <v>177</v>
      </c>
      <c r="M70" t="s">
        <v>177</v>
      </c>
      <c r="N70" t="s">
        <v>177</v>
      </c>
      <c r="O70" t="s">
        <v>203</v>
      </c>
      <c r="P70" t="s">
        <v>177</v>
      </c>
      <c r="Q70" t="s">
        <v>177</v>
      </c>
      <c r="R70" t="s">
        <v>177</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41381-D999-42EA-A42D-40443A52B1D8}">
  <dimension ref="A1:R164"/>
  <sheetViews>
    <sheetView topLeftCell="A91" workbookViewId="0">
      <selection activeCell="I99" sqref="I99"/>
    </sheetView>
  </sheetViews>
  <sheetFormatPr defaultRowHeight="15"/>
  <cols>
    <col min="1" max="1" width="6.85546875" customWidth="1"/>
    <col min="2" max="2" width="10.42578125" bestFit="1" customWidth="1"/>
    <col min="3" max="4" width="8" bestFit="1" customWidth="1"/>
    <col min="5" max="5" width="10.7109375" bestFit="1" customWidth="1"/>
    <col min="7" max="7" width="11.28515625" bestFit="1" customWidth="1"/>
    <col min="8" max="8" width="10.85546875" bestFit="1" customWidth="1"/>
    <col min="9" max="9" width="12" bestFit="1" customWidth="1"/>
    <col min="10" max="10" width="10.7109375" bestFit="1" customWidth="1"/>
    <col min="11" max="11" width="11.140625" bestFit="1" customWidth="1"/>
    <col min="12" max="13" width="10.7109375" bestFit="1" customWidth="1"/>
    <col min="14" max="14" width="10.28515625" bestFit="1" customWidth="1"/>
    <col min="15" max="15" width="66" bestFit="1" customWidth="1"/>
    <col min="16" max="16" width="10.7109375" bestFit="1" customWidth="1"/>
    <col min="17" max="17" width="11" bestFit="1" customWidth="1"/>
    <col min="18" max="18" width="12.42578125" bestFit="1" customWidth="1"/>
  </cols>
  <sheetData>
    <row r="1" spans="1:18">
      <c r="A1" t="s">
        <v>133</v>
      </c>
      <c r="B1" t="s">
        <v>134</v>
      </c>
      <c r="C1" t="s">
        <v>135</v>
      </c>
      <c r="D1" t="s">
        <v>136</v>
      </c>
      <c r="E1" t="s">
        <v>137</v>
      </c>
      <c r="F1" t="s">
        <v>138</v>
      </c>
      <c r="G1" t="s">
        <v>139</v>
      </c>
      <c r="H1" t="s">
        <v>140</v>
      </c>
      <c r="I1" t="s">
        <v>141</v>
      </c>
      <c r="J1" t="s">
        <v>142</v>
      </c>
      <c r="K1" t="s">
        <v>143</v>
      </c>
      <c r="L1" t="s">
        <v>144</v>
      </c>
      <c r="M1" t="s">
        <v>145</v>
      </c>
      <c r="N1" t="s">
        <v>146</v>
      </c>
      <c r="O1" t="s">
        <v>147</v>
      </c>
      <c r="P1" t="s">
        <v>148</v>
      </c>
      <c r="Q1" t="s">
        <v>149</v>
      </c>
      <c r="R1" t="s">
        <v>150</v>
      </c>
    </row>
    <row r="2" spans="1:18">
      <c r="A2" t="s">
        <v>160</v>
      </c>
      <c r="B2">
        <v>1.488</v>
      </c>
      <c r="C2" t="s">
        <v>170</v>
      </c>
      <c r="D2">
        <v>1.492</v>
      </c>
      <c r="E2" s="54">
        <v>44846</v>
      </c>
      <c r="F2">
        <v>1</v>
      </c>
      <c r="G2">
        <v>0</v>
      </c>
      <c r="H2">
        <v>5.0000000000000001E-4</v>
      </c>
      <c r="I2">
        <v>81.311899999999994</v>
      </c>
      <c r="J2">
        <v>8.3000000000000001E-4</v>
      </c>
      <c r="K2">
        <v>39.698</v>
      </c>
      <c r="L2">
        <v>8.0000000000000004E-4</v>
      </c>
      <c r="M2" t="s">
        <v>177</v>
      </c>
      <c r="N2" t="s">
        <v>177</v>
      </c>
      <c r="O2" t="s">
        <v>178</v>
      </c>
      <c r="P2" t="s">
        <v>179</v>
      </c>
      <c r="Q2" t="s">
        <v>177</v>
      </c>
      <c r="R2" t="s">
        <v>177</v>
      </c>
    </row>
    <row r="3" spans="1:18">
      <c r="A3" t="s">
        <v>160</v>
      </c>
      <c r="B3">
        <v>1.488</v>
      </c>
      <c r="C3" t="s">
        <v>180</v>
      </c>
      <c r="D3">
        <v>1.611</v>
      </c>
      <c r="E3" s="54">
        <v>44846</v>
      </c>
      <c r="F3">
        <v>1</v>
      </c>
      <c r="G3">
        <v>14.6523</v>
      </c>
      <c r="H3">
        <v>5.0000000000000001E-4</v>
      </c>
      <c r="I3">
        <v>80.5822</v>
      </c>
      <c r="J3">
        <v>8.3000000000000001E-4</v>
      </c>
      <c r="K3">
        <v>35.71</v>
      </c>
      <c r="L3">
        <v>8.0000000000000004E-4</v>
      </c>
      <c r="M3" t="s">
        <v>177</v>
      </c>
      <c r="N3" t="s">
        <v>177</v>
      </c>
      <c r="O3" t="s">
        <v>178</v>
      </c>
      <c r="P3" t="s">
        <v>182</v>
      </c>
      <c r="Q3" t="s">
        <v>177</v>
      </c>
      <c r="R3" t="s">
        <v>177</v>
      </c>
    </row>
    <row r="4" spans="1:18">
      <c r="A4" t="s">
        <v>160</v>
      </c>
      <c r="B4">
        <v>1.488</v>
      </c>
      <c r="C4" t="s">
        <v>159</v>
      </c>
      <c r="D4">
        <v>1.4670000000000001</v>
      </c>
      <c r="E4" s="54">
        <v>44846</v>
      </c>
      <c r="F4">
        <v>1</v>
      </c>
      <c r="G4">
        <v>121.1529</v>
      </c>
      <c r="H4">
        <v>5.0000000000000001E-4</v>
      </c>
      <c r="I4">
        <v>89.823599999999999</v>
      </c>
      <c r="J4">
        <v>8.3000000000000001E-4</v>
      </c>
      <c r="K4">
        <v>30.657</v>
      </c>
      <c r="L4">
        <v>8.0000000000000004E-4</v>
      </c>
      <c r="M4" t="s">
        <v>177</v>
      </c>
      <c r="N4" t="s">
        <v>177</v>
      </c>
      <c r="O4" t="s">
        <v>178</v>
      </c>
      <c r="P4" t="s">
        <v>184</v>
      </c>
      <c r="Q4" t="s">
        <v>177</v>
      </c>
      <c r="R4" t="s">
        <v>177</v>
      </c>
    </row>
    <row r="5" spans="1:18">
      <c r="A5" t="s">
        <v>170</v>
      </c>
      <c r="B5">
        <v>1.492</v>
      </c>
      <c r="C5" t="s">
        <v>160</v>
      </c>
      <c r="D5">
        <v>1.488</v>
      </c>
      <c r="E5" s="54">
        <v>44848</v>
      </c>
      <c r="F5">
        <v>2</v>
      </c>
      <c r="G5">
        <v>0</v>
      </c>
      <c r="H5">
        <v>5.0000000000000001E-4</v>
      </c>
      <c r="I5">
        <v>98.696100000000001</v>
      </c>
      <c r="J5">
        <v>8.3000000000000001E-4</v>
      </c>
      <c r="K5">
        <v>39.700000000000003</v>
      </c>
      <c r="L5">
        <v>8.0000000000000004E-4</v>
      </c>
      <c r="M5" t="s">
        <v>177</v>
      </c>
      <c r="N5" t="s">
        <v>177</v>
      </c>
      <c r="O5" t="s">
        <v>179</v>
      </c>
      <c r="P5" t="s">
        <v>178</v>
      </c>
      <c r="Q5" t="s">
        <v>177</v>
      </c>
      <c r="R5" t="s">
        <v>177</v>
      </c>
    </row>
    <row r="6" spans="1:18">
      <c r="A6" t="s">
        <v>170</v>
      </c>
      <c r="B6">
        <v>1.492</v>
      </c>
      <c r="C6" t="s">
        <v>187</v>
      </c>
      <c r="D6">
        <v>1.59</v>
      </c>
      <c r="E6" s="54">
        <v>44848</v>
      </c>
      <c r="F6">
        <v>2</v>
      </c>
      <c r="G6">
        <v>192.9015</v>
      </c>
      <c r="H6">
        <v>5.0000000000000001E-4</v>
      </c>
      <c r="I6">
        <v>78.431399999999996</v>
      </c>
      <c r="J6">
        <v>8.3000000000000001E-4</v>
      </c>
      <c r="K6">
        <v>20.774999999999999</v>
      </c>
      <c r="L6">
        <v>8.0000000000000004E-4</v>
      </c>
      <c r="M6" t="s">
        <v>177</v>
      </c>
      <c r="N6" t="s">
        <v>177</v>
      </c>
      <c r="O6" t="s">
        <v>179</v>
      </c>
      <c r="P6" t="s">
        <v>189</v>
      </c>
      <c r="Q6" t="s">
        <v>177</v>
      </c>
      <c r="R6" t="s">
        <v>177</v>
      </c>
    </row>
    <row r="7" spans="1:18">
      <c r="A7" t="s">
        <v>170</v>
      </c>
      <c r="B7">
        <v>1.492</v>
      </c>
      <c r="C7" t="s">
        <v>180</v>
      </c>
      <c r="D7">
        <v>1.611</v>
      </c>
      <c r="E7" s="54">
        <v>44848</v>
      </c>
      <c r="F7">
        <v>2</v>
      </c>
      <c r="G7">
        <v>300.07010000000002</v>
      </c>
      <c r="H7">
        <v>5.0000000000000001E-4</v>
      </c>
      <c r="I7">
        <v>90.868300000000005</v>
      </c>
      <c r="J7">
        <v>1.83E-3</v>
      </c>
      <c r="K7">
        <v>10.298299999999999</v>
      </c>
      <c r="L7">
        <v>8.0000000000000004E-4</v>
      </c>
      <c r="M7" t="s">
        <v>177</v>
      </c>
      <c r="N7" t="s">
        <v>177</v>
      </c>
      <c r="O7" t="s">
        <v>179</v>
      </c>
      <c r="P7" t="s">
        <v>182</v>
      </c>
      <c r="Q7" t="s">
        <v>177</v>
      </c>
      <c r="R7" t="s">
        <v>177</v>
      </c>
    </row>
    <row r="8" spans="1:18">
      <c r="A8" t="s">
        <v>180</v>
      </c>
      <c r="B8">
        <v>1.611</v>
      </c>
      <c r="C8" t="s">
        <v>160</v>
      </c>
      <c r="D8">
        <v>1.488</v>
      </c>
      <c r="E8" s="54">
        <v>44848</v>
      </c>
      <c r="F8">
        <v>3</v>
      </c>
      <c r="G8">
        <v>0</v>
      </c>
      <c r="H8">
        <v>5.0000000000000001E-4</v>
      </c>
      <c r="I8">
        <v>99.427778000000004</v>
      </c>
      <c r="J8">
        <v>8.3000000000000001E-4</v>
      </c>
      <c r="K8">
        <v>35.710299999999997</v>
      </c>
      <c r="L8">
        <v>8.0000000000000004E-4</v>
      </c>
      <c r="M8" t="s">
        <v>177</v>
      </c>
      <c r="N8" t="s">
        <v>177</v>
      </c>
      <c r="O8" t="s">
        <v>182</v>
      </c>
      <c r="P8" t="s">
        <v>178</v>
      </c>
      <c r="Q8" t="s">
        <v>177</v>
      </c>
      <c r="R8" t="s">
        <v>177</v>
      </c>
    </row>
    <row r="9" spans="1:18">
      <c r="A9" t="s">
        <v>180</v>
      </c>
      <c r="B9">
        <v>1.611</v>
      </c>
      <c r="C9" t="s">
        <v>170</v>
      </c>
      <c r="D9">
        <v>1.492</v>
      </c>
      <c r="E9" s="54">
        <v>44848</v>
      </c>
      <c r="F9">
        <v>3</v>
      </c>
      <c r="G9">
        <v>105.4179</v>
      </c>
      <c r="H9">
        <v>5.0000000000000001E-4</v>
      </c>
      <c r="I9">
        <v>89.171852000000001</v>
      </c>
      <c r="J9">
        <v>8.3000000000000001E-4</v>
      </c>
      <c r="K9">
        <v>10.298999999999999</v>
      </c>
      <c r="L9">
        <v>8.0000000000000004E-4</v>
      </c>
      <c r="M9" t="s">
        <v>177</v>
      </c>
      <c r="N9" t="s">
        <v>177</v>
      </c>
      <c r="O9" t="s">
        <v>182</v>
      </c>
      <c r="P9" t="s">
        <v>179</v>
      </c>
      <c r="Q9" t="s">
        <v>177</v>
      </c>
      <c r="R9" t="s">
        <v>177</v>
      </c>
    </row>
    <row r="10" spans="1:18">
      <c r="A10" t="s">
        <v>180</v>
      </c>
      <c r="B10">
        <v>1.611</v>
      </c>
      <c r="C10" t="s">
        <v>16</v>
      </c>
      <c r="D10">
        <v>1.76</v>
      </c>
      <c r="E10" s="54">
        <v>44848</v>
      </c>
      <c r="F10">
        <v>3</v>
      </c>
      <c r="G10">
        <v>212.67099999999999</v>
      </c>
      <c r="H10">
        <v>5.0000000000000001E-4</v>
      </c>
      <c r="I10">
        <v>71.320926</v>
      </c>
      <c r="J10">
        <v>8.3000000000000001E-4</v>
      </c>
      <c r="K10">
        <v>21.172999999999998</v>
      </c>
      <c r="L10">
        <v>8.0000000000000004E-4</v>
      </c>
      <c r="M10" t="s">
        <v>177</v>
      </c>
      <c r="N10" t="s">
        <v>177</v>
      </c>
      <c r="O10" t="s">
        <v>182</v>
      </c>
      <c r="P10" t="s">
        <v>228</v>
      </c>
      <c r="Q10" t="s">
        <v>177</v>
      </c>
      <c r="R10" t="s">
        <v>177</v>
      </c>
    </row>
    <row r="11" spans="1:18">
      <c r="A11" t="s">
        <v>159</v>
      </c>
      <c r="B11">
        <v>1.4670000000000001</v>
      </c>
      <c r="C11" t="s">
        <v>160</v>
      </c>
      <c r="D11">
        <v>1.488</v>
      </c>
      <c r="E11" s="54">
        <v>44851</v>
      </c>
      <c r="F11">
        <v>4</v>
      </c>
      <c r="G11">
        <v>0</v>
      </c>
      <c r="H11">
        <v>5.0000000000000001E-4</v>
      </c>
      <c r="I11">
        <v>90.173795999999996</v>
      </c>
      <c r="J11">
        <v>8.3000000000000001E-4</v>
      </c>
      <c r="K11">
        <v>30.657</v>
      </c>
      <c r="L11">
        <v>8.0000000000000004E-4</v>
      </c>
      <c r="M11" t="s">
        <v>177</v>
      </c>
      <c r="N11" t="s">
        <v>177</v>
      </c>
      <c r="O11" t="s">
        <v>184</v>
      </c>
      <c r="P11" t="s">
        <v>178</v>
      </c>
      <c r="Q11" t="s">
        <v>177</v>
      </c>
      <c r="R11" t="s">
        <v>177</v>
      </c>
    </row>
    <row r="12" spans="1:18">
      <c r="A12" t="s">
        <v>159</v>
      </c>
      <c r="B12">
        <v>1.4670000000000001</v>
      </c>
      <c r="C12" t="s">
        <v>162</v>
      </c>
      <c r="D12">
        <v>1.595</v>
      </c>
      <c r="E12" s="54">
        <v>44851</v>
      </c>
      <c r="F12">
        <v>4</v>
      </c>
      <c r="G12">
        <v>110.15049999999999</v>
      </c>
      <c r="H12">
        <v>5.0000000000000001E-4</v>
      </c>
      <c r="I12">
        <v>88.335278000000002</v>
      </c>
      <c r="J12">
        <v>8.3000000000000001E-4</v>
      </c>
      <c r="K12">
        <v>26.216999999999999</v>
      </c>
      <c r="L12">
        <v>8.0000000000000004E-4</v>
      </c>
      <c r="M12" t="s">
        <v>177</v>
      </c>
      <c r="N12" t="s">
        <v>177</v>
      </c>
      <c r="O12" t="s">
        <v>184</v>
      </c>
      <c r="P12" t="s">
        <v>189</v>
      </c>
      <c r="Q12" t="s">
        <v>177</v>
      </c>
      <c r="R12" t="s">
        <v>177</v>
      </c>
    </row>
    <row r="13" spans="1:18">
      <c r="A13" t="s">
        <v>159</v>
      </c>
      <c r="B13">
        <v>1.4670000000000001</v>
      </c>
      <c r="C13" t="s">
        <v>163</v>
      </c>
      <c r="D13">
        <v>1.4650000000000001</v>
      </c>
      <c r="E13" s="54">
        <v>44851</v>
      </c>
      <c r="F13">
        <v>4</v>
      </c>
      <c r="G13">
        <v>188.93860000000001</v>
      </c>
      <c r="H13">
        <v>5.0000000000000001E-4</v>
      </c>
      <c r="I13">
        <v>88.971666999999997</v>
      </c>
      <c r="J13">
        <v>8.3000000000000001E-4</v>
      </c>
      <c r="K13">
        <v>31.753</v>
      </c>
      <c r="L13">
        <v>8.0000000000000004E-4</v>
      </c>
      <c r="M13" t="s">
        <v>177</v>
      </c>
      <c r="N13" t="s">
        <v>177</v>
      </c>
      <c r="O13" t="s">
        <v>184</v>
      </c>
      <c r="P13" t="s">
        <v>229</v>
      </c>
      <c r="Q13" t="s">
        <v>177</v>
      </c>
      <c r="R13" t="s">
        <v>177</v>
      </c>
    </row>
    <row r="14" spans="1:18">
      <c r="A14" t="s">
        <v>163</v>
      </c>
      <c r="B14">
        <v>1.4650000000000001</v>
      </c>
      <c r="C14" t="s">
        <v>159</v>
      </c>
      <c r="D14">
        <v>1.4670000000000001</v>
      </c>
      <c r="E14" s="54">
        <v>44851</v>
      </c>
      <c r="F14">
        <v>5</v>
      </c>
      <c r="G14">
        <v>0</v>
      </c>
      <c r="H14">
        <v>5.0000000000000001E-4</v>
      </c>
      <c r="I14">
        <v>91.038796000000005</v>
      </c>
      <c r="J14">
        <v>8.3000000000000001E-4</v>
      </c>
      <c r="K14">
        <v>31.753</v>
      </c>
      <c r="L14">
        <v>8.0000000000000004E-4</v>
      </c>
      <c r="M14" t="s">
        <v>177</v>
      </c>
      <c r="N14" t="s">
        <v>177</v>
      </c>
      <c r="O14" t="s">
        <v>229</v>
      </c>
      <c r="P14" t="s">
        <v>184</v>
      </c>
      <c r="Q14" t="s">
        <v>177</v>
      </c>
      <c r="R14" t="s">
        <v>177</v>
      </c>
    </row>
    <row r="15" spans="1:18">
      <c r="A15" t="s">
        <v>163</v>
      </c>
      <c r="B15">
        <v>1.4650000000000001</v>
      </c>
      <c r="C15" t="s">
        <v>44</v>
      </c>
      <c r="D15">
        <v>0.216</v>
      </c>
      <c r="E15" s="54">
        <v>44851</v>
      </c>
      <c r="F15">
        <v>5</v>
      </c>
      <c r="G15">
        <v>63.677700000000002</v>
      </c>
      <c r="H15">
        <v>5.0000000000000001E-4</v>
      </c>
      <c r="I15">
        <v>90.683519000000004</v>
      </c>
      <c r="J15">
        <v>8.3000000000000001E-4</v>
      </c>
      <c r="K15">
        <v>31.013000000000002</v>
      </c>
      <c r="L15">
        <v>8.0000000000000004E-4</v>
      </c>
      <c r="M15" t="s">
        <v>177</v>
      </c>
      <c r="N15" t="s">
        <v>177</v>
      </c>
      <c r="O15" t="s">
        <v>229</v>
      </c>
      <c r="P15" t="s">
        <v>231</v>
      </c>
      <c r="Q15" t="s">
        <v>177</v>
      </c>
      <c r="R15" t="s">
        <v>177</v>
      </c>
    </row>
    <row r="16" spans="1:18">
      <c r="A16" t="s">
        <v>163</v>
      </c>
      <c r="B16">
        <v>1.4650000000000001</v>
      </c>
      <c r="C16" t="s">
        <v>32</v>
      </c>
      <c r="D16">
        <v>2.3660000000000001</v>
      </c>
      <c r="E16" s="54">
        <v>44851</v>
      </c>
      <c r="F16">
        <v>5</v>
      </c>
      <c r="G16">
        <v>176.7688</v>
      </c>
      <c r="H16">
        <v>5.0000000000000001E-4</v>
      </c>
      <c r="I16">
        <v>88.097684999999998</v>
      </c>
      <c r="J16">
        <v>8.3000000000000001E-4</v>
      </c>
      <c r="K16">
        <v>30.42</v>
      </c>
      <c r="L16">
        <v>8.0000000000000004E-4</v>
      </c>
      <c r="M16" t="s">
        <v>177</v>
      </c>
      <c r="N16" t="s">
        <v>177</v>
      </c>
      <c r="O16" t="s">
        <v>229</v>
      </c>
      <c r="P16" t="s">
        <v>232</v>
      </c>
      <c r="Q16" t="s">
        <v>177</v>
      </c>
      <c r="R16" t="s">
        <v>177</v>
      </c>
    </row>
    <row r="17" spans="1:18">
      <c r="A17" t="s">
        <v>32</v>
      </c>
      <c r="B17">
        <v>2.3660000000000001</v>
      </c>
      <c r="C17" t="s">
        <v>163</v>
      </c>
      <c r="D17">
        <v>1.4650000000000001</v>
      </c>
      <c r="E17" s="54">
        <v>44851</v>
      </c>
      <c r="F17">
        <v>6</v>
      </c>
      <c r="G17">
        <v>0</v>
      </c>
      <c r="H17">
        <v>5.0000000000000001E-4</v>
      </c>
      <c r="I17">
        <v>91.914351999999994</v>
      </c>
      <c r="J17">
        <v>8.3000000000000001E-4</v>
      </c>
      <c r="K17">
        <v>30.420200000000001</v>
      </c>
      <c r="L17">
        <v>8.0000000000000004E-4</v>
      </c>
      <c r="M17" t="s">
        <v>177</v>
      </c>
      <c r="N17" t="s">
        <v>177</v>
      </c>
      <c r="O17" t="s">
        <v>232</v>
      </c>
      <c r="P17" t="s">
        <v>229</v>
      </c>
      <c r="Q17" t="s">
        <v>177</v>
      </c>
      <c r="R17" t="s">
        <v>177</v>
      </c>
    </row>
    <row r="18" spans="1:18">
      <c r="A18" t="s">
        <v>32</v>
      </c>
      <c r="B18">
        <v>2.3660000000000001</v>
      </c>
      <c r="C18" t="s">
        <v>44</v>
      </c>
      <c r="D18">
        <v>0.216</v>
      </c>
      <c r="E18" s="54">
        <v>44851</v>
      </c>
      <c r="F18">
        <v>6</v>
      </c>
      <c r="G18">
        <v>33.829300000000003</v>
      </c>
      <c r="H18">
        <v>5.0000000000000001E-4</v>
      </c>
      <c r="I18">
        <v>91.546019000000001</v>
      </c>
      <c r="J18">
        <v>8.3000000000000001E-4</v>
      </c>
      <c r="K18">
        <v>51.258000000000003</v>
      </c>
      <c r="L18">
        <v>8.0000000000000004E-4</v>
      </c>
      <c r="M18" t="s">
        <v>177</v>
      </c>
      <c r="N18" t="s">
        <v>177</v>
      </c>
      <c r="O18" t="s">
        <v>232</v>
      </c>
      <c r="P18" t="s">
        <v>231</v>
      </c>
      <c r="Q18" t="s">
        <v>177</v>
      </c>
      <c r="R18" t="s">
        <v>177</v>
      </c>
    </row>
    <row r="19" spans="1:18">
      <c r="A19" t="s">
        <v>32</v>
      </c>
      <c r="B19">
        <v>2.3660000000000001</v>
      </c>
      <c r="C19" t="s">
        <v>45</v>
      </c>
      <c r="D19">
        <v>1.526</v>
      </c>
      <c r="E19" s="54">
        <v>44851</v>
      </c>
      <c r="F19">
        <v>6</v>
      </c>
      <c r="G19">
        <v>59.665799999999997</v>
      </c>
      <c r="H19">
        <v>5.0000000000000001E-4</v>
      </c>
      <c r="I19">
        <v>82.369906999999998</v>
      </c>
      <c r="J19">
        <v>8.3000000000000001E-4</v>
      </c>
      <c r="K19">
        <v>54.064</v>
      </c>
      <c r="L19">
        <v>8.0000000000000004E-4</v>
      </c>
      <c r="M19" t="s">
        <v>177</v>
      </c>
      <c r="N19" t="s">
        <v>177</v>
      </c>
      <c r="O19" t="s">
        <v>232</v>
      </c>
      <c r="P19" t="s">
        <v>234</v>
      </c>
      <c r="Q19" t="s">
        <v>177</v>
      </c>
      <c r="R19" t="s">
        <v>177</v>
      </c>
    </row>
    <row r="20" spans="1:18">
      <c r="A20" t="s">
        <v>32</v>
      </c>
      <c r="B20">
        <v>2.3660000000000001</v>
      </c>
      <c r="C20" t="s">
        <v>30</v>
      </c>
      <c r="D20">
        <v>1.538</v>
      </c>
      <c r="E20" s="54">
        <v>44851</v>
      </c>
      <c r="F20">
        <v>6</v>
      </c>
      <c r="G20">
        <v>78.417199999999994</v>
      </c>
      <c r="H20">
        <v>5.0000000000000001E-4</v>
      </c>
      <c r="I20">
        <v>81.636758999999998</v>
      </c>
      <c r="J20">
        <v>8.3000000000000001E-4</v>
      </c>
      <c r="K20">
        <v>49.470999999999997</v>
      </c>
      <c r="L20">
        <v>8.0000000000000004E-4</v>
      </c>
      <c r="M20" t="s">
        <v>177</v>
      </c>
      <c r="N20" t="s">
        <v>177</v>
      </c>
      <c r="O20" t="s">
        <v>232</v>
      </c>
      <c r="P20" t="s">
        <v>235</v>
      </c>
      <c r="Q20" t="s">
        <v>177</v>
      </c>
      <c r="R20" t="s">
        <v>177</v>
      </c>
    </row>
    <row r="21" spans="1:18">
      <c r="A21" t="s">
        <v>44</v>
      </c>
      <c r="B21">
        <v>0.216</v>
      </c>
      <c r="C21" t="s">
        <v>32</v>
      </c>
      <c r="D21">
        <v>2.3660000000000001</v>
      </c>
      <c r="E21" s="54">
        <v>44852</v>
      </c>
      <c r="F21">
        <v>7</v>
      </c>
      <c r="G21">
        <v>0</v>
      </c>
      <c r="H21">
        <v>5.0000000000000001E-4</v>
      </c>
      <c r="I21">
        <v>88.460369999999998</v>
      </c>
      <c r="J21">
        <v>8.3000000000000001E-4</v>
      </c>
      <c r="K21">
        <v>51.259</v>
      </c>
      <c r="L21">
        <v>8.0000000000000004E-4</v>
      </c>
      <c r="M21" t="s">
        <v>177</v>
      </c>
      <c r="N21" t="s">
        <v>177</v>
      </c>
      <c r="O21" t="s">
        <v>231</v>
      </c>
      <c r="P21" t="s">
        <v>232</v>
      </c>
      <c r="Q21" t="s">
        <v>177</v>
      </c>
      <c r="R21" t="s">
        <v>177</v>
      </c>
    </row>
    <row r="22" spans="1:18">
      <c r="A22" t="s">
        <v>44</v>
      </c>
      <c r="B22">
        <v>0.216</v>
      </c>
      <c r="C22" t="s">
        <v>163</v>
      </c>
      <c r="D22">
        <v>1.4650000000000001</v>
      </c>
      <c r="E22" s="54">
        <v>44852</v>
      </c>
      <c r="F22">
        <v>7</v>
      </c>
      <c r="G22">
        <v>33.080500000000001</v>
      </c>
      <c r="H22">
        <v>5.0000000000000001E-4</v>
      </c>
      <c r="I22">
        <v>89.327314999999999</v>
      </c>
      <c r="J22">
        <v>8.3000000000000001E-4</v>
      </c>
      <c r="K22">
        <v>31.013000000000002</v>
      </c>
      <c r="L22">
        <v>8.0000000000000004E-4</v>
      </c>
      <c r="M22" t="s">
        <v>177</v>
      </c>
      <c r="N22" t="s">
        <v>177</v>
      </c>
      <c r="O22" t="s">
        <v>231</v>
      </c>
      <c r="P22" t="s">
        <v>229</v>
      </c>
      <c r="Q22" t="s">
        <v>177</v>
      </c>
      <c r="R22" t="s">
        <v>177</v>
      </c>
    </row>
    <row r="23" spans="1:18">
      <c r="A23" t="s">
        <v>44</v>
      </c>
      <c r="B23">
        <v>0.216</v>
      </c>
      <c r="C23" t="s">
        <v>162</v>
      </c>
      <c r="D23">
        <v>1.595</v>
      </c>
      <c r="E23" s="54">
        <v>44852</v>
      </c>
      <c r="F23">
        <v>7</v>
      </c>
      <c r="G23">
        <v>140.2056</v>
      </c>
      <c r="H23">
        <v>5.0000000000000001E-4</v>
      </c>
      <c r="I23">
        <v>87.565462999999994</v>
      </c>
      <c r="J23">
        <v>8.3000000000000001E-4</v>
      </c>
      <c r="K23">
        <v>13.083</v>
      </c>
      <c r="L23">
        <v>8.0000000000000004E-4</v>
      </c>
      <c r="M23" t="s">
        <v>177</v>
      </c>
      <c r="N23" t="s">
        <v>177</v>
      </c>
      <c r="O23" t="s">
        <v>231</v>
      </c>
      <c r="P23" t="s">
        <v>231</v>
      </c>
      <c r="Q23" t="s">
        <v>177</v>
      </c>
      <c r="R23" t="s">
        <v>177</v>
      </c>
    </row>
    <row r="24" spans="1:18">
      <c r="A24" t="s">
        <v>44</v>
      </c>
      <c r="B24">
        <v>0.216</v>
      </c>
      <c r="C24" t="s">
        <v>165</v>
      </c>
      <c r="D24">
        <v>4.5999999999999999E-2</v>
      </c>
      <c r="E24" s="54">
        <v>44852</v>
      </c>
      <c r="F24">
        <v>7</v>
      </c>
      <c r="G24">
        <v>207.7287</v>
      </c>
      <c r="H24">
        <v>5.0000000000000001E-4</v>
      </c>
      <c r="I24">
        <v>87.317130000000006</v>
      </c>
      <c r="J24">
        <v>8.3000000000000001E-4</v>
      </c>
      <c r="K24">
        <v>32.345999999999997</v>
      </c>
      <c r="L24">
        <v>8.0000000000000004E-4</v>
      </c>
      <c r="M24" t="s">
        <v>177</v>
      </c>
      <c r="N24" t="s">
        <v>177</v>
      </c>
      <c r="O24" t="s">
        <v>231</v>
      </c>
      <c r="P24" t="s">
        <v>236</v>
      </c>
      <c r="Q24" t="s">
        <v>177</v>
      </c>
      <c r="R24" t="s">
        <v>177</v>
      </c>
    </row>
    <row r="25" spans="1:18">
      <c r="A25" t="s">
        <v>162</v>
      </c>
      <c r="B25">
        <v>1.595</v>
      </c>
      <c r="C25" t="s">
        <v>16</v>
      </c>
      <c r="D25">
        <v>1.76</v>
      </c>
      <c r="E25" s="54">
        <v>44852</v>
      </c>
      <c r="F25">
        <v>8</v>
      </c>
      <c r="G25">
        <v>0</v>
      </c>
      <c r="H25">
        <v>5.0000000000000001E-4</v>
      </c>
      <c r="I25">
        <v>77.362129999999993</v>
      </c>
      <c r="J25">
        <v>8.3000000000000001E-4</v>
      </c>
      <c r="K25">
        <v>53.783999999999999</v>
      </c>
      <c r="L25">
        <v>8.0000000000000004E-4</v>
      </c>
      <c r="M25" t="s">
        <v>177</v>
      </c>
      <c r="N25" t="s">
        <v>177</v>
      </c>
      <c r="O25" t="s">
        <v>189</v>
      </c>
      <c r="P25" t="s">
        <v>228</v>
      </c>
      <c r="Q25" t="s">
        <v>177</v>
      </c>
      <c r="R25" t="s">
        <v>177</v>
      </c>
    </row>
    <row r="26" spans="1:18">
      <c r="A26" t="s">
        <v>162</v>
      </c>
      <c r="B26">
        <v>1.595</v>
      </c>
      <c r="C26" t="s">
        <v>165</v>
      </c>
      <c r="D26">
        <v>4.5999999999999999E-2</v>
      </c>
      <c r="E26" s="54">
        <v>44852</v>
      </c>
      <c r="F26">
        <v>8</v>
      </c>
      <c r="G26">
        <v>58.307200000000002</v>
      </c>
      <c r="H26">
        <v>5.0000000000000001E-4</v>
      </c>
      <c r="I26">
        <v>88.167221999999995</v>
      </c>
      <c r="J26">
        <v>8.3000000000000001E-4</v>
      </c>
      <c r="K26">
        <v>29.88</v>
      </c>
      <c r="L26">
        <v>8.0000000000000004E-4</v>
      </c>
      <c r="M26" t="s">
        <v>177</v>
      </c>
      <c r="N26" t="s">
        <v>177</v>
      </c>
      <c r="O26" t="s">
        <v>189</v>
      </c>
      <c r="P26" t="s">
        <v>236</v>
      </c>
      <c r="Q26" t="s">
        <v>177</v>
      </c>
      <c r="R26" t="s">
        <v>177</v>
      </c>
    </row>
    <row r="27" spans="1:18">
      <c r="A27" t="s">
        <v>162</v>
      </c>
      <c r="B27">
        <v>1.595</v>
      </c>
      <c r="C27" t="s">
        <v>44</v>
      </c>
      <c r="D27">
        <v>0.216</v>
      </c>
      <c r="E27" s="54">
        <v>44852</v>
      </c>
      <c r="F27">
        <v>8</v>
      </c>
      <c r="G27">
        <v>146.9307</v>
      </c>
      <c r="H27">
        <v>5.0000000000000001E-4</v>
      </c>
      <c r="I27">
        <v>92.461203999999995</v>
      </c>
      <c r="J27">
        <v>8.3000000000000001E-4</v>
      </c>
      <c r="K27">
        <v>13.083</v>
      </c>
      <c r="L27">
        <v>8.0000000000000004E-4</v>
      </c>
      <c r="M27" t="s">
        <v>177</v>
      </c>
      <c r="N27" t="s">
        <v>177</v>
      </c>
      <c r="O27" t="s">
        <v>189</v>
      </c>
      <c r="P27" t="s">
        <v>231</v>
      </c>
      <c r="Q27" t="s">
        <v>177</v>
      </c>
      <c r="R27" t="s">
        <v>177</v>
      </c>
    </row>
    <row r="28" spans="1:18">
      <c r="A28" t="s">
        <v>162</v>
      </c>
      <c r="B28">
        <v>1.595</v>
      </c>
      <c r="C28" t="s">
        <v>159</v>
      </c>
      <c r="D28">
        <v>1.4670000000000001</v>
      </c>
      <c r="E28" s="54">
        <v>44852</v>
      </c>
      <c r="F28">
        <v>8</v>
      </c>
      <c r="G28">
        <v>257.3356</v>
      </c>
      <c r="H28">
        <v>5.0000000000000001E-4</v>
      </c>
      <c r="I28">
        <v>91.675741000000002</v>
      </c>
      <c r="J28">
        <v>8.3000000000000001E-4</v>
      </c>
      <c r="K28">
        <v>26.216999999999999</v>
      </c>
      <c r="L28">
        <v>8.0000000000000004E-4</v>
      </c>
      <c r="M28" t="s">
        <v>177</v>
      </c>
      <c r="N28" t="s">
        <v>177</v>
      </c>
      <c r="O28" t="s">
        <v>189</v>
      </c>
      <c r="P28" t="s">
        <v>184</v>
      </c>
      <c r="Q28" t="s">
        <v>177</v>
      </c>
      <c r="R28" t="s">
        <v>177</v>
      </c>
    </row>
    <row r="29" spans="1:18">
      <c r="A29" t="s">
        <v>165</v>
      </c>
      <c r="B29">
        <v>4.5999999999999999E-2</v>
      </c>
      <c r="C29" t="s">
        <v>215</v>
      </c>
      <c r="D29">
        <v>1.577</v>
      </c>
      <c r="E29" s="54">
        <v>44852</v>
      </c>
      <c r="F29">
        <v>9</v>
      </c>
      <c r="G29">
        <v>0</v>
      </c>
      <c r="H29">
        <v>5.0000000000000001E-4</v>
      </c>
      <c r="I29">
        <v>92.416203999999993</v>
      </c>
      <c r="J29">
        <v>8.3000000000000001E-4</v>
      </c>
      <c r="K29">
        <v>25.907</v>
      </c>
      <c r="L29">
        <v>8.0000000000000004E-4</v>
      </c>
      <c r="M29" t="s">
        <v>177</v>
      </c>
      <c r="N29" t="s">
        <v>177</v>
      </c>
      <c r="O29" t="s">
        <v>236</v>
      </c>
      <c r="P29" t="s">
        <v>226</v>
      </c>
      <c r="Q29" t="s">
        <v>177</v>
      </c>
      <c r="R29" t="s">
        <v>177</v>
      </c>
    </row>
    <row r="30" spans="1:18">
      <c r="A30" t="s">
        <v>165</v>
      </c>
      <c r="B30">
        <v>4.5999999999999999E-2</v>
      </c>
      <c r="C30" t="s">
        <v>44</v>
      </c>
      <c r="D30">
        <v>0.216</v>
      </c>
      <c r="E30" s="54">
        <v>44852</v>
      </c>
      <c r="F30">
        <v>9</v>
      </c>
      <c r="G30">
        <v>178.95599999999999</v>
      </c>
      <c r="H30">
        <v>5.0000000000000001E-4</v>
      </c>
      <c r="I30">
        <v>92.695555999999996</v>
      </c>
      <c r="J30">
        <v>8.3000000000000001E-4</v>
      </c>
      <c r="K30">
        <v>32.345999999999997</v>
      </c>
      <c r="L30">
        <v>8.0000000000000004E-4</v>
      </c>
      <c r="M30" t="s">
        <v>177</v>
      </c>
      <c r="N30" t="s">
        <v>177</v>
      </c>
      <c r="O30" t="s">
        <v>236</v>
      </c>
      <c r="P30" t="s">
        <v>231</v>
      </c>
      <c r="Q30" t="s">
        <v>177</v>
      </c>
      <c r="R30" t="s">
        <v>177</v>
      </c>
    </row>
    <row r="31" spans="1:18">
      <c r="A31" t="s">
        <v>165</v>
      </c>
      <c r="B31">
        <v>4.5999999999999999E-2</v>
      </c>
      <c r="C31" t="s">
        <v>162</v>
      </c>
      <c r="D31">
        <v>1.595</v>
      </c>
      <c r="E31" s="54">
        <v>44852</v>
      </c>
      <c r="F31">
        <v>9</v>
      </c>
      <c r="G31">
        <v>202.8091</v>
      </c>
      <c r="H31">
        <v>5.0000000000000001E-4</v>
      </c>
      <c r="I31">
        <v>91.844537000000003</v>
      </c>
      <c r="J31">
        <v>8.3000000000000001E-4</v>
      </c>
      <c r="K31">
        <v>29.88</v>
      </c>
      <c r="L31">
        <v>8.0000000000000004E-4</v>
      </c>
      <c r="M31" t="s">
        <v>177</v>
      </c>
      <c r="N31" t="s">
        <v>177</v>
      </c>
      <c r="O31" t="s">
        <v>236</v>
      </c>
      <c r="P31" t="s">
        <v>189</v>
      </c>
      <c r="Q31" t="s">
        <v>177</v>
      </c>
      <c r="R31" t="s">
        <v>177</v>
      </c>
    </row>
    <row r="32" spans="1:18">
      <c r="A32" t="s">
        <v>165</v>
      </c>
      <c r="B32">
        <v>4.5999999999999999E-2</v>
      </c>
      <c r="C32" t="s">
        <v>16</v>
      </c>
      <c r="D32">
        <v>1.76</v>
      </c>
      <c r="E32" s="54">
        <v>44852</v>
      </c>
      <c r="F32">
        <v>9</v>
      </c>
      <c r="G32">
        <v>289.86989999999997</v>
      </c>
      <c r="H32">
        <v>5.0000000000000001E-4</v>
      </c>
      <c r="I32">
        <v>76.410278000000005</v>
      </c>
      <c r="J32">
        <v>8.3000000000000001E-4</v>
      </c>
      <c r="K32">
        <v>46.002000000000002</v>
      </c>
      <c r="L32">
        <v>8.0000000000000004E-4</v>
      </c>
      <c r="M32" t="s">
        <v>177</v>
      </c>
      <c r="N32" t="s">
        <v>177</v>
      </c>
      <c r="O32" t="s">
        <v>236</v>
      </c>
      <c r="P32" t="s">
        <v>228</v>
      </c>
      <c r="Q32" t="s">
        <v>177</v>
      </c>
      <c r="R32" t="s">
        <v>177</v>
      </c>
    </row>
    <row r="33" spans="1:18">
      <c r="A33" t="s">
        <v>165</v>
      </c>
      <c r="B33">
        <v>4.5999999999999999E-2</v>
      </c>
      <c r="C33" t="s">
        <v>215</v>
      </c>
      <c r="D33">
        <v>1.577</v>
      </c>
      <c r="E33" s="54">
        <v>44853</v>
      </c>
      <c r="F33">
        <v>10</v>
      </c>
      <c r="G33">
        <v>0</v>
      </c>
      <c r="H33">
        <v>5.0000000000000001E-4</v>
      </c>
      <c r="I33">
        <v>92.416203999999993</v>
      </c>
      <c r="J33">
        <v>8.3000000000000001E-4</v>
      </c>
      <c r="K33">
        <v>25.907</v>
      </c>
      <c r="L33">
        <v>8.0000000000000004E-4</v>
      </c>
      <c r="M33" t="s">
        <v>177</v>
      </c>
      <c r="N33" t="s">
        <v>177</v>
      </c>
      <c r="O33" t="s">
        <v>236</v>
      </c>
      <c r="P33" t="s">
        <v>226</v>
      </c>
      <c r="Q33" t="s">
        <v>177</v>
      </c>
      <c r="R33" t="s">
        <v>177</v>
      </c>
    </row>
    <row r="34" spans="1:18">
      <c r="A34" t="s">
        <v>165</v>
      </c>
      <c r="B34">
        <v>4.5999999999999999E-2</v>
      </c>
      <c r="C34" t="s">
        <v>86</v>
      </c>
      <c r="D34">
        <v>1.583</v>
      </c>
      <c r="E34" s="54">
        <v>44853</v>
      </c>
      <c r="F34">
        <v>10</v>
      </c>
      <c r="G34">
        <v>97.427400000000006</v>
      </c>
      <c r="H34">
        <v>5.0000000000000001E-4</v>
      </c>
      <c r="I34">
        <v>91.987870000000001</v>
      </c>
      <c r="J34">
        <v>8.3000000000000001E-4</v>
      </c>
      <c r="K34">
        <v>28.114999999999998</v>
      </c>
      <c r="L34">
        <v>8.0000000000000004E-4</v>
      </c>
      <c r="M34" t="s">
        <v>177</v>
      </c>
      <c r="N34" t="s">
        <v>177</v>
      </c>
      <c r="O34" t="s">
        <v>236</v>
      </c>
      <c r="P34" t="s">
        <v>240</v>
      </c>
      <c r="Q34" t="s">
        <v>177</v>
      </c>
      <c r="R34" t="s">
        <v>177</v>
      </c>
    </row>
    <row r="35" spans="1:18">
      <c r="A35" t="s">
        <v>165</v>
      </c>
      <c r="B35">
        <v>4.5999999999999999E-2</v>
      </c>
      <c r="C35" t="s">
        <v>227</v>
      </c>
      <c r="D35">
        <v>0.216</v>
      </c>
      <c r="E35" s="54">
        <v>44853</v>
      </c>
      <c r="F35">
        <v>10</v>
      </c>
      <c r="G35">
        <v>137.22040000000001</v>
      </c>
      <c r="H35">
        <v>5.0000000000000001E-4</v>
      </c>
      <c r="I35">
        <v>111.921204</v>
      </c>
      <c r="J35">
        <v>1.83E-3</v>
      </c>
      <c r="K35">
        <v>4.0739999999999998</v>
      </c>
      <c r="L35">
        <v>8.0000000000000004E-4</v>
      </c>
      <c r="M35" t="s">
        <v>177</v>
      </c>
      <c r="N35" t="s">
        <v>177</v>
      </c>
      <c r="O35" t="s">
        <v>236</v>
      </c>
      <c r="P35" t="s">
        <v>241</v>
      </c>
      <c r="Q35" t="s">
        <v>177</v>
      </c>
      <c r="R35" t="s">
        <v>177</v>
      </c>
    </row>
    <row r="36" spans="1:18">
      <c r="A36" t="s">
        <v>227</v>
      </c>
      <c r="B36">
        <v>0.216</v>
      </c>
      <c r="C36" t="s">
        <v>44</v>
      </c>
      <c r="D36">
        <v>0.216</v>
      </c>
      <c r="E36" s="54">
        <v>44853</v>
      </c>
      <c r="F36">
        <v>11</v>
      </c>
      <c r="G36">
        <v>0</v>
      </c>
      <c r="H36">
        <v>5.0000000000000001E-4</v>
      </c>
      <c r="I36">
        <v>90.003703999999999</v>
      </c>
      <c r="J36">
        <v>8.3000000000000001E-4</v>
      </c>
      <c r="K36">
        <v>29.594000000000001</v>
      </c>
      <c r="L36">
        <v>8.0000000000000004E-4</v>
      </c>
      <c r="M36" t="s">
        <v>177</v>
      </c>
      <c r="N36" t="s">
        <v>177</v>
      </c>
      <c r="O36" t="s">
        <v>241</v>
      </c>
      <c r="P36" t="s">
        <v>231</v>
      </c>
      <c r="Q36" t="s">
        <v>177</v>
      </c>
      <c r="R36" t="s">
        <v>177</v>
      </c>
    </row>
    <row r="37" spans="1:18">
      <c r="A37" t="s">
        <v>227</v>
      </c>
      <c r="B37">
        <v>0.216</v>
      </c>
      <c r="C37" t="s">
        <v>165</v>
      </c>
      <c r="D37">
        <v>4.5999999999999999E-2</v>
      </c>
      <c r="E37" s="54">
        <v>44853</v>
      </c>
      <c r="F37">
        <v>11</v>
      </c>
      <c r="G37">
        <v>133.38480000000001</v>
      </c>
      <c r="H37">
        <v>5.0000000000000001E-4</v>
      </c>
      <c r="I37">
        <v>68.160462999999993</v>
      </c>
      <c r="J37">
        <v>1.83E-3</v>
      </c>
      <c r="K37">
        <v>4.0739999999999998</v>
      </c>
      <c r="L37">
        <v>8.0000000000000004E-4</v>
      </c>
      <c r="M37" t="s">
        <v>177</v>
      </c>
      <c r="N37" t="s">
        <v>177</v>
      </c>
      <c r="O37" t="s">
        <v>241</v>
      </c>
      <c r="P37" t="s">
        <v>236</v>
      </c>
      <c r="Q37" t="s">
        <v>177</v>
      </c>
      <c r="R37" t="s">
        <v>177</v>
      </c>
    </row>
    <row r="38" spans="1:18">
      <c r="A38" t="s">
        <v>227</v>
      </c>
      <c r="B38">
        <v>0.216</v>
      </c>
      <c r="C38" t="s">
        <v>86</v>
      </c>
      <c r="D38">
        <v>1.583</v>
      </c>
      <c r="E38" s="54">
        <v>44853</v>
      </c>
      <c r="F38">
        <v>11</v>
      </c>
      <c r="G38">
        <v>268.10399999999998</v>
      </c>
      <c r="H38">
        <v>5.0000000000000001E-4</v>
      </c>
      <c r="I38">
        <v>88.77037</v>
      </c>
      <c r="J38">
        <v>8.3000000000000001E-4</v>
      </c>
      <c r="K38">
        <v>25.315000000000001</v>
      </c>
      <c r="L38">
        <v>8.0000000000000004E-4</v>
      </c>
      <c r="M38" t="s">
        <v>177</v>
      </c>
      <c r="N38" t="s">
        <v>177</v>
      </c>
      <c r="O38" t="s">
        <v>241</v>
      </c>
      <c r="P38" t="s">
        <v>240</v>
      </c>
      <c r="Q38" t="s">
        <v>177</v>
      </c>
      <c r="R38" t="s">
        <v>177</v>
      </c>
    </row>
    <row r="39" spans="1:18">
      <c r="A39" t="s">
        <v>227</v>
      </c>
      <c r="B39">
        <v>0.216</v>
      </c>
      <c r="C39" t="s">
        <v>38</v>
      </c>
      <c r="D39">
        <v>1.393</v>
      </c>
      <c r="E39" s="54">
        <v>44853</v>
      </c>
      <c r="F39">
        <v>11</v>
      </c>
      <c r="G39">
        <v>288.87729999999999</v>
      </c>
      <c r="H39">
        <v>5.0000000000000001E-4</v>
      </c>
      <c r="I39">
        <v>63.212037000000002</v>
      </c>
      <c r="J39">
        <v>8.3000000000000001E-4</v>
      </c>
      <c r="K39">
        <v>19.193000000000001</v>
      </c>
      <c r="L39">
        <v>8.0000000000000004E-4</v>
      </c>
      <c r="M39" t="s">
        <v>177</v>
      </c>
      <c r="N39" t="s">
        <v>177</v>
      </c>
      <c r="O39" t="s">
        <v>241</v>
      </c>
      <c r="P39" t="s">
        <v>242</v>
      </c>
      <c r="Q39" t="s">
        <v>177</v>
      </c>
      <c r="R39" t="s">
        <v>177</v>
      </c>
    </row>
    <row r="40" spans="1:18">
      <c r="A40" t="s">
        <v>44</v>
      </c>
      <c r="B40">
        <v>0.216</v>
      </c>
      <c r="C40" t="s">
        <v>32</v>
      </c>
      <c r="D40">
        <v>2.3660000000000001</v>
      </c>
      <c r="E40" s="54">
        <v>44853</v>
      </c>
      <c r="F40">
        <v>12</v>
      </c>
      <c r="G40">
        <v>0</v>
      </c>
      <c r="H40">
        <v>5.0000000000000001E-4</v>
      </c>
      <c r="I40">
        <v>88.460369999999998</v>
      </c>
      <c r="J40">
        <v>8.3000000000000001E-4</v>
      </c>
      <c r="K40">
        <v>51.259</v>
      </c>
      <c r="L40">
        <v>8.0000000000000004E-4</v>
      </c>
      <c r="M40" t="s">
        <v>177</v>
      </c>
      <c r="N40" t="s">
        <v>177</v>
      </c>
      <c r="O40" t="s">
        <v>231</v>
      </c>
      <c r="P40" t="s">
        <v>232</v>
      </c>
      <c r="Q40" t="s">
        <v>177</v>
      </c>
      <c r="R40" t="s">
        <v>177</v>
      </c>
    </row>
    <row r="41" spans="1:18">
      <c r="A41" t="s">
        <v>44</v>
      </c>
      <c r="B41">
        <v>0.216</v>
      </c>
      <c r="C41" t="s">
        <v>227</v>
      </c>
      <c r="D41">
        <v>0.216</v>
      </c>
      <c r="E41" s="54">
        <v>44853</v>
      </c>
      <c r="F41">
        <v>12</v>
      </c>
      <c r="G41">
        <v>212.6087</v>
      </c>
      <c r="H41">
        <v>5.0000000000000001E-4</v>
      </c>
      <c r="I41">
        <v>90.008426</v>
      </c>
      <c r="J41">
        <v>8.3000000000000001E-4</v>
      </c>
      <c r="K41">
        <v>29.594999999999999</v>
      </c>
      <c r="L41">
        <v>8.0000000000000004E-4</v>
      </c>
      <c r="M41" t="s">
        <v>177</v>
      </c>
      <c r="N41" t="s">
        <v>177</v>
      </c>
      <c r="O41" t="s">
        <v>231</v>
      </c>
      <c r="P41" t="s">
        <v>241</v>
      </c>
      <c r="Q41" t="s">
        <v>177</v>
      </c>
      <c r="R41" t="s">
        <v>177</v>
      </c>
    </row>
    <row r="42" spans="1:18">
      <c r="A42" t="s">
        <v>44</v>
      </c>
      <c r="B42">
        <v>0.216</v>
      </c>
      <c r="C42" t="s">
        <v>38</v>
      </c>
      <c r="D42">
        <v>1.393</v>
      </c>
      <c r="E42" s="54">
        <v>44853</v>
      </c>
      <c r="F42">
        <v>12</v>
      </c>
      <c r="G42">
        <v>246.58709999999999</v>
      </c>
      <c r="H42">
        <v>5.0000000000000001E-4</v>
      </c>
      <c r="I42">
        <v>73.397593000000001</v>
      </c>
      <c r="J42">
        <v>8.3000000000000001E-4</v>
      </c>
      <c r="K42">
        <v>30.268000000000001</v>
      </c>
      <c r="L42">
        <v>8.0000000000000004E-4</v>
      </c>
      <c r="M42" t="s">
        <v>177</v>
      </c>
      <c r="N42" t="s">
        <v>177</v>
      </c>
      <c r="O42" t="s">
        <v>231</v>
      </c>
      <c r="P42" t="s">
        <v>242</v>
      </c>
      <c r="Q42" t="s">
        <v>177</v>
      </c>
      <c r="R42" t="s">
        <v>177</v>
      </c>
    </row>
    <row r="43" spans="1:18">
      <c r="A43" t="s">
        <v>44</v>
      </c>
      <c r="B43">
        <v>0.216</v>
      </c>
      <c r="C43" t="s">
        <v>45</v>
      </c>
      <c r="D43">
        <v>1.526</v>
      </c>
      <c r="E43" s="54">
        <v>44853</v>
      </c>
      <c r="F43">
        <v>12</v>
      </c>
      <c r="G43">
        <v>277.34640000000002</v>
      </c>
      <c r="H43">
        <v>5.0000000000000001E-4</v>
      </c>
      <c r="I43">
        <v>70.025555999999995</v>
      </c>
      <c r="J43">
        <v>8.3000000000000001E-4</v>
      </c>
      <c r="K43">
        <v>25.053000000000001</v>
      </c>
      <c r="L43">
        <v>8.0000000000000004E-4</v>
      </c>
      <c r="M43" t="s">
        <v>177</v>
      </c>
      <c r="N43" t="s">
        <v>177</v>
      </c>
      <c r="O43" t="s">
        <v>231</v>
      </c>
      <c r="P43" t="s">
        <v>234</v>
      </c>
      <c r="Q43" t="s">
        <v>177</v>
      </c>
      <c r="R43" t="s">
        <v>177</v>
      </c>
    </row>
    <row r="44" spans="1:18">
      <c r="A44" t="s">
        <v>44</v>
      </c>
      <c r="B44">
        <v>0.216</v>
      </c>
      <c r="C44" t="s">
        <v>32</v>
      </c>
      <c r="D44">
        <v>2.3660000000000001</v>
      </c>
      <c r="E44" s="54">
        <v>44853</v>
      </c>
      <c r="F44">
        <v>13</v>
      </c>
      <c r="G44">
        <v>0</v>
      </c>
      <c r="H44">
        <v>5.0000000000000001E-4</v>
      </c>
      <c r="I44">
        <v>88.460369999999998</v>
      </c>
      <c r="J44">
        <v>8.3000000000000001E-4</v>
      </c>
      <c r="K44">
        <v>51.259</v>
      </c>
      <c r="L44">
        <v>8.0000000000000004E-4</v>
      </c>
      <c r="M44" t="s">
        <v>177</v>
      </c>
      <c r="N44" t="s">
        <v>177</v>
      </c>
      <c r="O44" t="s">
        <v>231</v>
      </c>
      <c r="P44" t="s">
        <v>232</v>
      </c>
      <c r="Q44" t="s">
        <v>177</v>
      </c>
      <c r="R44" t="s">
        <v>177</v>
      </c>
    </row>
    <row r="45" spans="1:18">
      <c r="A45" t="s">
        <v>44</v>
      </c>
      <c r="B45">
        <v>0.216</v>
      </c>
      <c r="C45" t="s">
        <v>36</v>
      </c>
      <c r="D45">
        <v>1.6479999999999999</v>
      </c>
      <c r="E45" s="54">
        <v>44853</v>
      </c>
      <c r="F45">
        <v>13</v>
      </c>
      <c r="G45">
        <v>262.1807</v>
      </c>
      <c r="H45">
        <v>5.0000000000000001E-4</v>
      </c>
      <c r="I45">
        <v>74.679721999999998</v>
      </c>
      <c r="J45">
        <v>8.3000000000000001E-4</v>
      </c>
      <c r="K45">
        <v>32.439</v>
      </c>
      <c r="L45">
        <v>8.0000000000000004E-4</v>
      </c>
      <c r="M45" t="s">
        <v>177</v>
      </c>
      <c r="N45" t="s">
        <v>177</v>
      </c>
      <c r="O45" t="s">
        <v>231</v>
      </c>
      <c r="P45" t="s">
        <v>230</v>
      </c>
      <c r="Q45" t="s">
        <v>177</v>
      </c>
      <c r="R45" t="s">
        <v>177</v>
      </c>
    </row>
    <row r="46" spans="1:18">
      <c r="A46" t="s">
        <v>86</v>
      </c>
      <c r="B46">
        <v>1.583</v>
      </c>
      <c r="C46" t="s">
        <v>165</v>
      </c>
      <c r="D46">
        <v>4.5999999999999999E-2</v>
      </c>
      <c r="E46" s="54">
        <v>44854</v>
      </c>
      <c r="F46">
        <v>14</v>
      </c>
      <c r="G46">
        <v>0</v>
      </c>
      <c r="H46">
        <v>5.0000000000000001E-4</v>
      </c>
      <c r="I46">
        <v>88.027685000000005</v>
      </c>
      <c r="J46">
        <v>8.3000000000000001E-4</v>
      </c>
      <c r="K46">
        <v>28.114999999999998</v>
      </c>
      <c r="L46">
        <v>8.0000000000000004E-4</v>
      </c>
      <c r="M46" t="s">
        <v>177</v>
      </c>
      <c r="N46" t="s">
        <v>177</v>
      </c>
      <c r="O46" t="s">
        <v>240</v>
      </c>
      <c r="P46" t="s">
        <v>236</v>
      </c>
      <c r="Q46" t="s">
        <v>177</v>
      </c>
      <c r="R46" t="s">
        <v>177</v>
      </c>
    </row>
    <row r="47" spans="1:18">
      <c r="A47" t="s">
        <v>86</v>
      </c>
      <c r="B47">
        <v>1.583</v>
      </c>
      <c r="C47" t="s">
        <v>36</v>
      </c>
      <c r="D47">
        <v>1.6479999999999999</v>
      </c>
      <c r="E47" s="54">
        <v>44854</v>
      </c>
      <c r="F47">
        <v>14</v>
      </c>
      <c r="G47">
        <v>274.7063</v>
      </c>
      <c r="H47">
        <v>5.0000000000000001E-4</v>
      </c>
      <c r="I47">
        <v>51.946666999999998</v>
      </c>
      <c r="J47">
        <v>8.3000000000000001E-4</v>
      </c>
      <c r="K47">
        <v>13.023</v>
      </c>
      <c r="L47">
        <v>8.0000000000000004E-4</v>
      </c>
      <c r="M47" t="s">
        <v>177</v>
      </c>
      <c r="N47" t="s">
        <v>177</v>
      </c>
      <c r="O47" t="s">
        <v>240</v>
      </c>
      <c r="P47" t="s">
        <v>230</v>
      </c>
      <c r="Q47" t="s">
        <v>177</v>
      </c>
      <c r="R47" t="s">
        <v>177</v>
      </c>
    </row>
    <row r="48" spans="1:18">
      <c r="A48" t="s">
        <v>86</v>
      </c>
      <c r="B48">
        <v>1.583</v>
      </c>
      <c r="C48" t="s">
        <v>38</v>
      </c>
      <c r="D48">
        <v>1.393</v>
      </c>
      <c r="E48" s="54">
        <v>44854</v>
      </c>
      <c r="F48">
        <v>14</v>
      </c>
      <c r="G48">
        <v>321.32709999999997</v>
      </c>
      <c r="H48">
        <v>5.0000000000000001E-4</v>
      </c>
      <c r="I48">
        <v>53.874074</v>
      </c>
      <c r="J48">
        <v>8.3000000000000001E-4</v>
      </c>
      <c r="K48">
        <v>13.744999999999999</v>
      </c>
      <c r="L48">
        <v>8.0000000000000004E-4</v>
      </c>
      <c r="M48" t="s">
        <v>177</v>
      </c>
      <c r="N48" t="s">
        <v>177</v>
      </c>
      <c r="O48" t="s">
        <v>240</v>
      </c>
      <c r="P48" t="s">
        <v>242</v>
      </c>
      <c r="Q48" t="s">
        <v>177</v>
      </c>
      <c r="R48" t="s">
        <v>177</v>
      </c>
    </row>
    <row r="49" spans="1:18">
      <c r="A49" t="s">
        <v>86</v>
      </c>
      <c r="B49">
        <v>1.583</v>
      </c>
      <c r="C49" t="s">
        <v>227</v>
      </c>
      <c r="D49">
        <v>0.216</v>
      </c>
      <c r="E49" s="54">
        <v>44854</v>
      </c>
      <c r="F49">
        <v>14</v>
      </c>
      <c r="G49">
        <v>354.51319999999998</v>
      </c>
      <c r="H49">
        <v>5.0000000000000001E-4</v>
      </c>
      <c r="I49">
        <v>91.245463000000001</v>
      </c>
      <c r="J49">
        <v>8.3000000000000001E-4</v>
      </c>
      <c r="K49">
        <v>25.314</v>
      </c>
      <c r="L49">
        <v>8.0000000000000004E-4</v>
      </c>
      <c r="M49" t="s">
        <v>177</v>
      </c>
      <c r="N49" t="s">
        <v>177</v>
      </c>
      <c r="O49" t="s">
        <v>240</v>
      </c>
      <c r="P49" t="s">
        <v>241</v>
      </c>
      <c r="Q49" t="s">
        <v>177</v>
      </c>
      <c r="R49" t="s">
        <v>177</v>
      </c>
    </row>
    <row r="50" spans="1:18">
      <c r="A50" t="s">
        <v>86</v>
      </c>
      <c r="B50">
        <v>1.583</v>
      </c>
      <c r="C50" t="s">
        <v>165</v>
      </c>
      <c r="D50">
        <v>4.5999999999999999E-2</v>
      </c>
      <c r="E50" s="54">
        <v>44854</v>
      </c>
      <c r="F50">
        <v>15</v>
      </c>
      <c r="G50">
        <v>0</v>
      </c>
      <c r="H50">
        <v>5.0000000000000001E-4</v>
      </c>
      <c r="I50">
        <v>88.027685000000005</v>
      </c>
      <c r="J50">
        <v>8.3000000000000001E-4</v>
      </c>
      <c r="K50">
        <v>28.114999999999998</v>
      </c>
      <c r="L50">
        <v>8.0000000000000004E-4</v>
      </c>
      <c r="M50" t="s">
        <v>177</v>
      </c>
      <c r="N50" t="s">
        <v>177</v>
      </c>
      <c r="O50" t="s">
        <v>240</v>
      </c>
      <c r="P50" t="s">
        <v>236</v>
      </c>
      <c r="Q50" t="s">
        <v>177</v>
      </c>
      <c r="R50" t="s">
        <v>177</v>
      </c>
    </row>
    <row r="51" spans="1:18">
      <c r="A51" t="s">
        <v>86</v>
      </c>
      <c r="B51">
        <v>1.583</v>
      </c>
      <c r="C51" t="s">
        <v>85</v>
      </c>
      <c r="D51">
        <v>0.216</v>
      </c>
      <c r="E51" s="54">
        <v>44854</v>
      </c>
      <c r="F51">
        <v>15</v>
      </c>
      <c r="G51">
        <v>185.03980000000001</v>
      </c>
      <c r="H51">
        <v>5.0000000000000001E-4</v>
      </c>
      <c r="I51">
        <v>91.378147999999996</v>
      </c>
      <c r="J51">
        <v>8.3000000000000001E-4</v>
      </c>
      <c r="K51">
        <v>22.934999999999999</v>
      </c>
      <c r="L51">
        <v>8.0000000000000004E-4</v>
      </c>
      <c r="M51" t="s">
        <v>177</v>
      </c>
      <c r="N51" t="s">
        <v>177</v>
      </c>
      <c r="O51" t="s">
        <v>240</v>
      </c>
      <c r="P51" t="s">
        <v>237</v>
      </c>
      <c r="Q51" t="s">
        <v>177</v>
      </c>
      <c r="R51" t="s">
        <v>177</v>
      </c>
    </row>
    <row r="52" spans="1:18">
      <c r="A52" t="s">
        <v>85</v>
      </c>
      <c r="B52">
        <v>0.216</v>
      </c>
      <c r="C52" t="s">
        <v>86</v>
      </c>
      <c r="D52">
        <v>1.583</v>
      </c>
      <c r="E52" s="54">
        <v>44854</v>
      </c>
      <c r="F52">
        <v>16</v>
      </c>
      <c r="G52">
        <v>0</v>
      </c>
      <c r="H52">
        <v>5.0000000000000001E-4</v>
      </c>
      <c r="I52">
        <v>88.637777999999997</v>
      </c>
      <c r="J52">
        <v>8.3000000000000001E-4</v>
      </c>
      <c r="K52">
        <v>22.934999999999999</v>
      </c>
      <c r="L52">
        <v>8.0000000000000004E-4</v>
      </c>
      <c r="M52" t="s">
        <v>177</v>
      </c>
      <c r="N52" t="s">
        <v>177</v>
      </c>
      <c r="O52" t="s">
        <v>237</v>
      </c>
      <c r="P52" t="s">
        <v>240</v>
      </c>
      <c r="Q52" t="s">
        <v>177</v>
      </c>
      <c r="R52" t="s">
        <v>177</v>
      </c>
    </row>
    <row r="53" spans="1:18">
      <c r="A53" t="s">
        <v>85</v>
      </c>
      <c r="B53">
        <v>0.216</v>
      </c>
      <c r="C53" t="s">
        <v>221</v>
      </c>
      <c r="D53">
        <v>1.7010000000000001</v>
      </c>
      <c r="E53" s="54">
        <v>44854</v>
      </c>
      <c r="F53">
        <v>16</v>
      </c>
      <c r="G53">
        <v>293.12490000000003</v>
      </c>
      <c r="H53">
        <v>5.0000000000000001E-4</v>
      </c>
      <c r="I53">
        <v>58.287500000000001</v>
      </c>
      <c r="J53">
        <v>8.3000000000000001E-4</v>
      </c>
      <c r="K53">
        <v>16.419699999999999</v>
      </c>
      <c r="L53">
        <v>8.0000000000000004E-4</v>
      </c>
      <c r="M53" t="s">
        <v>177</v>
      </c>
      <c r="N53" t="s">
        <v>177</v>
      </c>
      <c r="O53" t="s">
        <v>237</v>
      </c>
      <c r="P53" t="s">
        <v>244</v>
      </c>
      <c r="Q53" t="s">
        <v>177</v>
      </c>
      <c r="R53" t="s">
        <v>177</v>
      </c>
    </row>
    <row r="54" spans="1:18">
      <c r="A54" t="s">
        <v>85</v>
      </c>
      <c r="B54">
        <v>0.216</v>
      </c>
      <c r="C54" t="s">
        <v>36</v>
      </c>
      <c r="D54">
        <v>1.6479999999999999</v>
      </c>
      <c r="E54" s="54">
        <v>44854</v>
      </c>
      <c r="F54">
        <v>16</v>
      </c>
      <c r="G54">
        <v>335.85449999999997</v>
      </c>
      <c r="H54">
        <v>5.0000000000000001E-4</v>
      </c>
      <c r="I54">
        <v>71.114999999999995</v>
      </c>
      <c r="J54">
        <v>8.3000000000000001E-4</v>
      </c>
      <c r="K54">
        <v>26.486999999999998</v>
      </c>
      <c r="L54">
        <v>8.0000000000000004E-4</v>
      </c>
      <c r="M54" t="s">
        <v>177</v>
      </c>
      <c r="N54" t="s">
        <v>177</v>
      </c>
      <c r="O54" t="s">
        <v>237</v>
      </c>
      <c r="P54" t="s">
        <v>230</v>
      </c>
      <c r="Q54" t="s">
        <v>177</v>
      </c>
      <c r="R54" t="s">
        <v>177</v>
      </c>
    </row>
    <row r="55" spans="1:18">
      <c r="A55" t="s">
        <v>221</v>
      </c>
      <c r="B55">
        <v>1.7010000000000001</v>
      </c>
      <c r="C55" t="s">
        <v>85</v>
      </c>
      <c r="D55">
        <v>0.216</v>
      </c>
      <c r="E55" s="54">
        <v>44854</v>
      </c>
      <c r="F55">
        <v>17</v>
      </c>
      <c r="G55">
        <v>0</v>
      </c>
      <c r="H55">
        <v>5.0000000000000001E-4</v>
      </c>
      <c r="I55">
        <v>121.730926</v>
      </c>
      <c r="J55">
        <v>8.3000000000000001E-4</v>
      </c>
      <c r="K55">
        <v>16.422000000000001</v>
      </c>
      <c r="L55">
        <v>8.0000000000000004E-4</v>
      </c>
      <c r="M55" t="s">
        <v>177</v>
      </c>
      <c r="N55" t="s">
        <v>177</v>
      </c>
      <c r="O55" t="s">
        <v>244</v>
      </c>
      <c r="P55" t="s">
        <v>237</v>
      </c>
      <c r="Q55" t="s">
        <v>177</v>
      </c>
      <c r="R55" t="s">
        <v>177</v>
      </c>
    </row>
    <row r="56" spans="1:18">
      <c r="A56" t="s">
        <v>221</v>
      </c>
      <c r="B56">
        <v>1.7010000000000001</v>
      </c>
      <c r="C56" t="s">
        <v>30</v>
      </c>
      <c r="D56">
        <v>1.538</v>
      </c>
      <c r="E56" s="54">
        <v>44854</v>
      </c>
      <c r="F56">
        <v>17</v>
      </c>
      <c r="G56">
        <v>163.51740000000001</v>
      </c>
      <c r="H56">
        <v>5.0000000000000001E-4</v>
      </c>
      <c r="I56">
        <v>90.295741000000007</v>
      </c>
      <c r="J56">
        <v>8.3000000000000001E-4</v>
      </c>
      <c r="K56">
        <v>10.7803</v>
      </c>
      <c r="L56">
        <v>8.0000000000000004E-4</v>
      </c>
      <c r="M56" t="s">
        <v>177</v>
      </c>
      <c r="N56" t="s">
        <v>177</v>
      </c>
      <c r="O56" t="s">
        <v>244</v>
      </c>
      <c r="P56" t="s">
        <v>245</v>
      </c>
      <c r="Q56" t="s">
        <v>177</v>
      </c>
      <c r="R56" t="s">
        <v>177</v>
      </c>
    </row>
    <row r="57" spans="1:18">
      <c r="A57" t="s">
        <v>221</v>
      </c>
      <c r="B57">
        <v>1.7010000000000001</v>
      </c>
      <c r="C57" t="s">
        <v>36</v>
      </c>
      <c r="D57">
        <v>1.6479999999999999</v>
      </c>
      <c r="E57" s="54">
        <v>44854</v>
      </c>
      <c r="F57">
        <v>17</v>
      </c>
      <c r="G57">
        <v>255.3622</v>
      </c>
      <c r="H57">
        <v>5.0000000000000001E-4</v>
      </c>
      <c r="I57">
        <v>90.198240999999996</v>
      </c>
      <c r="J57">
        <v>8.3000000000000001E-4</v>
      </c>
      <c r="K57">
        <v>17.576000000000001</v>
      </c>
      <c r="L57">
        <v>8.0000000000000004E-4</v>
      </c>
      <c r="M57" t="s">
        <v>177</v>
      </c>
      <c r="N57" t="s">
        <v>177</v>
      </c>
      <c r="O57" t="s">
        <v>244</v>
      </c>
      <c r="P57" t="s">
        <v>230</v>
      </c>
      <c r="Q57" t="s">
        <v>177</v>
      </c>
      <c r="R57" t="s">
        <v>177</v>
      </c>
    </row>
    <row r="58" spans="1:18">
      <c r="A58" t="s">
        <v>30</v>
      </c>
      <c r="B58">
        <v>1.538</v>
      </c>
      <c r="C58" t="s">
        <v>32</v>
      </c>
      <c r="D58">
        <v>2.3660000000000001</v>
      </c>
      <c r="E58" s="54">
        <v>44854</v>
      </c>
      <c r="F58">
        <v>18</v>
      </c>
      <c r="G58">
        <v>0</v>
      </c>
      <c r="H58">
        <v>5.0000000000000001E-4</v>
      </c>
      <c r="I58">
        <v>98.370185000000006</v>
      </c>
      <c r="J58">
        <v>8.3000000000000001E-4</v>
      </c>
      <c r="K58">
        <v>49.471299999999999</v>
      </c>
      <c r="L58">
        <v>8.0000000000000004E-4</v>
      </c>
      <c r="M58" t="s">
        <v>177</v>
      </c>
      <c r="N58" t="s">
        <v>177</v>
      </c>
      <c r="O58" t="s">
        <v>245</v>
      </c>
      <c r="P58" t="s">
        <v>232</v>
      </c>
      <c r="Q58" t="s">
        <v>177</v>
      </c>
      <c r="R58" t="s">
        <v>177</v>
      </c>
    </row>
    <row r="59" spans="1:18">
      <c r="A59" t="s">
        <v>30</v>
      </c>
      <c r="B59">
        <v>1.538</v>
      </c>
      <c r="C59" t="s">
        <v>45</v>
      </c>
      <c r="D59">
        <v>1.526</v>
      </c>
      <c r="E59" s="54">
        <v>44854</v>
      </c>
      <c r="F59">
        <v>18</v>
      </c>
      <c r="G59">
        <v>95.955299999999994</v>
      </c>
      <c r="H59">
        <v>5.0000000000000001E-4</v>
      </c>
      <c r="I59">
        <v>90.064166999999998</v>
      </c>
      <c r="J59">
        <v>8.3000000000000001E-4</v>
      </c>
      <c r="K59">
        <v>17.319299999999998</v>
      </c>
      <c r="L59">
        <v>8.0000000000000004E-4</v>
      </c>
      <c r="M59" t="s">
        <v>177</v>
      </c>
      <c r="N59" t="s">
        <v>177</v>
      </c>
      <c r="O59" t="s">
        <v>245</v>
      </c>
      <c r="P59" t="s">
        <v>234</v>
      </c>
      <c r="Q59" t="s">
        <v>177</v>
      </c>
      <c r="R59" t="s">
        <v>177</v>
      </c>
    </row>
    <row r="60" spans="1:18">
      <c r="A60" t="s">
        <v>30</v>
      </c>
      <c r="B60">
        <v>1.538</v>
      </c>
      <c r="C60" t="s">
        <v>36</v>
      </c>
      <c r="D60">
        <v>1.6479999999999999</v>
      </c>
      <c r="E60" s="54">
        <v>44854</v>
      </c>
      <c r="F60">
        <v>18</v>
      </c>
      <c r="G60">
        <v>126.15309999999999</v>
      </c>
      <c r="H60">
        <v>5.0000000000000001E-4</v>
      </c>
      <c r="I60">
        <v>90.021944000000005</v>
      </c>
      <c r="J60">
        <v>8.3000000000000001E-4</v>
      </c>
      <c r="K60">
        <v>20.911999999999999</v>
      </c>
      <c r="L60">
        <v>8.0000000000000004E-4</v>
      </c>
      <c r="M60" t="s">
        <v>177</v>
      </c>
      <c r="N60" t="s">
        <v>177</v>
      </c>
      <c r="O60" t="s">
        <v>245</v>
      </c>
      <c r="P60" t="s">
        <v>230</v>
      </c>
      <c r="Q60" t="s">
        <v>177</v>
      </c>
      <c r="R60" t="s">
        <v>177</v>
      </c>
    </row>
    <row r="61" spans="1:18">
      <c r="A61" t="s">
        <v>30</v>
      </c>
      <c r="B61">
        <v>1.538</v>
      </c>
      <c r="C61" t="s">
        <v>221</v>
      </c>
      <c r="D61">
        <v>1.7010000000000001</v>
      </c>
      <c r="E61" s="54">
        <v>44854</v>
      </c>
      <c r="F61">
        <v>18</v>
      </c>
      <c r="G61">
        <v>183.29220000000001</v>
      </c>
      <c r="H61">
        <v>5.0000000000000001E-4</v>
      </c>
      <c r="I61">
        <v>89.738147999999995</v>
      </c>
      <c r="J61">
        <v>8.3000000000000001E-4</v>
      </c>
      <c r="K61">
        <v>10.781000000000001</v>
      </c>
      <c r="L61">
        <v>8.0000000000000004E-4</v>
      </c>
      <c r="M61" t="s">
        <v>177</v>
      </c>
      <c r="N61" t="s">
        <v>177</v>
      </c>
      <c r="O61" t="s">
        <v>245</v>
      </c>
      <c r="P61" t="s">
        <v>244</v>
      </c>
      <c r="Q61" t="s">
        <v>177</v>
      </c>
      <c r="R61" t="s">
        <v>177</v>
      </c>
    </row>
    <row r="62" spans="1:18">
      <c r="A62" t="s">
        <v>45</v>
      </c>
      <c r="B62">
        <v>1.526</v>
      </c>
      <c r="C62" t="s">
        <v>32</v>
      </c>
      <c r="D62">
        <v>2.3660000000000001</v>
      </c>
      <c r="E62" s="54">
        <v>44854</v>
      </c>
      <c r="F62">
        <v>19</v>
      </c>
      <c r="G62">
        <v>0</v>
      </c>
      <c r="H62">
        <v>5.0000000000000001E-4</v>
      </c>
      <c r="I62">
        <v>97.636481000000003</v>
      </c>
      <c r="J62">
        <v>8.3000000000000001E-4</v>
      </c>
      <c r="K62">
        <v>54.065300000000001</v>
      </c>
      <c r="L62">
        <v>8.0000000000000004E-4</v>
      </c>
      <c r="M62" t="s">
        <v>177</v>
      </c>
      <c r="N62" t="s">
        <v>177</v>
      </c>
      <c r="O62" t="s">
        <v>234</v>
      </c>
      <c r="P62" t="s">
        <v>232</v>
      </c>
      <c r="Q62" t="s">
        <v>177</v>
      </c>
      <c r="R62" t="s">
        <v>177</v>
      </c>
    </row>
    <row r="63" spans="1:18">
      <c r="A63" t="s">
        <v>45</v>
      </c>
      <c r="B63">
        <v>1.526</v>
      </c>
      <c r="C63" t="s">
        <v>44</v>
      </c>
      <c r="D63">
        <v>0.216</v>
      </c>
      <c r="E63" s="54">
        <v>44854</v>
      </c>
      <c r="F63">
        <v>19</v>
      </c>
      <c r="G63">
        <v>71.507900000000006</v>
      </c>
      <c r="H63">
        <v>5.0000000000000001E-4</v>
      </c>
      <c r="I63">
        <v>109.988519</v>
      </c>
      <c r="J63">
        <v>8.3000000000000001E-4</v>
      </c>
      <c r="K63">
        <v>25.054300000000001</v>
      </c>
      <c r="L63">
        <v>8.0000000000000004E-4</v>
      </c>
      <c r="M63" t="s">
        <v>177</v>
      </c>
      <c r="N63" t="s">
        <v>177</v>
      </c>
      <c r="O63" t="s">
        <v>234</v>
      </c>
      <c r="P63" t="s">
        <v>231</v>
      </c>
      <c r="Q63" t="s">
        <v>177</v>
      </c>
      <c r="R63" t="s">
        <v>177</v>
      </c>
    </row>
    <row r="64" spans="1:18">
      <c r="A64" t="s">
        <v>45</v>
      </c>
      <c r="B64">
        <v>1.526</v>
      </c>
      <c r="C64" t="s">
        <v>36</v>
      </c>
      <c r="D64">
        <v>1.6479999999999999</v>
      </c>
      <c r="E64" s="54">
        <v>44854</v>
      </c>
      <c r="F64">
        <v>19</v>
      </c>
      <c r="G64">
        <v>200.6037</v>
      </c>
      <c r="H64">
        <v>5.0000000000000001E-4</v>
      </c>
      <c r="I64">
        <v>89.953704000000002</v>
      </c>
      <c r="J64">
        <v>8.3000000000000001E-4</v>
      </c>
      <c r="K64">
        <v>10.545999999999999</v>
      </c>
      <c r="L64">
        <v>8.0000000000000004E-4</v>
      </c>
      <c r="M64" t="s">
        <v>177</v>
      </c>
      <c r="N64" t="s">
        <v>177</v>
      </c>
      <c r="O64" t="s">
        <v>234</v>
      </c>
      <c r="P64" t="s">
        <v>230</v>
      </c>
      <c r="Q64" t="s">
        <v>177</v>
      </c>
      <c r="R64" t="s">
        <v>177</v>
      </c>
    </row>
    <row r="65" spans="1:18">
      <c r="A65" t="s">
        <v>45</v>
      </c>
      <c r="B65">
        <v>1.526</v>
      </c>
      <c r="C65" t="s">
        <v>30</v>
      </c>
      <c r="D65">
        <v>1.538</v>
      </c>
      <c r="E65" s="54">
        <v>44854</v>
      </c>
      <c r="F65">
        <v>19</v>
      </c>
      <c r="G65">
        <v>294.70499999999998</v>
      </c>
      <c r="H65">
        <v>5.0000000000000001E-4</v>
      </c>
      <c r="I65">
        <v>89.955093000000005</v>
      </c>
      <c r="J65">
        <v>8.3000000000000001E-4</v>
      </c>
      <c r="K65">
        <v>17.319299999999998</v>
      </c>
      <c r="L65">
        <v>8.0000000000000004E-4</v>
      </c>
      <c r="M65" t="s">
        <v>177</v>
      </c>
      <c r="N65" t="s">
        <v>177</v>
      </c>
      <c r="O65" t="s">
        <v>234</v>
      </c>
      <c r="P65" t="s">
        <v>245</v>
      </c>
      <c r="Q65" t="s">
        <v>177</v>
      </c>
      <c r="R65" t="s">
        <v>177</v>
      </c>
    </row>
    <row r="66" spans="1:18">
      <c r="A66" t="s">
        <v>36</v>
      </c>
      <c r="B66">
        <v>1.6479999999999999</v>
      </c>
      <c r="C66" t="s">
        <v>44</v>
      </c>
      <c r="D66">
        <v>0.216</v>
      </c>
      <c r="E66" s="54">
        <v>44855</v>
      </c>
      <c r="F66">
        <v>20</v>
      </c>
      <c r="G66">
        <v>0</v>
      </c>
      <c r="H66">
        <v>5.0000000000000001E-4</v>
      </c>
      <c r="I66">
        <v>105.33046299999999</v>
      </c>
      <c r="J66">
        <v>8.3000000000000001E-4</v>
      </c>
      <c r="K66">
        <v>32.439</v>
      </c>
      <c r="L66">
        <v>8.0000000000000004E-4</v>
      </c>
      <c r="M66" t="s">
        <v>177</v>
      </c>
      <c r="N66" t="s">
        <v>177</v>
      </c>
      <c r="O66" t="s">
        <v>230</v>
      </c>
      <c r="P66" t="s">
        <v>231</v>
      </c>
      <c r="Q66" t="s">
        <v>177</v>
      </c>
      <c r="R66" t="s">
        <v>177</v>
      </c>
    </row>
    <row r="67" spans="1:18">
      <c r="A67" t="s">
        <v>36</v>
      </c>
      <c r="B67">
        <v>1.6479999999999999</v>
      </c>
      <c r="C67" t="s">
        <v>86</v>
      </c>
      <c r="D67">
        <v>1.583</v>
      </c>
      <c r="E67" s="54">
        <v>44855</v>
      </c>
      <c r="F67">
        <v>20</v>
      </c>
      <c r="G67">
        <v>138.72630000000001</v>
      </c>
      <c r="H67">
        <v>5.0000000000000001E-4</v>
      </c>
      <c r="I67">
        <v>128.073981</v>
      </c>
      <c r="J67">
        <v>8.3000000000000001E-4</v>
      </c>
      <c r="K67">
        <v>13.023</v>
      </c>
      <c r="L67">
        <v>8.0000000000000004E-4</v>
      </c>
      <c r="M67" t="s">
        <v>177</v>
      </c>
      <c r="N67" t="s">
        <v>177</v>
      </c>
      <c r="O67" t="s">
        <v>230</v>
      </c>
      <c r="P67" t="s">
        <v>240</v>
      </c>
      <c r="Q67" t="s">
        <v>177</v>
      </c>
      <c r="R67" t="s">
        <v>177</v>
      </c>
    </row>
    <row r="68" spans="1:18">
      <c r="A68" t="s">
        <v>36</v>
      </c>
      <c r="B68">
        <v>1.6479999999999999</v>
      </c>
      <c r="C68" t="s">
        <v>85</v>
      </c>
      <c r="D68">
        <v>0.216</v>
      </c>
      <c r="E68" s="54">
        <v>44855</v>
      </c>
      <c r="F68">
        <v>20</v>
      </c>
      <c r="G68">
        <v>204.91460000000001</v>
      </c>
      <c r="H68">
        <v>5.0000000000000001E-4</v>
      </c>
      <c r="I68">
        <v>108.90037</v>
      </c>
      <c r="J68">
        <v>8.3000000000000001E-4</v>
      </c>
      <c r="K68">
        <v>26.489699999999999</v>
      </c>
      <c r="L68">
        <v>8.0000000000000004E-4</v>
      </c>
      <c r="M68" t="s">
        <v>177</v>
      </c>
      <c r="N68" t="s">
        <v>177</v>
      </c>
      <c r="O68" t="s">
        <v>230</v>
      </c>
      <c r="P68" t="s">
        <v>237</v>
      </c>
      <c r="Q68" t="s">
        <v>177</v>
      </c>
      <c r="R68" t="s">
        <v>177</v>
      </c>
    </row>
    <row r="69" spans="1:18">
      <c r="A69" t="s">
        <v>36</v>
      </c>
      <c r="B69">
        <v>1.6479999999999999</v>
      </c>
      <c r="C69" t="s">
        <v>44</v>
      </c>
      <c r="D69">
        <v>0.216</v>
      </c>
      <c r="E69" s="54">
        <v>44855</v>
      </c>
      <c r="F69">
        <v>21</v>
      </c>
      <c r="G69">
        <v>0</v>
      </c>
      <c r="H69">
        <v>5.0000000000000001E-4</v>
      </c>
      <c r="I69">
        <v>105.330648</v>
      </c>
      <c r="J69">
        <v>8.3000000000000001E-4</v>
      </c>
      <c r="K69">
        <v>32.439</v>
      </c>
      <c r="L69">
        <v>8.0000000000000004E-4</v>
      </c>
      <c r="M69" t="s">
        <v>177</v>
      </c>
      <c r="N69" t="s">
        <v>177</v>
      </c>
      <c r="O69" t="s">
        <v>230</v>
      </c>
      <c r="P69" t="s">
        <v>231</v>
      </c>
      <c r="Q69" t="s">
        <v>177</v>
      </c>
      <c r="R69" t="s">
        <v>177</v>
      </c>
    </row>
    <row r="70" spans="1:18">
      <c r="A70" t="s">
        <v>36</v>
      </c>
      <c r="B70">
        <v>1.6479999999999999</v>
      </c>
      <c r="C70" t="s">
        <v>221</v>
      </c>
      <c r="D70">
        <v>1.7010000000000001</v>
      </c>
      <c r="E70" s="54">
        <v>44855</v>
      </c>
      <c r="F70">
        <v>21</v>
      </c>
      <c r="G70">
        <v>237.54300000000001</v>
      </c>
      <c r="H70">
        <v>5.0000000000000001E-4</v>
      </c>
      <c r="I70">
        <v>89.823796000000002</v>
      </c>
      <c r="J70">
        <v>8.3000000000000001E-4</v>
      </c>
      <c r="K70">
        <v>17.576000000000001</v>
      </c>
      <c r="L70">
        <v>8.0000000000000004E-4</v>
      </c>
      <c r="M70" t="s">
        <v>177</v>
      </c>
      <c r="N70" t="s">
        <v>177</v>
      </c>
      <c r="O70" t="s">
        <v>230</v>
      </c>
      <c r="P70" t="s">
        <v>244</v>
      </c>
      <c r="Q70" t="s">
        <v>177</v>
      </c>
      <c r="R70" t="s">
        <v>177</v>
      </c>
    </row>
    <row r="71" spans="1:18">
      <c r="A71" t="s">
        <v>36</v>
      </c>
      <c r="B71">
        <v>1.6479999999999999</v>
      </c>
      <c r="C71" t="s">
        <v>30</v>
      </c>
      <c r="D71">
        <v>1.538</v>
      </c>
      <c r="E71" s="54">
        <v>44855</v>
      </c>
      <c r="F71">
        <v>21</v>
      </c>
      <c r="G71">
        <v>268.55959999999999</v>
      </c>
      <c r="H71">
        <v>5.0000000000000001E-4</v>
      </c>
      <c r="I71">
        <v>90.000462999999996</v>
      </c>
      <c r="J71">
        <v>8.3000000000000001E-4</v>
      </c>
      <c r="K71">
        <v>20.911000000000001</v>
      </c>
      <c r="L71">
        <v>8.0000000000000004E-4</v>
      </c>
      <c r="M71" t="s">
        <v>177</v>
      </c>
      <c r="N71" t="s">
        <v>177</v>
      </c>
      <c r="O71" t="s">
        <v>230</v>
      </c>
      <c r="P71" t="s">
        <v>245</v>
      </c>
      <c r="Q71" t="s">
        <v>177</v>
      </c>
      <c r="R71" t="s">
        <v>177</v>
      </c>
    </row>
    <row r="72" spans="1:18">
      <c r="A72" t="s">
        <v>36</v>
      </c>
      <c r="B72">
        <v>1.6479999999999999</v>
      </c>
      <c r="C72" t="s">
        <v>45</v>
      </c>
      <c r="D72">
        <v>1.526</v>
      </c>
      <c r="E72" s="54">
        <v>44855</v>
      </c>
      <c r="F72">
        <v>21</v>
      </c>
      <c r="G72">
        <v>324.26049999999998</v>
      </c>
      <c r="H72">
        <v>5.0000000000000001E-4</v>
      </c>
      <c r="I72">
        <v>90.080741000000003</v>
      </c>
      <c r="J72">
        <v>8.3000000000000001E-4</v>
      </c>
      <c r="K72">
        <v>10.545999999999999</v>
      </c>
      <c r="L72">
        <v>8.0000000000000004E-4</v>
      </c>
      <c r="M72" t="s">
        <v>177</v>
      </c>
      <c r="N72" t="s">
        <v>177</v>
      </c>
      <c r="O72" t="s">
        <v>230</v>
      </c>
      <c r="P72" t="s">
        <v>234</v>
      </c>
      <c r="Q72" t="s">
        <v>177</v>
      </c>
      <c r="R72" t="s">
        <v>177</v>
      </c>
    </row>
    <row r="73" spans="1:18">
      <c r="A73" t="s">
        <v>38</v>
      </c>
      <c r="B73">
        <v>1.393</v>
      </c>
      <c r="C73" t="s">
        <v>44</v>
      </c>
      <c r="D73">
        <v>0.216</v>
      </c>
      <c r="E73" s="54">
        <v>44859</v>
      </c>
      <c r="F73">
        <v>22</v>
      </c>
      <c r="G73">
        <v>0</v>
      </c>
      <c r="H73">
        <v>5.0000000000000001E-4</v>
      </c>
      <c r="I73">
        <v>106.612685</v>
      </c>
      <c r="J73">
        <v>8.3000000000000001E-4</v>
      </c>
      <c r="K73">
        <v>30.268999999999998</v>
      </c>
      <c r="L73">
        <v>8.0000000000000004E-4</v>
      </c>
      <c r="M73" t="s">
        <v>177</v>
      </c>
      <c r="N73" t="s">
        <v>177</v>
      </c>
      <c r="O73" t="s">
        <v>234</v>
      </c>
      <c r="P73" t="s">
        <v>231</v>
      </c>
      <c r="Q73" t="s">
        <v>177</v>
      </c>
      <c r="R73" t="s">
        <v>177</v>
      </c>
    </row>
    <row r="74" spans="1:18">
      <c r="A74" t="s">
        <v>38</v>
      </c>
      <c r="B74">
        <v>1.393</v>
      </c>
      <c r="C74" t="s">
        <v>227</v>
      </c>
      <c r="D74">
        <v>0.216</v>
      </c>
      <c r="E74" s="54">
        <v>44859</v>
      </c>
      <c r="F74">
        <v>22</v>
      </c>
      <c r="G74">
        <v>74.898899999999998</v>
      </c>
      <c r="H74">
        <v>5.0000000000000001E-4</v>
      </c>
      <c r="I74">
        <v>116.807222</v>
      </c>
      <c r="J74">
        <v>8.3000000000000001E-4</v>
      </c>
      <c r="K74">
        <v>19.193000000000001</v>
      </c>
      <c r="L74">
        <v>8.0000000000000004E-4</v>
      </c>
      <c r="M74" t="s">
        <v>177</v>
      </c>
      <c r="N74" t="s">
        <v>177</v>
      </c>
      <c r="O74" t="s">
        <v>234</v>
      </c>
      <c r="P74" t="s">
        <v>236</v>
      </c>
      <c r="Q74" t="s">
        <v>177</v>
      </c>
      <c r="R74" t="s">
        <v>177</v>
      </c>
    </row>
    <row r="75" spans="1:18">
      <c r="A75" t="s">
        <v>38</v>
      </c>
      <c r="B75">
        <v>1.393</v>
      </c>
      <c r="C75" t="s">
        <v>86</v>
      </c>
      <c r="D75">
        <v>1.583</v>
      </c>
      <c r="E75" s="54">
        <v>44859</v>
      </c>
      <c r="F75">
        <v>22</v>
      </c>
      <c r="G75">
        <v>200.9391</v>
      </c>
      <c r="H75">
        <v>5.0000000000000001E-4</v>
      </c>
      <c r="I75">
        <v>126.147685</v>
      </c>
      <c r="J75">
        <v>8.3000000000000001E-4</v>
      </c>
      <c r="K75">
        <v>13.744999999999999</v>
      </c>
      <c r="L75">
        <v>8.0000000000000004E-4</v>
      </c>
      <c r="M75" t="s">
        <v>177</v>
      </c>
      <c r="N75" t="s">
        <v>177</v>
      </c>
      <c r="O75" t="s">
        <v>234</v>
      </c>
      <c r="P75" t="s">
        <v>240</v>
      </c>
      <c r="Q75" t="s">
        <v>177</v>
      </c>
      <c r="R75" t="s">
        <v>177</v>
      </c>
    </row>
    <row r="76" spans="1:18">
      <c r="A76" t="s">
        <v>215</v>
      </c>
      <c r="B76">
        <v>1.577</v>
      </c>
      <c r="C76" t="s">
        <v>216</v>
      </c>
      <c r="D76">
        <v>1.6060000000000001</v>
      </c>
      <c r="E76" s="54">
        <v>44859</v>
      </c>
      <c r="F76">
        <v>23</v>
      </c>
      <c r="G76">
        <v>0</v>
      </c>
      <c r="H76">
        <v>5.0000000000000001E-4</v>
      </c>
      <c r="I76">
        <v>81.83963</v>
      </c>
      <c r="J76">
        <v>8.3000000000000001E-4</v>
      </c>
      <c r="K76">
        <v>62.277000000000001</v>
      </c>
      <c r="L76">
        <v>8.0000000000000004E-4</v>
      </c>
      <c r="M76" t="s">
        <v>177</v>
      </c>
      <c r="N76" t="s">
        <v>177</v>
      </c>
      <c r="O76" t="s">
        <v>226</v>
      </c>
      <c r="P76" t="s">
        <v>238</v>
      </c>
      <c r="Q76" t="s">
        <v>177</v>
      </c>
      <c r="R76" t="s">
        <v>177</v>
      </c>
    </row>
    <row r="77" spans="1:18">
      <c r="A77" t="s">
        <v>215</v>
      </c>
      <c r="B77">
        <v>1.577</v>
      </c>
      <c r="C77" t="s">
        <v>165</v>
      </c>
      <c r="D77">
        <v>4.5999999999999999E-2</v>
      </c>
      <c r="E77" s="54">
        <v>44859</v>
      </c>
      <c r="F77">
        <v>23</v>
      </c>
      <c r="G77">
        <v>266.20690000000002</v>
      </c>
      <c r="H77">
        <v>5.0000000000000001E-4</v>
      </c>
      <c r="I77">
        <v>87.596851999999998</v>
      </c>
      <c r="J77">
        <v>8.3000000000000001E-4</v>
      </c>
      <c r="K77">
        <v>25.907</v>
      </c>
      <c r="L77">
        <v>8.0000000000000004E-4</v>
      </c>
      <c r="M77" t="s">
        <v>177</v>
      </c>
      <c r="N77" t="s">
        <v>177</v>
      </c>
      <c r="O77" t="s">
        <v>226</v>
      </c>
      <c r="P77" t="s">
        <v>236</v>
      </c>
      <c r="Q77" t="s">
        <v>177</v>
      </c>
      <c r="R77" t="s">
        <v>177</v>
      </c>
    </row>
    <row r="78" spans="1:18">
      <c r="A78" t="s">
        <v>215</v>
      </c>
      <c r="B78">
        <v>1.577</v>
      </c>
      <c r="C78" t="s">
        <v>16</v>
      </c>
      <c r="D78">
        <v>1.76</v>
      </c>
      <c r="E78" s="54">
        <v>44859</v>
      </c>
      <c r="F78">
        <v>23</v>
      </c>
      <c r="G78">
        <v>341.94909999999999</v>
      </c>
      <c r="H78">
        <v>5.0000000000000001E-4</v>
      </c>
      <c r="I78">
        <v>74.664259000000001</v>
      </c>
      <c r="J78">
        <v>8.3000000000000001E-4</v>
      </c>
      <c r="K78">
        <v>44.991</v>
      </c>
      <c r="L78">
        <v>8.0000000000000004E-4</v>
      </c>
      <c r="M78" t="s">
        <v>177</v>
      </c>
      <c r="N78" t="s">
        <v>177</v>
      </c>
      <c r="O78" t="s">
        <v>226</v>
      </c>
      <c r="P78" t="s">
        <v>240</v>
      </c>
      <c r="Q78" t="s">
        <v>177</v>
      </c>
      <c r="R78" t="s">
        <v>177</v>
      </c>
    </row>
    <row r="79" spans="1:18">
      <c r="A79" t="s">
        <v>16</v>
      </c>
      <c r="B79">
        <v>1.76</v>
      </c>
      <c r="C79" t="s">
        <v>162</v>
      </c>
      <c r="D79">
        <v>1.595</v>
      </c>
      <c r="E79" s="54">
        <v>44859</v>
      </c>
      <c r="F79">
        <v>24</v>
      </c>
      <c r="G79">
        <v>0</v>
      </c>
      <c r="H79">
        <v>5.0000000000000001E-4</v>
      </c>
      <c r="I79">
        <v>102.645185</v>
      </c>
      <c r="J79">
        <v>8.3000000000000001E-4</v>
      </c>
      <c r="K79">
        <v>53.783999999999999</v>
      </c>
      <c r="L79">
        <v>8.0000000000000004E-4</v>
      </c>
      <c r="M79" t="s">
        <v>177</v>
      </c>
      <c r="N79" t="s">
        <v>177</v>
      </c>
      <c r="O79" t="s">
        <v>228</v>
      </c>
      <c r="P79" t="s">
        <v>189</v>
      </c>
      <c r="Q79" t="s">
        <v>177</v>
      </c>
      <c r="R79" t="s">
        <v>177</v>
      </c>
    </row>
    <row r="80" spans="1:18">
      <c r="A80" t="s">
        <v>16</v>
      </c>
      <c r="B80">
        <v>1.76</v>
      </c>
      <c r="C80" t="s">
        <v>215</v>
      </c>
      <c r="D80">
        <v>1.577</v>
      </c>
      <c r="E80" s="54">
        <v>44859</v>
      </c>
      <c r="F80">
        <v>24</v>
      </c>
      <c r="G80">
        <v>291.24090000000001</v>
      </c>
      <c r="H80">
        <v>5.0000000000000001E-4</v>
      </c>
      <c r="I80">
        <v>105.34342599999999</v>
      </c>
      <c r="J80">
        <v>8.3000000000000001E-4</v>
      </c>
      <c r="K80">
        <v>44.993000000000002</v>
      </c>
      <c r="L80">
        <v>8.0000000000000004E-4</v>
      </c>
      <c r="M80" t="s">
        <v>177</v>
      </c>
      <c r="N80" t="s">
        <v>177</v>
      </c>
      <c r="O80" t="s">
        <v>228</v>
      </c>
      <c r="P80" t="s">
        <v>226</v>
      </c>
      <c r="Q80" t="s">
        <v>177</v>
      </c>
      <c r="R80" t="s">
        <v>177</v>
      </c>
    </row>
    <row r="81" spans="1:18">
      <c r="A81" t="s">
        <v>16</v>
      </c>
      <c r="B81">
        <v>1.76</v>
      </c>
      <c r="C81" t="s">
        <v>165</v>
      </c>
      <c r="D81">
        <v>4.5999999999999999E-2</v>
      </c>
      <c r="E81" s="54">
        <v>44859</v>
      </c>
      <c r="F81">
        <v>24</v>
      </c>
      <c r="G81">
        <v>325.36900000000003</v>
      </c>
      <c r="H81">
        <v>5.0000000000000001E-4</v>
      </c>
      <c r="I81">
        <v>103.598056</v>
      </c>
      <c r="J81">
        <v>8.3000000000000001E-4</v>
      </c>
      <c r="K81">
        <v>46.002000000000002</v>
      </c>
      <c r="L81">
        <v>8.0000000000000004E-4</v>
      </c>
      <c r="M81" t="s">
        <v>177</v>
      </c>
      <c r="N81" t="s">
        <v>177</v>
      </c>
      <c r="O81" t="s">
        <v>228</v>
      </c>
      <c r="P81" t="s">
        <v>236</v>
      </c>
      <c r="Q81" t="s">
        <v>177</v>
      </c>
      <c r="R81" t="s">
        <v>177</v>
      </c>
    </row>
    <row r="82" spans="1:18">
      <c r="A82" t="s">
        <v>16</v>
      </c>
      <c r="B82">
        <v>1.76</v>
      </c>
      <c r="C82" t="s">
        <v>162</v>
      </c>
      <c r="D82">
        <v>1.595</v>
      </c>
      <c r="E82" s="54">
        <v>44859</v>
      </c>
      <c r="F82">
        <v>25</v>
      </c>
      <c r="G82">
        <v>0</v>
      </c>
      <c r="H82">
        <v>5.0000000000000001E-4</v>
      </c>
      <c r="I82">
        <v>102.64481499999999</v>
      </c>
      <c r="J82">
        <v>8.3000000000000001E-4</v>
      </c>
      <c r="K82">
        <v>53.783999999999999</v>
      </c>
      <c r="L82">
        <v>8.0000000000000004E-4</v>
      </c>
      <c r="M82" t="s">
        <v>177</v>
      </c>
      <c r="N82" t="s">
        <v>177</v>
      </c>
      <c r="O82" t="s">
        <v>228</v>
      </c>
      <c r="P82" t="s">
        <v>189</v>
      </c>
      <c r="Q82" t="s">
        <v>177</v>
      </c>
      <c r="R82" t="s">
        <v>177</v>
      </c>
    </row>
    <row r="83" spans="1:18">
      <c r="A83" t="s">
        <v>16</v>
      </c>
      <c r="B83">
        <v>1.76</v>
      </c>
      <c r="C83" t="s">
        <v>180</v>
      </c>
      <c r="D83">
        <v>1.611</v>
      </c>
      <c r="E83" s="54">
        <v>44859</v>
      </c>
      <c r="F83">
        <v>25</v>
      </c>
      <c r="G83">
        <v>73.355900000000005</v>
      </c>
      <c r="H83">
        <v>5.0000000000000001E-4</v>
      </c>
      <c r="I83">
        <v>108.699352</v>
      </c>
      <c r="J83">
        <v>8.3000000000000001E-4</v>
      </c>
      <c r="K83">
        <v>21.172999999999998</v>
      </c>
      <c r="L83">
        <v>8.0000000000000004E-4</v>
      </c>
      <c r="M83" t="s">
        <v>177</v>
      </c>
      <c r="N83" t="s">
        <v>177</v>
      </c>
      <c r="O83" t="s">
        <v>228</v>
      </c>
      <c r="P83" t="s">
        <v>182</v>
      </c>
      <c r="Q83" t="s">
        <v>177</v>
      </c>
      <c r="R83" t="s">
        <v>177</v>
      </c>
    </row>
    <row r="84" spans="1:18">
      <c r="A84" t="s">
        <v>16</v>
      </c>
      <c r="B84">
        <v>1.76</v>
      </c>
      <c r="C84" t="s">
        <v>187</v>
      </c>
      <c r="D84">
        <v>1.59</v>
      </c>
      <c r="E84" s="54">
        <v>44859</v>
      </c>
      <c r="F84">
        <v>25</v>
      </c>
      <c r="G84">
        <v>146.8552</v>
      </c>
      <c r="H84">
        <v>5.0000000000000001E-4</v>
      </c>
      <c r="I84">
        <v>96.318332999999996</v>
      </c>
      <c r="J84">
        <v>8.3000000000000001E-4</v>
      </c>
      <c r="K84">
        <v>22.390999999999998</v>
      </c>
      <c r="L84">
        <v>8.0000000000000004E-4</v>
      </c>
      <c r="M84" t="s">
        <v>177</v>
      </c>
      <c r="N84" t="s">
        <v>177</v>
      </c>
      <c r="O84" t="s">
        <v>228</v>
      </c>
      <c r="P84" t="s">
        <v>247</v>
      </c>
      <c r="Q84" t="s">
        <v>177</v>
      </c>
      <c r="R84" t="s">
        <v>177</v>
      </c>
    </row>
    <row r="85" spans="1:18">
      <c r="A85" t="s">
        <v>216</v>
      </c>
      <c r="B85">
        <v>1.6060000000000001</v>
      </c>
      <c r="C85" t="s">
        <v>215</v>
      </c>
      <c r="D85">
        <v>1.577</v>
      </c>
      <c r="E85" s="54">
        <v>44859</v>
      </c>
      <c r="F85">
        <v>26</v>
      </c>
      <c r="G85">
        <v>0</v>
      </c>
      <c r="H85">
        <v>5.0000000000000001E-4</v>
      </c>
      <c r="I85">
        <v>98.167036999999993</v>
      </c>
      <c r="J85">
        <v>8.3000000000000001E-4</v>
      </c>
      <c r="K85">
        <v>62.277999999999999</v>
      </c>
      <c r="L85">
        <v>8.0000000000000004E-4</v>
      </c>
      <c r="M85" t="s">
        <v>177</v>
      </c>
      <c r="N85" t="s">
        <v>177</v>
      </c>
      <c r="O85" t="s">
        <v>238</v>
      </c>
      <c r="P85" t="s">
        <v>226</v>
      </c>
      <c r="Q85" t="s">
        <v>177</v>
      </c>
      <c r="R85" t="s">
        <v>177</v>
      </c>
    </row>
    <row r="86" spans="1:18">
      <c r="A86" t="s">
        <v>216</v>
      </c>
      <c r="B86">
        <v>1.6060000000000001</v>
      </c>
      <c r="C86" t="s">
        <v>187</v>
      </c>
      <c r="D86">
        <v>1.59</v>
      </c>
      <c r="E86" s="54">
        <v>44859</v>
      </c>
      <c r="F86">
        <v>26</v>
      </c>
      <c r="G86">
        <v>96.972800000000007</v>
      </c>
      <c r="H86">
        <v>5.0000000000000001E-4</v>
      </c>
      <c r="I86">
        <v>84.991851999999994</v>
      </c>
      <c r="J86">
        <v>1.83E-3</v>
      </c>
      <c r="K86">
        <v>6.8049999999999997</v>
      </c>
      <c r="L86">
        <v>8.0000000000000004E-4</v>
      </c>
      <c r="M86" t="s">
        <v>177</v>
      </c>
      <c r="N86" t="s">
        <v>177</v>
      </c>
      <c r="O86" t="s">
        <v>238</v>
      </c>
      <c r="P86" t="s">
        <v>247</v>
      </c>
      <c r="Q86" t="s">
        <v>177</v>
      </c>
      <c r="R86" t="s">
        <v>177</v>
      </c>
    </row>
    <row r="87" spans="1:18">
      <c r="A87" t="s">
        <v>187</v>
      </c>
      <c r="B87">
        <v>1.59</v>
      </c>
      <c r="C87" t="s">
        <v>170</v>
      </c>
      <c r="D87">
        <v>1.492</v>
      </c>
      <c r="E87" s="54">
        <v>44859</v>
      </c>
      <c r="F87">
        <v>27</v>
      </c>
      <c r="G87">
        <v>0</v>
      </c>
      <c r="H87">
        <v>5.0000000000000001E-4</v>
      </c>
      <c r="I87">
        <v>101.57990700000001</v>
      </c>
      <c r="J87">
        <v>8.3000000000000001E-4</v>
      </c>
      <c r="K87">
        <v>20.774999999999999</v>
      </c>
      <c r="L87">
        <v>8.0000000000000004E-4</v>
      </c>
      <c r="M87" t="s">
        <v>177</v>
      </c>
      <c r="N87" t="s">
        <v>177</v>
      </c>
      <c r="O87" t="s">
        <v>247</v>
      </c>
      <c r="P87" t="s">
        <v>179</v>
      </c>
      <c r="Q87" t="s">
        <v>177</v>
      </c>
      <c r="R87" t="s">
        <v>177</v>
      </c>
    </row>
    <row r="88" spans="1:18">
      <c r="A88" t="s">
        <v>187</v>
      </c>
      <c r="B88">
        <v>1.59</v>
      </c>
      <c r="C88" t="s">
        <v>216</v>
      </c>
      <c r="D88">
        <v>1.6060000000000001</v>
      </c>
      <c r="E88" s="54">
        <v>44859</v>
      </c>
      <c r="F88">
        <v>27</v>
      </c>
      <c r="G88">
        <v>187.3338</v>
      </c>
      <c r="H88">
        <v>5.0000000000000001E-4</v>
      </c>
      <c r="I88">
        <v>95.022778000000002</v>
      </c>
      <c r="J88">
        <v>1.83E-3</v>
      </c>
      <c r="K88">
        <v>6.8049999999999997</v>
      </c>
      <c r="L88">
        <v>8.0000000000000004E-4</v>
      </c>
      <c r="M88" t="s">
        <v>177</v>
      </c>
      <c r="N88" t="s">
        <v>177</v>
      </c>
      <c r="O88" t="s">
        <v>247</v>
      </c>
      <c r="P88" t="s">
        <v>248</v>
      </c>
      <c r="Q88" t="s">
        <v>177</v>
      </c>
      <c r="R88" t="s">
        <v>177</v>
      </c>
    </row>
    <row r="89" spans="1:18">
      <c r="A89" t="s">
        <v>187</v>
      </c>
      <c r="B89">
        <v>1.59</v>
      </c>
      <c r="C89" t="s">
        <v>16</v>
      </c>
      <c r="D89">
        <v>1.76</v>
      </c>
      <c r="E89" s="54">
        <v>44859</v>
      </c>
      <c r="F89">
        <v>27</v>
      </c>
      <c r="G89">
        <v>287.92430000000002</v>
      </c>
      <c r="H89">
        <v>5.0000000000000001E-4</v>
      </c>
      <c r="I89">
        <v>83.690370000000001</v>
      </c>
      <c r="J89">
        <v>8.3000000000000001E-4</v>
      </c>
      <c r="K89">
        <v>22.391999999999999</v>
      </c>
      <c r="L89">
        <v>8.0000000000000004E-4</v>
      </c>
      <c r="M89" t="s">
        <v>177</v>
      </c>
      <c r="N89" t="s">
        <v>177</v>
      </c>
      <c r="O89" t="s">
        <v>247</v>
      </c>
      <c r="P89" t="s">
        <v>228</v>
      </c>
      <c r="Q89" t="s">
        <v>177</v>
      </c>
      <c r="R89" t="s">
        <v>177</v>
      </c>
    </row>
    <row r="90" spans="1:18">
      <c r="A90" t="s">
        <v>36</v>
      </c>
      <c r="B90">
        <v>1.6479999999999999</v>
      </c>
      <c r="C90" t="s">
        <v>85</v>
      </c>
      <c r="D90">
        <v>0.216</v>
      </c>
      <c r="E90" s="54">
        <v>44862</v>
      </c>
      <c r="F90">
        <v>28</v>
      </c>
      <c r="G90">
        <v>0</v>
      </c>
      <c r="H90">
        <v>5.0000000000000001E-4</v>
      </c>
      <c r="I90">
        <v>108.900278</v>
      </c>
      <c r="J90">
        <v>8.3000000000000001E-4</v>
      </c>
      <c r="K90">
        <v>26.49</v>
      </c>
      <c r="L90">
        <v>8.0000000000000004E-4</v>
      </c>
      <c r="M90" t="s">
        <v>177</v>
      </c>
      <c r="N90" t="s">
        <v>177</v>
      </c>
      <c r="O90" t="s">
        <v>230</v>
      </c>
      <c r="P90" t="s">
        <v>182</v>
      </c>
      <c r="Q90" t="s">
        <v>177</v>
      </c>
      <c r="R90" t="s">
        <v>177</v>
      </c>
    </row>
    <row r="91" spans="1:18">
      <c r="A91" t="s">
        <v>36</v>
      </c>
      <c r="B91">
        <v>1.6479999999999999</v>
      </c>
      <c r="C91" t="s">
        <v>38</v>
      </c>
      <c r="D91">
        <v>1.393</v>
      </c>
      <c r="E91" s="54">
        <v>44862</v>
      </c>
      <c r="F91">
        <v>28</v>
      </c>
      <c r="G91">
        <v>221.85650000000001</v>
      </c>
      <c r="H91">
        <v>5.0000000000000001E-4</v>
      </c>
      <c r="I91">
        <v>89.479815000000002</v>
      </c>
      <c r="J91">
        <v>8.3000000000000001E-4</v>
      </c>
      <c r="K91">
        <v>8.4860000000000007</v>
      </c>
      <c r="L91">
        <v>8.0000000000000004E-4</v>
      </c>
      <c r="M91" t="s">
        <v>177</v>
      </c>
      <c r="N91" t="s">
        <v>177</v>
      </c>
      <c r="O91" t="s">
        <v>230</v>
      </c>
      <c r="P91" t="s">
        <v>242</v>
      </c>
      <c r="Q91" t="s">
        <v>177</v>
      </c>
      <c r="R91" t="s">
        <v>177</v>
      </c>
    </row>
    <row r="92" spans="1:18">
      <c r="A92" t="s">
        <v>38</v>
      </c>
      <c r="B92">
        <v>1.393</v>
      </c>
      <c r="C92" t="s">
        <v>44</v>
      </c>
      <c r="D92">
        <v>0.216</v>
      </c>
      <c r="E92" s="54">
        <v>44862</v>
      </c>
      <c r="F92">
        <v>29</v>
      </c>
      <c r="G92">
        <v>0</v>
      </c>
      <c r="H92">
        <v>5.0000000000000001E-4</v>
      </c>
      <c r="I92">
        <v>106.612685</v>
      </c>
      <c r="J92">
        <v>8.3000000000000001E-4</v>
      </c>
      <c r="K92">
        <v>30.268699999999999</v>
      </c>
      <c r="L92">
        <v>8.0000000000000004E-4</v>
      </c>
      <c r="M92" t="s">
        <v>177</v>
      </c>
      <c r="N92" t="s">
        <v>177</v>
      </c>
      <c r="O92" t="s">
        <v>242</v>
      </c>
      <c r="P92" t="s">
        <v>231</v>
      </c>
      <c r="Q92" t="s">
        <v>177</v>
      </c>
      <c r="R92" t="s">
        <v>177</v>
      </c>
    </row>
    <row r="93" spans="1:18">
      <c r="A93" t="s">
        <v>38</v>
      </c>
      <c r="B93">
        <v>1.393</v>
      </c>
      <c r="C93" t="s">
        <v>36</v>
      </c>
      <c r="D93">
        <v>1.6479999999999999</v>
      </c>
      <c r="E93" s="54">
        <v>44862</v>
      </c>
      <c r="F93">
        <v>29</v>
      </c>
      <c r="G93">
        <v>262.36369999999999</v>
      </c>
      <c r="H93">
        <v>5.0000000000000001E-4</v>
      </c>
      <c r="I93">
        <v>90.528796</v>
      </c>
      <c r="J93">
        <v>8.3000000000000001E-4</v>
      </c>
      <c r="K93">
        <v>8.4860000000000007</v>
      </c>
      <c r="L93">
        <v>8.0000000000000004E-4</v>
      </c>
      <c r="M93" t="s">
        <v>177</v>
      </c>
      <c r="N93" t="s">
        <v>177</v>
      </c>
      <c r="O93" t="s">
        <v>242</v>
      </c>
      <c r="P93" t="s">
        <v>230</v>
      </c>
      <c r="Q93" t="s">
        <v>177</v>
      </c>
      <c r="R93" t="s">
        <v>177</v>
      </c>
    </row>
    <row r="94" spans="1:18">
      <c r="A94" t="s">
        <v>30</v>
      </c>
      <c r="B94">
        <v>1.5349999999999999</v>
      </c>
      <c r="C94" t="s">
        <v>32</v>
      </c>
      <c r="D94">
        <v>2.3660000000000001</v>
      </c>
      <c r="E94" s="54">
        <v>44858</v>
      </c>
      <c r="F94">
        <v>30</v>
      </c>
      <c r="G94">
        <v>0</v>
      </c>
      <c r="H94">
        <v>5.0000000000000001E-4</v>
      </c>
      <c r="I94">
        <v>98.368981000000005</v>
      </c>
      <c r="J94">
        <v>8.3000000000000001E-4</v>
      </c>
      <c r="K94">
        <v>49.472000000000001</v>
      </c>
      <c r="L94">
        <v>8.0000000000000004E-4</v>
      </c>
      <c r="M94" t="s">
        <v>177</v>
      </c>
      <c r="N94" t="s">
        <v>177</v>
      </c>
      <c r="O94" t="s">
        <v>245</v>
      </c>
      <c r="P94" t="s">
        <v>232</v>
      </c>
      <c r="Q94" t="s">
        <v>177</v>
      </c>
      <c r="R94" t="s">
        <v>177</v>
      </c>
    </row>
    <row r="95" spans="1:18">
      <c r="A95" t="s">
        <v>30</v>
      </c>
      <c r="B95">
        <v>0</v>
      </c>
      <c r="C95" t="s">
        <v>579</v>
      </c>
      <c r="D95">
        <v>0</v>
      </c>
      <c r="E95" s="54">
        <v>44858</v>
      </c>
      <c r="F95">
        <v>30</v>
      </c>
      <c r="G95">
        <v>9.9821000000000009</v>
      </c>
      <c r="H95">
        <v>5.0000000000000001E-4</v>
      </c>
      <c r="I95">
        <v>77.975005780000004</v>
      </c>
      <c r="J95">
        <v>8.3000000000000001E-4</v>
      </c>
      <c r="K95">
        <v>18.47475</v>
      </c>
      <c r="L95">
        <v>8.0000000000000004E-4</v>
      </c>
      <c r="M95" t="s">
        <v>177</v>
      </c>
      <c r="N95" t="s">
        <v>177</v>
      </c>
      <c r="O95" t="s">
        <v>245</v>
      </c>
      <c r="P95" t="s">
        <v>369</v>
      </c>
      <c r="Q95" t="s">
        <v>177</v>
      </c>
      <c r="R95" t="s">
        <v>177</v>
      </c>
    </row>
    <row r="96" spans="1:18">
      <c r="A96" t="s">
        <v>32</v>
      </c>
      <c r="B96">
        <v>2.3660000000000001</v>
      </c>
      <c r="C96" t="s">
        <v>30</v>
      </c>
      <c r="D96">
        <v>1.5349999999999999</v>
      </c>
      <c r="E96" s="54">
        <v>44858</v>
      </c>
      <c r="F96">
        <v>31</v>
      </c>
      <c r="G96">
        <v>0</v>
      </c>
      <c r="H96">
        <v>5.0000000000000001E-4</v>
      </c>
      <c r="I96">
        <v>81.638610999999997</v>
      </c>
      <c r="J96">
        <v>8.3000000000000001E-4</v>
      </c>
      <c r="K96">
        <v>49.472000000000001</v>
      </c>
      <c r="L96">
        <v>8.0000000000000004E-4</v>
      </c>
      <c r="M96" t="s">
        <v>177</v>
      </c>
      <c r="N96" t="s">
        <v>177</v>
      </c>
      <c r="O96" t="s">
        <v>232</v>
      </c>
      <c r="P96" t="s">
        <v>245</v>
      </c>
      <c r="Q96" t="s">
        <v>177</v>
      </c>
      <c r="R96" t="s">
        <v>177</v>
      </c>
    </row>
    <row r="97" spans="1:18">
      <c r="A97" t="s">
        <v>32</v>
      </c>
      <c r="B97">
        <v>0</v>
      </c>
      <c r="C97" t="s">
        <v>579</v>
      </c>
      <c r="D97">
        <v>0</v>
      </c>
      <c r="E97" s="54">
        <v>44858</v>
      </c>
      <c r="F97">
        <v>31</v>
      </c>
      <c r="G97">
        <v>354.25709999999998</v>
      </c>
      <c r="H97">
        <v>5.0000000000000001E-4</v>
      </c>
      <c r="I97">
        <v>69.222842220000004</v>
      </c>
      <c r="J97">
        <v>8.3000000000000001E-4</v>
      </c>
      <c r="K97">
        <v>33.478580000000001</v>
      </c>
      <c r="L97">
        <v>8.0000000000000004E-4</v>
      </c>
      <c r="M97" t="s">
        <v>177</v>
      </c>
      <c r="N97" t="s">
        <v>177</v>
      </c>
      <c r="O97" t="s">
        <v>232</v>
      </c>
      <c r="P97" t="s">
        <v>369</v>
      </c>
      <c r="Q97" t="s">
        <v>177</v>
      </c>
      <c r="R97" t="s">
        <v>177</v>
      </c>
    </row>
    <row r="98" spans="1:18">
      <c r="A98" t="s">
        <v>44</v>
      </c>
      <c r="B98">
        <v>0.216</v>
      </c>
      <c r="C98" t="s">
        <v>32</v>
      </c>
      <c r="D98">
        <v>2.3660000000000001</v>
      </c>
      <c r="E98" s="54">
        <v>44858</v>
      </c>
      <c r="F98">
        <v>32</v>
      </c>
      <c r="G98">
        <v>0</v>
      </c>
      <c r="H98">
        <v>5.0000000000000001E-4</v>
      </c>
      <c r="I98">
        <v>88.461018999999993</v>
      </c>
      <c r="J98">
        <v>8.3000000000000001E-4</v>
      </c>
      <c r="K98">
        <v>51.258699999999997</v>
      </c>
      <c r="L98">
        <v>8.0000000000000004E-4</v>
      </c>
      <c r="M98" t="s">
        <v>177</v>
      </c>
      <c r="N98" t="s">
        <v>177</v>
      </c>
      <c r="O98" t="s">
        <v>231</v>
      </c>
      <c r="P98" t="s">
        <v>232</v>
      </c>
      <c r="Q98" t="s">
        <v>177</v>
      </c>
      <c r="R98" t="s">
        <v>177</v>
      </c>
    </row>
    <row r="99" spans="1:18">
      <c r="A99" t="s">
        <v>44</v>
      </c>
      <c r="B99">
        <v>0</v>
      </c>
      <c r="C99" t="s">
        <v>579</v>
      </c>
      <c r="D99">
        <v>0</v>
      </c>
      <c r="E99" s="54">
        <v>44858</v>
      </c>
      <c r="F99">
        <v>32</v>
      </c>
      <c r="G99">
        <v>323.8322</v>
      </c>
      <c r="H99">
        <v>5.0000000000000001E-4</v>
      </c>
      <c r="I99">
        <v>71.537355180000006</v>
      </c>
      <c r="J99">
        <v>8.3000000000000001E-4</v>
      </c>
      <c r="K99">
        <v>35.072560000000003</v>
      </c>
      <c r="L99">
        <v>8.0000000000000004E-4</v>
      </c>
      <c r="M99" t="s">
        <v>177</v>
      </c>
      <c r="N99" t="s">
        <v>177</v>
      </c>
      <c r="O99" t="s">
        <v>231</v>
      </c>
      <c r="P99" t="s">
        <v>369</v>
      </c>
      <c r="Q99" t="s">
        <v>177</v>
      </c>
      <c r="R99" t="s">
        <v>177</v>
      </c>
    </row>
    <row r="100" spans="1:18">
      <c r="A100" t="s">
        <v>36</v>
      </c>
      <c r="B100">
        <v>1.6479999999999999</v>
      </c>
      <c r="C100" t="s">
        <v>38</v>
      </c>
      <c r="D100">
        <v>1.393</v>
      </c>
      <c r="E100" s="54">
        <v>44862</v>
      </c>
      <c r="F100">
        <v>33</v>
      </c>
      <c r="G100">
        <v>0</v>
      </c>
      <c r="H100">
        <v>5.0000000000000001E-4</v>
      </c>
      <c r="I100">
        <v>89.512870000000007</v>
      </c>
      <c r="J100">
        <v>8.3000000000000001E-4</v>
      </c>
      <c r="K100">
        <v>8.4870000000000001</v>
      </c>
      <c r="L100">
        <v>8.0000000000000004E-4</v>
      </c>
      <c r="M100" t="s">
        <v>177</v>
      </c>
      <c r="N100" t="s">
        <v>177</v>
      </c>
      <c r="O100" t="s">
        <v>230</v>
      </c>
      <c r="P100" t="s">
        <v>231</v>
      </c>
      <c r="Q100" t="s">
        <v>177</v>
      </c>
      <c r="R100" t="s">
        <v>177</v>
      </c>
    </row>
    <row r="101" spans="1:18">
      <c r="A101" t="s">
        <v>36</v>
      </c>
      <c r="B101">
        <v>0</v>
      </c>
      <c r="C101" t="s">
        <v>507</v>
      </c>
      <c r="D101">
        <v>0</v>
      </c>
      <c r="E101" s="54">
        <v>44862</v>
      </c>
      <c r="F101">
        <v>33</v>
      </c>
      <c r="G101">
        <v>343.6583</v>
      </c>
      <c r="H101">
        <v>5.0000000000000001E-4</v>
      </c>
      <c r="I101">
        <v>71.643639500000006</v>
      </c>
      <c r="J101">
        <v>8.3000000000000001E-4</v>
      </c>
      <c r="K101">
        <v>6.3665700000000003</v>
      </c>
      <c r="L101">
        <v>8.0000000000000004E-4</v>
      </c>
      <c r="M101" t="s">
        <v>177</v>
      </c>
      <c r="N101" t="s">
        <v>177</v>
      </c>
      <c r="O101" t="s">
        <v>230</v>
      </c>
      <c r="P101" t="s">
        <v>573</v>
      </c>
      <c r="Q101" t="s">
        <v>177</v>
      </c>
      <c r="R101" t="s">
        <v>177</v>
      </c>
    </row>
    <row r="102" spans="1:18">
      <c r="A102" t="s">
        <v>38</v>
      </c>
      <c r="B102">
        <v>1.393</v>
      </c>
      <c r="C102" t="s">
        <v>44</v>
      </c>
      <c r="D102">
        <v>0.216</v>
      </c>
      <c r="E102" s="54">
        <v>44862</v>
      </c>
      <c r="F102">
        <v>34</v>
      </c>
      <c r="G102">
        <v>0</v>
      </c>
      <c r="H102">
        <v>5.0000000000000001E-4</v>
      </c>
      <c r="I102">
        <v>106.612685</v>
      </c>
      <c r="J102">
        <v>8.3000000000000001E-4</v>
      </c>
      <c r="K102">
        <v>30.268699999999999</v>
      </c>
      <c r="L102">
        <v>8.0000000000000004E-4</v>
      </c>
      <c r="M102" t="s">
        <v>177</v>
      </c>
      <c r="N102" t="s">
        <v>177</v>
      </c>
      <c r="O102" t="s">
        <v>242</v>
      </c>
      <c r="P102" t="s">
        <v>231</v>
      </c>
      <c r="Q102" t="s">
        <v>177</v>
      </c>
      <c r="R102" t="s">
        <v>177</v>
      </c>
    </row>
    <row r="103" spans="1:18">
      <c r="A103" t="s">
        <v>38</v>
      </c>
      <c r="B103">
        <v>0</v>
      </c>
      <c r="C103" t="s">
        <v>507</v>
      </c>
      <c r="D103">
        <v>0</v>
      </c>
      <c r="E103" s="54">
        <v>44862</v>
      </c>
      <c r="F103">
        <v>34</v>
      </c>
      <c r="G103">
        <v>294.69959999999998</v>
      </c>
      <c r="H103">
        <v>5.0000000000000001E-4</v>
      </c>
      <c r="I103">
        <v>62.212660870000001</v>
      </c>
      <c r="J103">
        <v>8.3000000000000001E-4</v>
      </c>
      <c r="K103">
        <v>3.5929500000000001</v>
      </c>
      <c r="L103">
        <v>8.0000000000000004E-4</v>
      </c>
      <c r="M103" t="s">
        <v>177</v>
      </c>
      <c r="N103" t="s">
        <v>177</v>
      </c>
      <c r="O103" t="s">
        <v>242</v>
      </c>
      <c r="P103" t="s">
        <v>573</v>
      </c>
      <c r="Q103" t="s">
        <v>177</v>
      </c>
      <c r="R103" t="s">
        <v>177</v>
      </c>
    </row>
    <row r="104" spans="1:18">
      <c r="A104" t="s">
        <v>44</v>
      </c>
      <c r="B104">
        <v>0.216</v>
      </c>
      <c r="C104" t="s">
        <v>38</v>
      </c>
      <c r="D104">
        <v>1.393</v>
      </c>
      <c r="E104" s="54">
        <v>44862</v>
      </c>
      <c r="F104">
        <v>35</v>
      </c>
      <c r="G104">
        <v>0</v>
      </c>
      <c r="H104">
        <v>5.0000000000000001E-4</v>
      </c>
      <c r="I104">
        <v>73.403333000000003</v>
      </c>
      <c r="J104">
        <v>8.3000000000000001E-4</v>
      </c>
      <c r="K104">
        <v>30.268000000000001</v>
      </c>
      <c r="L104">
        <v>8.0000000000000004E-4</v>
      </c>
      <c r="M104" t="s">
        <v>177</v>
      </c>
      <c r="N104" t="s">
        <v>177</v>
      </c>
      <c r="O104" t="s">
        <v>231</v>
      </c>
      <c r="P104" t="s">
        <v>242</v>
      </c>
      <c r="Q104" t="s">
        <v>177</v>
      </c>
      <c r="R104" t="s">
        <v>177</v>
      </c>
    </row>
    <row r="105" spans="1:18">
      <c r="A105" t="s">
        <v>44</v>
      </c>
      <c r="B105">
        <v>0</v>
      </c>
      <c r="C105" t="s">
        <v>507</v>
      </c>
      <c r="D105">
        <v>0</v>
      </c>
      <c r="E105" s="54">
        <v>44862</v>
      </c>
      <c r="F105">
        <v>35</v>
      </c>
      <c r="G105">
        <v>5.9570999999999996</v>
      </c>
      <c r="H105">
        <v>5.0000000000000001E-4</v>
      </c>
      <c r="I105">
        <v>71.804732169999994</v>
      </c>
      <c r="J105">
        <v>8.3000000000000001E-4</v>
      </c>
      <c r="K105">
        <v>29.290030000000002</v>
      </c>
      <c r="L105">
        <v>8.0000000000000004E-4</v>
      </c>
      <c r="M105" t="s">
        <v>177</v>
      </c>
      <c r="N105" t="s">
        <v>177</v>
      </c>
      <c r="O105" t="s">
        <v>231</v>
      </c>
      <c r="P105" t="s">
        <v>573</v>
      </c>
      <c r="Q105" t="s">
        <v>177</v>
      </c>
      <c r="R105" t="s">
        <v>177</v>
      </c>
    </row>
    <row r="106" spans="1:18">
      <c r="A106" t="s">
        <v>45</v>
      </c>
      <c r="B106">
        <v>1.526</v>
      </c>
      <c r="C106" t="s">
        <v>44</v>
      </c>
      <c r="D106">
        <v>0.216</v>
      </c>
      <c r="E106" s="54">
        <v>44862</v>
      </c>
      <c r="F106">
        <v>36</v>
      </c>
      <c r="G106">
        <v>0</v>
      </c>
      <c r="H106">
        <v>5.0000000000000001E-4</v>
      </c>
      <c r="I106">
        <v>109.986481</v>
      </c>
      <c r="J106">
        <v>8.3000000000000001E-4</v>
      </c>
      <c r="K106">
        <v>25.0563</v>
      </c>
      <c r="L106">
        <v>8.0000000000000004E-4</v>
      </c>
      <c r="M106" t="s">
        <v>177</v>
      </c>
      <c r="N106" t="s">
        <v>177</v>
      </c>
      <c r="O106" t="s">
        <v>231</v>
      </c>
      <c r="P106" t="s">
        <v>242</v>
      </c>
      <c r="Q106" t="s">
        <v>177</v>
      </c>
      <c r="R106" t="s">
        <v>177</v>
      </c>
    </row>
    <row r="107" spans="1:18">
      <c r="A107" t="s">
        <v>45</v>
      </c>
      <c r="B107">
        <v>0</v>
      </c>
      <c r="C107" t="s">
        <v>507</v>
      </c>
      <c r="D107">
        <v>0</v>
      </c>
      <c r="E107" s="54">
        <v>44862</v>
      </c>
      <c r="F107">
        <v>36</v>
      </c>
      <c r="G107">
        <v>98.361500000000007</v>
      </c>
      <c r="H107">
        <v>5.0000000000000001E-4</v>
      </c>
      <c r="I107">
        <v>80.870042789999999</v>
      </c>
      <c r="J107">
        <v>8.3000000000000001E-4</v>
      </c>
      <c r="K107">
        <v>11.949</v>
      </c>
      <c r="L107">
        <v>8.0000000000000004E-4</v>
      </c>
      <c r="M107" t="s">
        <v>177</v>
      </c>
      <c r="N107" t="s">
        <v>177</v>
      </c>
      <c r="O107" t="s">
        <v>234</v>
      </c>
      <c r="P107" t="s">
        <v>573</v>
      </c>
      <c r="Q107" t="s">
        <v>177</v>
      </c>
      <c r="R107" t="s">
        <v>177</v>
      </c>
    </row>
    <row r="108" spans="1:18">
      <c r="A108" t="s">
        <v>85</v>
      </c>
      <c r="B108">
        <v>0.216</v>
      </c>
      <c r="C108" t="s">
        <v>86</v>
      </c>
      <c r="D108">
        <v>1.583</v>
      </c>
      <c r="E108" s="54">
        <v>44861</v>
      </c>
      <c r="F108">
        <v>37</v>
      </c>
      <c r="G108">
        <v>0</v>
      </c>
      <c r="H108">
        <v>5.0000000000000001E-4</v>
      </c>
      <c r="I108">
        <v>88.642778000000007</v>
      </c>
      <c r="J108">
        <v>8.3000000000000001E-4</v>
      </c>
      <c r="K108">
        <v>22.934999999999999</v>
      </c>
      <c r="L108">
        <v>8.0000000000000004E-4</v>
      </c>
      <c r="M108" t="s">
        <v>177</v>
      </c>
      <c r="N108" t="s">
        <v>177</v>
      </c>
      <c r="O108" t="s">
        <v>237</v>
      </c>
      <c r="P108" t="s">
        <v>240</v>
      </c>
      <c r="Q108" t="s">
        <v>177</v>
      </c>
      <c r="R108" t="s">
        <v>177</v>
      </c>
    </row>
    <row r="109" spans="1:18">
      <c r="A109" t="s">
        <v>85</v>
      </c>
      <c r="B109">
        <v>0</v>
      </c>
      <c r="C109" t="s">
        <v>444</v>
      </c>
      <c r="D109">
        <v>-0.19</v>
      </c>
      <c r="E109" s="54">
        <v>44861</v>
      </c>
      <c r="F109">
        <v>37</v>
      </c>
      <c r="G109">
        <v>9.9120000000000008</v>
      </c>
      <c r="H109">
        <v>5.0000000000000001E-4</v>
      </c>
      <c r="I109">
        <v>82.697362389999995</v>
      </c>
      <c r="J109">
        <v>8.3000000000000001E-4</v>
      </c>
      <c r="K109">
        <v>11.73784</v>
      </c>
      <c r="L109">
        <v>8.0000000000000004E-4</v>
      </c>
      <c r="M109" t="s">
        <v>177</v>
      </c>
      <c r="N109" t="s">
        <v>177</v>
      </c>
      <c r="O109" t="s">
        <v>237</v>
      </c>
      <c r="P109" t="s">
        <v>553</v>
      </c>
      <c r="Q109" t="s">
        <v>177</v>
      </c>
      <c r="R109" t="s">
        <v>177</v>
      </c>
    </row>
    <row r="110" spans="1:18">
      <c r="A110" t="s">
        <v>86</v>
      </c>
      <c r="B110">
        <v>1.583</v>
      </c>
      <c r="C110" t="s">
        <v>85</v>
      </c>
      <c r="D110">
        <v>0.216</v>
      </c>
      <c r="E110" s="54">
        <v>44861</v>
      </c>
      <c r="F110">
        <v>38</v>
      </c>
      <c r="G110">
        <v>0</v>
      </c>
      <c r="H110">
        <v>5.0000000000000001E-4</v>
      </c>
      <c r="I110">
        <v>91.372962999999999</v>
      </c>
      <c r="J110">
        <v>8.3000000000000001E-4</v>
      </c>
      <c r="K110">
        <v>22.936</v>
      </c>
      <c r="L110">
        <v>8.0000000000000004E-4</v>
      </c>
      <c r="M110" t="s">
        <v>177</v>
      </c>
      <c r="N110" t="s">
        <v>177</v>
      </c>
      <c r="O110" t="s">
        <v>240</v>
      </c>
      <c r="P110" t="s">
        <v>237</v>
      </c>
      <c r="Q110" t="s">
        <v>177</v>
      </c>
      <c r="R110" t="s">
        <v>177</v>
      </c>
    </row>
    <row r="111" spans="1:18">
      <c r="A111" t="s">
        <v>86</v>
      </c>
      <c r="B111">
        <v>0</v>
      </c>
      <c r="C111" t="s">
        <v>444</v>
      </c>
      <c r="D111">
        <v>-0.19</v>
      </c>
      <c r="E111" s="54">
        <v>44861</v>
      </c>
      <c r="F111">
        <v>38</v>
      </c>
      <c r="G111">
        <v>350.07780000000002</v>
      </c>
      <c r="H111">
        <v>5.0000000000000001E-4</v>
      </c>
      <c r="I111">
        <v>78.752376470000002</v>
      </c>
      <c r="J111">
        <v>8.3000000000000001E-4</v>
      </c>
      <c r="K111">
        <v>11.85852</v>
      </c>
      <c r="L111">
        <v>8.0000000000000004E-4</v>
      </c>
      <c r="M111" t="s">
        <v>177</v>
      </c>
      <c r="N111" t="s">
        <v>177</v>
      </c>
      <c r="O111" t="s">
        <v>240</v>
      </c>
      <c r="P111" t="s">
        <v>553</v>
      </c>
      <c r="Q111" t="s">
        <v>177</v>
      </c>
      <c r="R111" t="s">
        <v>177</v>
      </c>
    </row>
    <row r="112" spans="1:18">
      <c r="A112" t="s">
        <v>36</v>
      </c>
      <c r="B112">
        <v>1.6479999999999999</v>
      </c>
      <c r="C112" t="s">
        <v>85</v>
      </c>
      <c r="D112">
        <v>0.216</v>
      </c>
      <c r="E112" s="54">
        <v>44861</v>
      </c>
      <c r="F112">
        <v>39</v>
      </c>
      <c r="G112">
        <v>0</v>
      </c>
      <c r="H112">
        <v>5.0000000000000001E-4</v>
      </c>
      <c r="I112">
        <v>108.897963</v>
      </c>
      <c r="J112">
        <v>8.3000000000000001E-4</v>
      </c>
      <c r="K112">
        <v>26.49</v>
      </c>
      <c r="L112">
        <v>8.0000000000000004E-4</v>
      </c>
      <c r="M112" t="s">
        <v>177</v>
      </c>
      <c r="N112" t="s">
        <v>177</v>
      </c>
      <c r="O112" t="s">
        <v>230</v>
      </c>
      <c r="P112" t="s">
        <v>237</v>
      </c>
      <c r="Q112" t="s">
        <v>177</v>
      </c>
      <c r="R112" t="s">
        <v>177</v>
      </c>
    </row>
    <row r="113" spans="1:18">
      <c r="A113" t="s">
        <v>36</v>
      </c>
      <c r="B113">
        <v>0</v>
      </c>
      <c r="C113" t="s">
        <v>444</v>
      </c>
      <c r="D113">
        <v>-0.19</v>
      </c>
      <c r="E113" s="54">
        <v>44861</v>
      </c>
      <c r="F113">
        <v>39</v>
      </c>
      <c r="G113">
        <v>337.06959999999998</v>
      </c>
      <c r="H113">
        <v>5.0000000000000001E-4</v>
      </c>
      <c r="I113">
        <v>108.6640755</v>
      </c>
      <c r="J113">
        <v>8.3000000000000001E-4</v>
      </c>
      <c r="K113">
        <v>17.664570000000001</v>
      </c>
      <c r="L113">
        <v>8.0000000000000004E-4</v>
      </c>
      <c r="M113" t="s">
        <v>177</v>
      </c>
      <c r="N113" t="s">
        <v>177</v>
      </c>
      <c r="O113" t="s">
        <v>246</v>
      </c>
      <c r="P113" t="s">
        <v>553</v>
      </c>
      <c r="Q113" t="s">
        <v>177</v>
      </c>
      <c r="R113" t="s">
        <v>177</v>
      </c>
    </row>
    <row r="114" spans="1:18">
      <c r="A114" t="s">
        <v>221</v>
      </c>
      <c r="B114">
        <v>1.7010000000000001</v>
      </c>
      <c r="C114" t="s">
        <v>36</v>
      </c>
      <c r="D114">
        <v>1.6479999999999999</v>
      </c>
      <c r="E114" s="54">
        <v>44861</v>
      </c>
      <c r="F114">
        <v>40</v>
      </c>
      <c r="G114">
        <v>0</v>
      </c>
      <c r="H114">
        <v>5.0000000000000001E-4</v>
      </c>
      <c r="I114">
        <v>90.194536999999997</v>
      </c>
      <c r="J114">
        <v>8.3000000000000001E-4</v>
      </c>
      <c r="K114">
        <v>17.576000000000001</v>
      </c>
      <c r="L114">
        <v>8.0000000000000004E-4</v>
      </c>
      <c r="M114" t="s">
        <v>177</v>
      </c>
      <c r="N114" t="s">
        <v>177</v>
      </c>
      <c r="O114" t="s">
        <v>244</v>
      </c>
      <c r="P114" t="s">
        <v>230</v>
      </c>
      <c r="Q114" t="s">
        <v>177</v>
      </c>
      <c r="R114" t="s">
        <v>177</v>
      </c>
    </row>
    <row r="115" spans="1:18">
      <c r="A115" t="s">
        <v>221</v>
      </c>
      <c r="B115">
        <v>0</v>
      </c>
      <c r="C115" t="s">
        <v>444</v>
      </c>
      <c r="D115">
        <v>-0.19</v>
      </c>
      <c r="E115" s="54">
        <v>44861</v>
      </c>
      <c r="F115">
        <v>40</v>
      </c>
      <c r="G115">
        <v>59.5642</v>
      </c>
      <c r="H115">
        <v>5.0000000000000001E-4</v>
      </c>
      <c r="I115">
        <v>109.459096</v>
      </c>
      <c r="J115">
        <v>8.3000000000000001E-4</v>
      </c>
      <c r="K115">
        <v>16.978159999999999</v>
      </c>
      <c r="L115">
        <v>8.0000000000000004E-4</v>
      </c>
      <c r="M115" t="s">
        <v>177</v>
      </c>
      <c r="N115" t="s">
        <v>177</v>
      </c>
      <c r="O115" t="s">
        <v>244</v>
      </c>
      <c r="P115" t="s">
        <v>553</v>
      </c>
      <c r="Q115" t="s">
        <v>177</v>
      </c>
      <c r="R115" t="s">
        <v>177</v>
      </c>
    </row>
    <row r="116" spans="1:18">
      <c r="A116" t="s">
        <v>45</v>
      </c>
      <c r="B116">
        <v>1.526</v>
      </c>
      <c r="C116" t="s">
        <v>44</v>
      </c>
      <c r="D116">
        <v>0.216</v>
      </c>
      <c r="E116" s="54">
        <v>44862</v>
      </c>
      <c r="F116">
        <v>41</v>
      </c>
      <c r="G116">
        <v>0</v>
      </c>
      <c r="H116">
        <v>5.0000000000000001E-4</v>
      </c>
      <c r="I116">
        <v>109.98675900000001</v>
      </c>
      <c r="J116">
        <v>8.3000000000000001E-4</v>
      </c>
      <c r="K116">
        <v>25.056000000000001</v>
      </c>
      <c r="L116">
        <v>8.0000000000000004E-4</v>
      </c>
      <c r="M116" t="s">
        <v>177</v>
      </c>
      <c r="N116" t="s">
        <v>177</v>
      </c>
      <c r="O116" t="s">
        <v>234</v>
      </c>
      <c r="P116" t="s">
        <v>231</v>
      </c>
      <c r="Q116" t="s">
        <v>177</v>
      </c>
      <c r="R116" t="s">
        <v>177</v>
      </c>
    </row>
    <row r="117" spans="1:18">
      <c r="A117" t="s">
        <v>45</v>
      </c>
      <c r="B117">
        <v>0</v>
      </c>
      <c r="C117" t="s">
        <v>515</v>
      </c>
      <c r="D117">
        <v>0</v>
      </c>
      <c r="E117" s="54">
        <v>44862</v>
      </c>
      <c r="F117">
        <v>41</v>
      </c>
      <c r="G117">
        <v>231.1249</v>
      </c>
      <c r="H117">
        <v>5.0000000000000001E-4</v>
      </c>
      <c r="I117">
        <v>76.015574200000003</v>
      </c>
      <c r="J117">
        <v>8.3000000000000001E-4</v>
      </c>
      <c r="K117">
        <v>8.8058300000000003</v>
      </c>
      <c r="L117">
        <v>8.0000000000000004E-4</v>
      </c>
      <c r="M117" t="s">
        <v>177</v>
      </c>
      <c r="N117" t="s">
        <v>177</v>
      </c>
      <c r="O117" t="s">
        <v>234</v>
      </c>
      <c r="P117" t="s">
        <v>515</v>
      </c>
      <c r="Q117" t="s">
        <v>177</v>
      </c>
      <c r="R117" t="s">
        <v>177</v>
      </c>
    </row>
    <row r="118" spans="1:18">
      <c r="A118" t="s">
        <v>36</v>
      </c>
      <c r="B118">
        <v>1.6479999999999999</v>
      </c>
      <c r="C118" t="s">
        <v>44</v>
      </c>
      <c r="D118">
        <v>0.216</v>
      </c>
      <c r="E118" s="54">
        <v>44862</v>
      </c>
      <c r="F118">
        <v>42</v>
      </c>
      <c r="G118">
        <v>0</v>
      </c>
      <c r="H118">
        <v>5.0000000000000001E-4</v>
      </c>
      <c r="I118">
        <v>105.331389</v>
      </c>
      <c r="J118">
        <v>8.3000000000000001E-4</v>
      </c>
      <c r="K118">
        <v>32.44</v>
      </c>
      <c r="L118">
        <v>8.0000000000000004E-4</v>
      </c>
      <c r="M118" t="s">
        <v>177</v>
      </c>
      <c r="N118" t="s">
        <v>177</v>
      </c>
      <c r="O118" t="s">
        <v>230</v>
      </c>
      <c r="P118" t="s">
        <v>231</v>
      </c>
      <c r="Q118" t="s">
        <v>177</v>
      </c>
      <c r="R118" t="s">
        <v>177</v>
      </c>
    </row>
    <row r="119" spans="1:18">
      <c r="A119" t="s">
        <v>36</v>
      </c>
      <c r="B119">
        <v>0</v>
      </c>
      <c r="C119" t="s">
        <v>515</v>
      </c>
      <c r="D119">
        <v>0</v>
      </c>
      <c r="E119" s="54">
        <v>44862</v>
      </c>
      <c r="F119">
        <v>42</v>
      </c>
      <c r="G119">
        <v>290.12130000000002</v>
      </c>
      <c r="H119">
        <v>5.0000000000000001E-4</v>
      </c>
      <c r="I119">
        <v>81.456962340000004</v>
      </c>
      <c r="J119">
        <v>8.3000000000000001E-4</v>
      </c>
      <c r="K119">
        <v>15.058669999999999</v>
      </c>
      <c r="L119">
        <v>8.0000000000000004E-4</v>
      </c>
      <c r="M119" t="s">
        <v>177</v>
      </c>
      <c r="N119" t="s">
        <v>177</v>
      </c>
      <c r="O119" t="s">
        <v>230</v>
      </c>
      <c r="P119" t="s">
        <v>515</v>
      </c>
      <c r="Q119" t="s">
        <v>177</v>
      </c>
      <c r="R119" t="s">
        <v>177</v>
      </c>
    </row>
    <row r="120" spans="1:18">
      <c r="A120" t="s">
        <v>30</v>
      </c>
      <c r="B120">
        <v>1.5349999999999999</v>
      </c>
      <c r="C120" t="s">
        <v>36</v>
      </c>
      <c r="D120">
        <v>1.6479999999999999</v>
      </c>
      <c r="E120" s="54">
        <v>44865</v>
      </c>
      <c r="F120">
        <v>43</v>
      </c>
      <c r="G120">
        <v>0</v>
      </c>
      <c r="H120">
        <v>5.0000000000000001E-4</v>
      </c>
      <c r="I120">
        <v>90.019537</v>
      </c>
      <c r="J120">
        <v>8.3000000000000001E-4</v>
      </c>
      <c r="K120">
        <v>20.911000000000001</v>
      </c>
      <c r="L120">
        <v>8.0000000000000004E-4</v>
      </c>
      <c r="M120" t="s">
        <v>177</v>
      </c>
      <c r="N120" t="s">
        <v>177</v>
      </c>
      <c r="O120" t="s">
        <v>245</v>
      </c>
      <c r="P120" t="s">
        <v>230</v>
      </c>
      <c r="Q120" t="s">
        <v>177</v>
      </c>
      <c r="R120" t="s">
        <v>177</v>
      </c>
    </row>
    <row r="121" spans="1:18">
      <c r="A121" t="s">
        <v>30</v>
      </c>
      <c r="B121">
        <v>0</v>
      </c>
      <c r="C121" t="s">
        <v>515</v>
      </c>
      <c r="D121">
        <v>0</v>
      </c>
      <c r="E121" s="54">
        <v>44865</v>
      </c>
      <c r="F121">
        <v>43</v>
      </c>
      <c r="G121">
        <v>322.22149999999999</v>
      </c>
      <c r="H121">
        <v>5.0000000000000001E-4</v>
      </c>
      <c r="I121">
        <v>76.643979049999999</v>
      </c>
      <c r="J121">
        <v>8.3000000000000001E-4</v>
      </c>
      <c r="K121">
        <v>9.1817700000000002</v>
      </c>
      <c r="L121">
        <v>8.0000000000000004E-4</v>
      </c>
      <c r="M121" t="s">
        <v>177</v>
      </c>
      <c r="N121" t="s">
        <v>177</v>
      </c>
      <c r="O121" t="s">
        <v>245</v>
      </c>
      <c r="P121" t="s">
        <v>515</v>
      </c>
      <c r="Q121" t="s">
        <v>177</v>
      </c>
      <c r="R121" t="s">
        <v>177</v>
      </c>
    </row>
    <row r="122" spans="1:18">
      <c r="A122" t="s">
        <v>30</v>
      </c>
      <c r="B122">
        <v>1.5349999999999999</v>
      </c>
      <c r="C122" t="s">
        <v>36</v>
      </c>
      <c r="D122">
        <v>1.6479999999999999</v>
      </c>
      <c r="E122" s="54">
        <v>44865</v>
      </c>
      <c r="F122">
        <v>44</v>
      </c>
      <c r="G122">
        <v>0</v>
      </c>
      <c r="H122">
        <v>5.0000000000000001E-4</v>
      </c>
      <c r="I122">
        <v>90.020093000000003</v>
      </c>
      <c r="J122">
        <v>8.3000000000000001E-4</v>
      </c>
      <c r="K122">
        <v>20.911000000000001</v>
      </c>
      <c r="L122">
        <v>8.0000000000000004E-4</v>
      </c>
      <c r="M122" t="s">
        <v>177</v>
      </c>
      <c r="N122" t="s">
        <v>177</v>
      </c>
      <c r="O122" t="s">
        <v>245</v>
      </c>
      <c r="P122" t="s">
        <v>230</v>
      </c>
      <c r="Q122" t="s">
        <v>177</v>
      </c>
      <c r="R122" t="s">
        <v>177</v>
      </c>
    </row>
    <row r="123" spans="1:18">
      <c r="A123" t="s">
        <v>30</v>
      </c>
      <c r="B123">
        <v>0</v>
      </c>
      <c r="C123" t="s">
        <v>425</v>
      </c>
      <c r="D123">
        <v>0</v>
      </c>
      <c r="E123" s="54">
        <v>44865</v>
      </c>
      <c r="F123">
        <v>44</v>
      </c>
      <c r="G123">
        <v>357.8827</v>
      </c>
      <c r="H123">
        <v>5.0000000000000001E-4</v>
      </c>
      <c r="I123">
        <v>78.2480762</v>
      </c>
      <c r="J123">
        <v>8.3000000000000001E-4</v>
      </c>
      <c r="K123">
        <v>10.41367</v>
      </c>
      <c r="L123">
        <v>8.0000000000000004E-4</v>
      </c>
      <c r="M123" t="s">
        <v>177</v>
      </c>
      <c r="N123" t="s">
        <v>177</v>
      </c>
      <c r="O123" t="s">
        <v>245</v>
      </c>
      <c r="P123" t="s">
        <v>425</v>
      </c>
      <c r="Q123" t="s">
        <v>177</v>
      </c>
      <c r="R123" t="s">
        <v>177</v>
      </c>
    </row>
    <row r="124" spans="1:18">
      <c r="A124" t="s">
        <v>221</v>
      </c>
      <c r="B124">
        <v>1.7010000000000001</v>
      </c>
      <c r="C124" t="s">
        <v>36</v>
      </c>
      <c r="D124">
        <v>1.6479999999999999</v>
      </c>
      <c r="E124" s="54">
        <v>44865</v>
      </c>
      <c r="F124">
        <v>45</v>
      </c>
      <c r="G124">
        <v>0</v>
      </c>
      <c r="H124">
        <v>5.0000000000000001E-4</v>
      </c>
      <c r="I124">
        <v>90.189259000000007</v>
      </c>
      <c r="J124">
        <v>8.3000000000000001E-4</v>
      </c>
      <c r="K124">
        <v>17.574999999999999</v>
      </c>
      <c r="L124">
        <v>8.0000000000000004E-4</v>
      </c>
      <c r="M124" t="s">
        <v>177</v>
      </c>
      <c r="N124" t="s">
        <v>177</v>
      </c>
      <c r="O124" t="s">
        <v>244</v>
      </c>
      <c r="P124" t="s">
        <v>230</v>
      </c>
      <c r="Q124" t="s">
        <v>177</v>
      </c>
      <c r="R124" t="s">
        <v>177</v>
      </c>
    </row>
    <row r="125" spans="1:18">
      <c r="A125" t="s">
        <v>221</v>
      </c>
      <c r="B125">
        <v>0</v>
      </c>
      <c r="C125" t="s">
        <v>425</v>
      </c>
      <c r="D125">
        <v>0</v>
      </c>
      <c r="E125" s="54">
        <v>44865</v>
      </c>
      <c r="F125">
        <v>45</v>
      </c>
      <c r="G125">
        <v>325.721</v>
      </c>
      <c r="H125">
        <v>5.0000000000000001E-4</v>
      </c>
      <c r="I125">
        <v>77.861897720000002</v>
      </c>
      <c r="J125">
        <v>8.3000000000000001E-4</v>
      </c>
      <c r="K125">
        <v>10.61974</v>
      </c>
      <c r="L125">
        <v>8.0000000000000004E-4</v>
      </c>
      <c r="M125" t="s">
        <v>177</v>
      </c>
      <c r="N125" t="s">
        <v>177</v>
      </c>
      <c r="O125" t="s">
        <v>244</v>
      </c>
      <c r="P125" t="s">
        <v>425</v>
      </c>
      <c r="Q125" t="s">
        <v>177</v>
      </c>
      <c r="R125" t="s">
        <v>177</v>
      </c>
    </row>
    <row r="126" spans="1:18">
      <c r="A126" t="s">
        <v>36</v>
      </c>
      <c r="B126">
        <v>1.6479999999999999</v>
      </c>
      <c r="C126" t="s">
        <v>44</v>
      </c>
      <c r="D126">
        <v>0.216</v>
      </c>
      <c r="E126" s="54">
        <v>44865</v>
      </c>
      <c r="F126">
        <v>46</v>
      </c>
      <c r="G126">
        <v>0</v>
      </c>
      <c r="H126">
        <v>5.0000000000000001E-4</v>
      </c>
      <c r="I126">
        <v>105.331481</v>
      </c>
      <c r="J126">
        <v>8.3000000000000001E-4</v>
      </c>
      <c r="K126">
        <v>32.441000000000003</v>
      </c>
      <c r="L126">
        <v>8.0000000000000004E-4</v>
      </c>
      <c r="M126" t="s">
        <v>177</v>
      </c>
      <c r="N126" t="s">
        <v>177</v>
      </c>
      <c r="O126" t="s">
        <v>230</v>
      </c>
      <c r="P126" t="s">
        <v>231</v>
      </c>
      <c r="Q126" t="s">
        <v>177</v>
      </c>
      <c r="R126" t="s">
        <v>177</v>
      </c>
    </row>
    <row r="127" spans="1:18">
      <c r="A127" t="s">
        <v>36</v>
      </c>
      <c r="B127">
        <v>0</v>
      </c>
      <c r="C127" t="s">
        <v>425</v>
      </c>
      <c r="D127">
        <v>0</v>
      </c>
      <c r="E127" s="54">
        <v>44865</v>
      </c>
      <c r="F127">
        <v>46</v>
      </c>
      <c r="G127">
        <v>270.57170000000002</v>
      </c>
      <c r="H127">
        <v>5.0000000000000001E-4</v>
      </c>
      <c r="I127">
        <v>78.232300129999999</v>
      </c>
      <c r="J127">
        <v>8.3000000000000001E-4</v>
      </c>
      <c r="K127">
        <v>10.958880000000001</v>
      </c>
      <c r="L127">
        <v>8.0000000000000004E-4</v>
      </c>
      <c r="M127" t="s">
        <v>177</v>
      </c>
      <c r="N127" t="s">
        <v>177</v>
      </c>
      <c r="O127" t="s">
        <v>581</v>
      </c>
      <c r="P127" t="s">
        <v>425</v>
      </c>
      <c r="Q127" t="s">
        <v>177</v>
      </c>
      <c r="R127" t="s">
        <v>177</v>
      </c>
    </row>
    <row r="128" spans="1:18">
      <c r="A128" t="s">
        <v>45</v>
      </c>
      <c r="B128">
        <v>1.526</v>
      </c>
      <c r="C128" t="s">
        <v>44</v>
      </c>
      <c r="D128">
        <v>0.216</v>
      </c>
      <c r="E128" s="54">
        <v>44865</v>
      </c>
      <c r="F128">
        <v>47</v>
      </c>
      <c r="G128">
        <v>0</v>
      </c>
      <c r="H128">
        <v>5.0000000000000001E-4</v>
      </c>
      <c r="I128">
        <v>109.987315</v>
      </c>
      <c r="J128">
        <v>8.3000000000000001E-4</v>
      </c>
      <c r="K128">
        <v>25.056000000000001</v>
      </c>
      <c r="L128">
        <v>8.0000000000000004E-4</v>
      </c>
      <c r="M128" t="s">
        <v>177</v>
      </c>
      <c r="N128" t="s">
        <v>177</v>
      </c>
      <c r="O128" t="s">
        <v>234</v>
      </c>
      <c r="P128" t="s">
        <v>231</v>
      </c>
      <c r="Q128" t="s">
        <v>177</v>
      </c>
      <c r="R128" t="s">
        <v>177</v>
      </c>
    </row>
    <row r="129" spans="1:18">
      <c r="A129" t="s">
        <v>45</v>
      </c>
      <c r="B129">
        <v>0</v>
      </c>
      <c r="C129" t="s">
        <v>425</v>
      </c>
      <c r="D129">
        <v>0</v>
      </c>
      <c r="E129" s="54">
        <v>44865</v>
      </c>
      <c r="F129">
        <v>47</v>
      </c>
      <c r="G129">
        <v>193.22989999999999</v>
      </c>
      <c r="H129">
        <v>5.0000000000000001E-4</v>
      </c>
      <c r="I129">
        <v>77.522512210000002</v>
      </c>
      <c r="J129">
        <v>8.3000000000000001E-4</v>
      </c>
      <c r="K129">
        <v>9.8400400000000001</v>
      </c>
      <c r="L129">
        <v>8.0000000000000004E-4</v>
      </c>
      <c r="M129" t="s">
        <v>177</v>
      </c>
      <c r="N129" t="s">
        <v>177</v>
      </c>
      <c r="O129" t="s">
        <v>234</v>
      </c>
      <c r="P129" t="s">
        <v>425</v>
      </c>
      <c r="Q129" t="s">
        <v>177</v>
      </c>
      <c r="R129" t="s">
        <v>177</v>
      </c>
    </row>
    <row r="130" spans="1:18">
      <c r="A130" t="s">
        <v>45</v>
      </c>
      <c r="B130">
        <v>1.526</v>
      </c>
      <c r="C130" t="s">
        <v>44</v>
      </c>
      <c r="D130">
        <v>0.216</v>
      </c>
      <c r="E130" s="54">
        <v>44865</v>
      </c>
      <c r="F130">
        <v>48</v>
      </c>
      <c r="G130">
        <v>0</v>
      </c>
      <c r="H130">
        <v>5.0000000000000001E-4</v>
      </c>
      <c r="I130">
        <v>109.9875</v>
      </c>
      <c r="J130">
        <v>8.3000000000000001E-4</v>
      </c>
      <c r="K130">
        <v>25.056000000000001</v>
      </c>
      <c r="L130">
        <v>8.0000000000000004E-4</v>
      </c>
      <c r="M130" t="s">
        <v>177</v>
      </c>
      <c r="N130" t="s">
        <v>177</v>
      </c>
      <c r="O130" t="s">
        <v>234</v>
      </c>
      <c r="P130" t="s">
        <v>231</v>
      </c>
      <c r="Q130" t="s">
        <v>177</v>
      </c>
      <c r="R130" t="s">
        <v>177</v>
      </c>
    </row>
    <row r="131" spans="1:18">
      <c r="A131" t="s">
        <v>45</v>
      </c>
      <c r="B131">
        <v>0</v>
      </c>
      <c r="C131" t="s">
        <v>507</v>
      </c>
      <c r="D131">
        <v>0</v>
      </c>
      <c r="E131" s="54">
        <v>44865</v>
      </c>
      <c r="F131">
        <v>48</v>
      </c>
      <c r="G131">
        <v>98.357100000000003</v>
      </c>
      <c r="H131">
        <v>5.0000000000000001E-4</v>
      </c>
      <c r="I131">
        <v>80.85217274</v>
      </c>
      <c r="J131">
        <v>8.3000000000000001E-4</v>
      </c>
      <c r="K131">
        <v>11.95102</v>
      </c>
      <c r="L131">
        <v>8.0000000000000004E-4</v>
      </c>
      <c r="M131" t="s">
        <v>177</v>
      </c>
      <c r="N131" t="s">
        <v>177</v>
      </c>
      <c r="O131" t="s">
        <v>234</v>
      </c>
      <c r="P131" t="s">
        <v>573</v>
      </c>
      <c r="Q131" t="s">
        <v>177</v>
      </c>
      <c r="R131" t="s">
        <v>177</v>
      </c>
    </row>
    <row r="132" spans="1:18">
      <c r="A132" t="s">
        <v>36</v>
      </c>
      <c r="B132">
        <v>1.6479999999999999</v>
      </c>
      <c r="C132" t="s">
        <v>44</v>
      </c>
      <c r="D132">
        <v>0.216</v>
      </c>
      <c r="E132" s="54">
        <v>44865</v>
      </c>
      <c r="F132">
        <v>49</v>
      </c>
      <c r="G132">
        <v>0</v>
      </c>
      <c r="H132">
        <v>5.0000000000000001E-4</v>
      </c>
      <c r="I132">
        <v>105.332037</v>
      </c>
      <c r="J132">
        <v>8.3000000000000001E-4</v>
      </c>
      <c r="K132">
        <v>32.441000000000003</v>
      </c>
      <c r="L132">
        <v>8.0000000000000004E-4</v>
      </c>
      <c r="M132" t="s">
        <v>177</v>
      </c>
      <c r="N132" t="s">
        <v>177</v>
      </c>
      <c r="O132" t="s">
        <v>230</v>
      </c>
      <c r="P132" t="s">
        <v>231</v>
      </c>
      <c r="Q132" t="s">
        <v>177</v>
      </c>
      <c r="R132" t="s">
        <v>177</v>
      </c>
    </row>
    <row r="133" spans="1:18">
      <c r="A133" t="s">
        <v>36</v>
      </c>
      <c r="B133">
        <v>0</v>
      </c>
      <c r="C133" t="s">
        <v>507</v>
      </c>
      <c r="D133">
        <v>0</v>
      </c>
      <c r="E133" s="54">
        <v>44865</v>
      </c>
      <c r="F133">
        <v>49</v>
      </c>
      <c r="G133">
        <v>50.436399999999999</v>
      </c>
      <c r="H133">
        <v>5.0000000000000001E-4</v>
      </c>
      <c r="I133">
        <v>71.613556290000005</v>
      </c>
      <c r="J133">
        <v>8.3000000000000001E-4</v>
      </c>
      <c r="K133">
        <v>6.3691899999999997</v>
      </c>
      <c r="L133">
        <v>8.0000000000000004E-4</v>
      </c>
      <c r="M133" t="s">
        <v>177</v>
      </c>
      <c r="N133" t="s">
        <v>177</v>
      </c>
      <c r="O133" t="s">
        <v>230</v>
      </c>
      <c r="P133" t="s">
        <v>573</v>
      </c>
      <c r="Q133" t="s">
        <v>177</v>
      </c>
      <c r="R133" t="s">
        <v>177</v>
      </c>
    </row>
    <row r="134" spans="1:18">
      <c r="A134" t="s">
        <v>38</v>
      </c>
      <c r="B134">
        <v>1.393</v>
      </c>
      <c r="C134" t="s">
        <v>44</v>
      </c>
      <c r="D134">
        <v>0.216</v>
      </c>
      <c r="E134" s="54">
        <v>44865</v>
      </c>
      <c r="F134">
        <v>50</v>
      </c>
      <c r="G134">
        <v>0</v>
      </c>
      <c r="H134">
        <v>5.0000000000000001E-4</v>
      </c>
      <c r="I134">
        <v>106.61481499999999</v>
      </c>
      <c r="J134">
        <v>8.3000000000000001E-4</v>
      </c>
      <c r="K134">
        <v>30.27</v>
      </c>
      <c r="L134">
        <v>8.0000000000000004E-4</v>
      </c>
      <c r="M134" t="s">
        <v>177</v>
      </c>
      <c r="N134" t="s">
        <v>177</v>
      </c>
      <c r="O134" t="s">
        <v>242</v>
      </c>
      <c r="P134" t="s">
        <v>231</v>
      </c>
      <c r="Q134" t="s">
        <v>177</v>
      </c>
      <c r="R134" t="s">
        <v>177</v>
      </c>
    </row>
    <row r="135" spans="1:18">
      <c r="A135" t="s">
        <v>38</v>
      </c>
      <c r="B135">
        <v>0</v>
      </c>
      <c r="C135" t="s">
        <v>507</v>
      </c>
      <c r="D135">
        <v>0</v>
      </c>
      <c r="E135" s="54">
        <v>44865</v>
      </c>
      <c r="F135">
        <v>50</v>
      </c>
      <c r="G135">
        <v>294.7079</v>
      </c>
      <c r="H135">
        <v>5.0000000000000001E-4</v>
      </c>
      <c r="I135">
        <v>62.186227369999997</v>
      </c>
      <c r="J135">
        <v>8.3000000000000001E-4</v>
      </c>
      <c r="K135">
        <v>3.5919500000000002</v>
      </c>
      <c r="L135">
        <v>8.0000000000000004E-4</v>
      </c>
      <c r="M135" t="s">
        <v>177</v>
      </c>
      <c r="N135" t="s">
        <v>177</v>
      </c>
      <c r="O135" t="s">
        <v>242</v>
      </c>
      <c r="P135" t="s">
        <v>573</v>
      </c>
      <c r="Q135" t="s">
        <v>177</v>
      </c>
      <c r="R135" t="s">
        <v>177</v>
      </c>
    </row>
    <row r="136" spans="1:18">
      <c r="A136" t="s">
        <v>44</v>
      </c>
      <c r="B136">
        <v>0.216</v>
      </c>
      <c r="C136" t="s">
        <v>38</v>
      </c>
      <c r="D136">
        <v>1.393</v>
      </c>
      <c r="E136" s="54">
        <v>44865</v>
      </c>
      <c r="F136">
        <v>51</v>
      </c>
      <c r="G136">
        <v>0</v>
      </c>
      <c r="H136">
        <v>5.0000000000000001E-4</v>
      </c>
      <c r="I136">
        <v>73.397593000000001</v>
      </c>
      <c r="J136">
        <v>8.3000000000000001E-4</v>
      </c>
      <c r="K136">
        <v>30.266999999999999</v>
      </c>
      <c r="L136">
        <v>8.0000000000000004E-4</v>
      </c>
      <c r="M136" t="s">
        <v>177</v>
      </c>
      <c r="N136" t="s">
        <v>177</v>
      </c>
      <c r="O136" t="s">
        <v>231</v>
      </c>
      <c r="P136" t="s">
        <v>242</v>
      </c>
      <c r="Q136" t="s">
        <v>177</v>
      </c>
      <c r="R136" t="s">
        <v>177</v>
      </c>
    </row>
    <row r="137" spans="1:18">
      <c r="A137" t="s">
        <v>44</v>
      </c>
      <c r="B137">
        <v>0</v>
      </c>
      <c r="C137" t="s">
        <v>507</v>
      </c>
      <c r="D137">
        <v>0</v>
      </c>
      <c r="E137" s="54">
        <v>44865</v>
      </c>
      <c r="F137">
        <v>51</v>
      </c>
      <c r="G137">
        <v>5.9535</v>
      </c>
      <c r="H137">
        <v>5.0000000000000001E-4</v>
      </c>
      <c r="I137">
        <v>71.797305019999996</v>
      </c>
      <c r="J137">
        <v>8.3000000000000001E-4</v>
      </c>
      <c r="K137">
        <v>29.29129</v>
      </c>
      <c r="L137">
        <v>8.0000000000000004E-4</v>
      </c>
      <c r="M137" t="s">
        <v>177</v>
      </c>
      <c r="N137" t="s">
        <v>177</v>
      </c>
      <c r="O137" t="s">
        <v>231</v>
      </c>
      <c r="P137" t="s">
        <v>573</v>
      </c>
      <c r="Q137" t="s">
        <v>177</v>
      </c>
      <c r="R137" t="s">
        <v>177</v>
      </c>
    </row>
    <row r="138" spans="1:18">
      <c r="A138" t="s">
        <v>187</v>
      </c>
      <c r="B138">
        <v>1.5289999999999999</v>
      </c>
      <c r="C138" t="s">
        <v>16</v>
      </c>
      <c r="D138">
        <v>1.6619999999999999</v>
      </c>
      <c r="E138" s="54">
        <v>44866</v>
      </c>
      <c r="F138">
        <v>52</v>
      </c>
      <c r="G138">
        <v>0</v>
      </c>
      <c r="H138">
        <v>5.0000000000000001E-4</v>
      </c>
      <c r="I138">
        <v>83.790092999999999</v>
      </c>
      <c r="J138">
        <v>8.3000000000000001E-4</v>
      </c>
      <c r="K138">
        <v>22.385999999999999</v>
      </c>
      <c r="L138">
        <v>8.0000000000000004E-4</v>
      </c>
      <c r="M138" t="s">
        <v>177</v>
      </c>
      <c r="N138" t="s">
        <v>177</v>
      </c>
      <c r="O138" t="s">
        <v>247</v>
      </c>
      <c r="P138" t="s">
        <v>363</v>
      </c>
      <c r="Q138" t="s">
        <v>177</v>
      </c>
      <c r="R138" t="s">
        <v>177</v>
      </c>
    </row>
    <row r="139" spans="1:18">
      <c r="A139" t="s">
        <v>187</v>
      </c>
      <c r="B139">
        <v>0</v>
      </c>
      <c r="C139" t="s">
        <v>568</v>
      </c>
      <c r="D139">
        <v>0</v>
      </c>
      <c r="E139" s="54">
        <v>44866</v>
      </c>
      <c r="F139">
        <v>52</v>
      </c>
      <c r="G139">
        <v>337.33089999999999</v>
      </c>
      <c r="H139">
        <v>5.0000000000000001E-4</v>
      </c>
      <c r="I139">
        <v>91.389099680000001</v>
      </c>
      <c r="J139">
        <v>8.3000000000000001E-4</v>
      </c>
      <c r="K139">
        <v>11.426460000000001</v>
      </c>
      <c r="L139">
        <v>8.0000000000000004E-4</v>
      </c>
      <c r="M139" t="s">
        <v>177</v>
      </c>
      <c r="N139" t="s">
        <v>177</v>
      </c>
      <c r="O139" t="s">
        <v>247</v>
      </c>
      <c r="P139" t="s">
        <v>568</v>
      </c>
      <c r="Q139" t="s">
        <v>177</v>
      </c>
      <c r="R139" t="s">
        <v>177</v>
      </c>
    </row>
    <row r="140" spans="1:18">
      <c r="A140" t="s">
        <v>16</v>
      </c>
      <c r="B140">
        <v>1.6619999999999999</v>
      </c>
      <c r="C140" t="s">
        <v>187</v>
      </c>
      <c r="D140">
        <v>1.5289999999999999</v>
      </c>
      <c r="E140" s="54">
        <v>44866</v>
      </c>
      <c r="F140">
        <v>53</v>
      </c>
      <c r="G140">
        <v>0</v>
      </c>
      <c r="H140">
        <v>5.0000000000000001E-4</v>
      </c>
      <c r="I140">
        <v>96.225278000000003</v>
      </c>
      <c r="J140">
        <v>8.3000000000000001E-4</v>
      </c>
      <c r="K140">
        <v>22.388000000000002</v>
      </c>
      <c r="L140">
        <v>8.0000000000000004E-4</v>
      </c>
      <c r="M140" t="s">
        <v>177</v>
      </c>
      <c r="N140" t="s">
        <v>177</v>
      </c>
      <c r="O140" t="s">
        <v>228</v>
      </c>
      <c r="P140" t="s">
        <v>247</v>
      </c>
      <c r="Q140" t="s">
        <v>177</v>
      </c>
      <c r="R140" t="s">
        <v>177</v>
      </c>
    </row>
    <row r="141" spans="1:18">
      <c r="A141" t="s">
        <v>16</v>
      </c>
      <c r="B141">
        <v>0</v>
      </c>
      <c r="C141" t="s">
        <v>568</v>
      </c>
      <c r="D141">
        <v>0</v>
      </c>
      <c r="E141" s="54">
        <v>44866</v>
      </c>
      <c r="F141">
        <v>53</v>
      </c>
      <c r="G141">
        <v>20.602399999999999</v>
      </c>
      <c r="H141">
        <v>5.0000000000000001E-4</v>
      </c>
      <c r="I141">
        <v>101.60330449999999</v>
      </c>
      <c r="J141">
        <v>8.3000000000000001E-4</v>
      </c>
      <c r="K141">
        <v>12.772550000000001</v>
      </c>
      <c r="L141">
        <v>8.0000000000000004E-4</v>
      </c>
      <c r="M141" t="s">
        <v>177</v>
      </c>
      <c r="N141" t="s">
        <v>177</v>
      </c>
      <c r="O141" t="s">
        <v>228</v>
      </c>
      <c r="P141" t="s">
        <v>568</v>
      </c>
      <c r="Q141" t="s">
        <v>177</v>
      </c>
      <c r="R141" t="s">
        <v>177</v>
      </c>
    </row>
    <row r="142" spans="1:18">
      <c r="A142" t="s">
        <v>216</v>
      </c>
      <c r="B142">
        <v>1.498</v>
      </c>
      <c r="C142" t="s">
        <v>187</v>
      </c>
      <c r="D142">
        <v>1.5289999999999999</v>
      </c>
      <c r="E142" s="54">
        <v>44866</v>
      </c>
      <c r="F142">
        <v>54</v>
      </c>
      <c r="G142">
        <v>0</v>
      </c>
      <c r="H142">
        <v>5.0000000000000001E-4</v>
      </c>
      <c r="I142">
        <v>84.606388999999993</v>
      </c>
      <c r="J142">
        <v>1.83E-3</v>
      </c>
      <c r="K142">
        <v>6.81</v>
      </c>
      <c r="L142">
        <v>8.0000000000000004E-4</v>
      </c>
      <c r="M142" t="s">
        <v>177</v>
      </c>
      <c r="N142" t="s">
        <v>177</v>
      </c>
      <c r="O142" t="s">
        <v>238</v>
      </c>
      <c r="P142" t="s">
        <v>247</v>
      </c>
      <c r="Q142" t="s">
        <v>177</v>
      </c>
      <c r="R142" t="s">
        <v>177</v>
      </c>
    </row>
    <row r="143" spans="1:18">
      <c r="A143" t="s">
        <v>216</v>
      </c>
      <c r="B143">
        <v>0</v>
      </c>
      <c r="C143" t="s">
        <v>568</v>
      </c>
      <c r="D143">
        <v>0</v>
      </c>
      <c r="E143" s="54">
        <v>44866</v>
      </c>
      <c r="F143">
        <v>54</v>
      </c>
      <c r="G143">
        <v>291.44940000000003</v>
      </c>
      <c r="H143">
        <v>5.0000000000000001E-4</v>
      </c>
      <c r="I143">
        <v>88.401096839999994</v>
      </c>
      <c r="J143">
        <v>8.3000000000000001E-4</v>
      </c>
      <c r="K143">
        <v>12.00609</v>
      </c>
      <c r="L143">
        <v>8.0000000000000004E-4</v>
      </c>
      <c r="M143" t="s">
        <v>177</v>
      </c>
      <c r="N143" t="s">
        <v>177</v>
      </c>
      <c r="O143" t="s">
        <v>238</v>
      </c>
      <c r="P143" t="s">
        <v>568</v>
      </c>
      <c r="Q143" t="s">
        <v>177</v>
      </c>
      <c r="R143" t="s">
        <v>177</v>
      </c>
    </row>
    <row r="144" spans="1:18">
      <c r="A144" t="s">
        <v>187</v>
      </c>
      <c r="B144">
        <v>1.5289999999999999</v>
      </c>
      <c r="C144" t="s">
        <v>16</v>
      </c>
      <c r="D144">
        <v>1.6619999999999999</v>
      </c>
      <c r="E144" s="54">
        <v>44866</v>
      </c>
      <c r="F144">
        <v>55</v>
      </c>
      <c r="G144">
        <v>0</v>
      </c>
      <c r="H144">
        <v>5.0000000000000001E-4</v>
      </c>
      <c r="I144">
        <v>83.791203999999993</v>
      </c>
      <c r="J144">
        <v>8.3000000000000001E-4</v>
      </c>
      <c r="K144">
        <v>22.387</v>
      </c>
      <c r="L144">
        <v>8.0000000000000004E-4</v>
      </c>
      <c r="M144" t="s">
        <v>177</v>
      </c>
      <c r="N144" t="s">
        <v>177</v>
      </c>
      <c r="O144" t="s">
        <v>247</v>
      </c>
      <c r="P144" t="s">
        <v>228</v>
      </c>
      <c r="Q144" t="s">
        <v>177</v>
      </c>
      <c r="R144" t="s">
        <v>177</v>
      </c>
    </row>
    <row r="145" spans="1:18">
      <c r="A145" t="s">
        <v>187</v>
      </c>
      <c r="B145">
        <v>0</v>
      </c>
      <c r="C145" t="s">
        <v>637</v>
      </c>
      <c r="D145">
        <v>0</v>
      </c>
      <c r="E145" s="54">
        <v>44866</v>
      </c>
      <c r="F145">
        <v>55</v>
      </c>
      <c r="G145">
        <v>56.974400000000003</v>
      </c>
      <c r="H145">
        <v>5.0000000000000001E-4</v>
      </c>
      <c r="I145">
        <v>99.322856009999995</v>
      </c>
      <c r="J145">
        <v>8.3000000000000001E-4</v>
      </c>
      <c r="K145">
        <v>18.617570000000001</v>
      </c>
      <c r="L145">
        <v>1.8E-3</v>
      </c>
      <c r="M145" t="s">
        <v>177</v>
      </c>
      <c r="N145" t="s">
        <v>177</v>
      </c>
      <c r="O145" t="s">
        <v>247</v>
      </c>
      <c r="P145" t="s">
        <v>637</v>
      </c>
      <c r="Q145" t="s">
        <v>177</v>
      </c>
      <c r="R145" t="s">
        <v>177</v>
      </c>
    </row>
    <row r="146" spans="1:18">
      <c r="A146" t="s">
        <v>170</v>
      </c>
      <c r="B146">
        <v>1.5589999999999999</v>
      </c>
      <c r="C146" t="s">
        <v>160</v>
      </c>
      <c r="D146">
        <v>1.488</v>
      </c>
      <c r="E146" s="54">
        <v>44867</v>
      </c>
      <c r="F146">
        <v>56</v>
      </c>
      <c r="G146">
        <v>0</v>
      </c>
      <c r="H146">
        <v>5.0000000000000001E-4</v>
      </c>
      <c r="I146">
        <v>98.792685000000006</v>
      </c>
      <c r="J146">
        <v>8.3000000000000001E-4</v>
      </c>
      <c r="K146">
        <v>39.707999999999998</v>
      </c>
      <c r="L146">
        <v>8.0000000000000004E-4</v>
      </c>
      <c r="M146" t="s">
        <v>177</v>
      </c>
      <c r="N146" t="s">
        <v>177</v>
      </c>
      <c r="O146" t="s">
        <v>179</v>
      </c>
      <c r="P146" t="s">
        <v>178</v>
      </c>
      <c r="Q146" t="s">
        <v>177</v>
      </c>
      <c r="R146" t="s">
        <v>177</v>
      </c>
    </row>
    <row r="147" spans="1:18">
      <c r="A147" t="s">
        <v>170</v>
      </c>
      <c r="B147">
        <v>0</v>
      </c>
      <c r="C147" t="s">
        <v>637</v>
      </c>
      <c r="D147">
        <v>0</v>
      </c>
      <c r="E147" s="54">
        <v>44867</v>
      </c>
      <c r="F147">
        <v>56</v>
      </c>
      <c r="G147">
        <v>254.33099999999999</v>
      </c>
      <c r="H147">
        <v>5.0000000000000001E-4</v>
      </c>
      <c r="I147">
        <v>79.046683110000004</v>
      </c>
      <c r="J147">
        <v>1.83E-3</v>
      </c>
      <c r="K147">
        <v>5.5523600000000002</v>
      </c>
      <c r="L147">
        <v>8.0000000000000004E-4</v>
      </c>
      <c r="M147" t="s">
        <v>177</v>
      </c>
      <c r="N147" t="s">
        <v>177</v>
      </c>
      <c r="O147" t="s">
        <v>179</v>
      </c>
      <c r="P147" t="s">
        <v>637</v>
      </c>
      <c r="Q147" t="s">
        <v>177</v>
      </c>
      <c r="R147" t="s">
        <v>177</v>
      </c>
    </row>
    <row r="148" spans="1:18">
      <c r="A148" t="s">
        <v>180</v>
      </c>
      <c r="B148">
        <v>1.58</v>
      </c>
      <c r="C148" t="s">
        <v>160</v>
      </c>
      <c r="D148">
        <v>1.488</v>
      </c>
      <c r="E148" s="54">
        <v>44867</v>
      </c>
      <c r="F148">
        <v>57</v>
      </c>
      <c r="G148">
        <v>0</v>
      </c>
      <c r="H148">
        <v>5.0000000000000001E-4</v>
      </c>
      <c r="I148">
        <v>99.378703999999999</v>
      </c>
      <c r="J148">
        <v>8.3000000000000001E-4</v>
      </c>
      <c r="K148">
        <v>35.706000000000003</v>
      </c>
      <c r="L148">
        <v>8.0000000000000004E-4</v>
      </c>
      <c r="M148" t="s">
        <v>177</v>
      </c>
      <c r="N148" t="s">
        <v>177</v>
      </c>
      <c r="O148" t="s">
        <v>182</v>
      </c>
      <c r="P148" t="s">
        <v>178</v>
      </c>
      <c r="Q148" t="s">
        <v>177</v>
      </c>
      <c r="R148" t="s">
        <v>177</v>
      </c>
    </row>
    <row r="149" spans="1:18">
      <c r="A149" t="s">
        <v>180</v>
      </c>
      <c r="B149">
        <v>0</v>
      </c>
      <c r="C149" t="s">
        <v>637</v>
      </c>
      <c r="D149">
        <v>0</v>
      </c>
      <c r="E149" s="54">
        <v>44867</v>
      </c>
      <c r="F149">
        <v>57</v>
      </c>
      <c r="G149">
        <v>136.42869999999999</v>
      </c>
      <c r="H149">
        <v>5.0000000000000001E-4</v>
      </c>
      <c r="I149">
        <v>80.066878700000004</v>
      </c>
      <c r="J149">
        <v>1.83E-3</v>
      </c>
      <c r="K149">
        <v>7.6928200000000002</v>
      </c>
      <c r="L149">
        <v>8.0000000000000004E-4</v>
      </c>
      <c r="M149" t="s">
        <v>177</v>
      </c>
      <c r="N149" t="s">
        <v>177</v>
      </c>
      <c r="O149" t="s">
        <v>182</v>
      </c>
      <c r="P149" t="s">
        <v>637</v>
      </c>
      <c r="Q149" t="s">
        <v>177</v>
      </c>
      <c r="R149" t="s">
        <v>177</v>
      </c>
    </row>
    <row r="150" spans="1:18">
      <c r="A150" t="s">
        <v>85</v>
      </c>
      <c r="B150">
        <v>0.216</v>
      </c>
      <c r="C150" t="s">
        <v>86</v>
      </c>
      <c r="D150">
        <v>1.583</v>
      </c>
      <c r="E150" s="54">
        <v>44872</v>
      </c>
      <c r="F150">
        <v>58</v>
      </c>
      <c r="G150">
        <v>0</v>
      </c>
      <c r="H150">
        <v>5.0000000000000001E-4</v>
      </c>
      <c r="I150">
        <v>88.690647999999996</v>
      </c>
      <c r="J150">
        <v>1.83E-3</v>
      </c>
      <c r="K150">
        <v>22.935300000000002</v>
      </c>
      <c r="L150">
        <v>8.0000000000000004E-4</v>
      </c>
      <c r="M150" t="s">
        <v>177</v>
      </c>
      <c r="N150" t="s">
        <v>177</v>
      </c>
      <c r="O150" t="s">
        <v>182</v>
      </c>
      <c r="P150" t="s">
        <v>240</v>
      </c>
      <c r="Q150" t="s">
        <v>177</v>
      </c>
      <c r="R150" t="s">
        <v>177</v>
      </c>
    </row>
    <row r="151" spans="1:18">
      <c r="A151" t="s">
        <v>85</v>
      </c>
      <c r="B151">
        <v>0.216</v>
      </c>
      <c r="C151" t="s">
        <v>643</v>
      </c>
      <c r="D151">
        <v>1.67</v>
      </c>
      <c r="E151" s="54">
        <v>44872</v>
      </c>
      <c r="F151">
        <v>58</v>
      </c>
      <c r="G151">
        <v>313.68560000000002</v>
      </c>
      <c r="H151">
        <v>5.0000000000000001E-4</v>
      </c>
      <c r="I151">
        <v>84.778889000000007</v>
      </c>
      <c r="J151">
        <v>1.83E-3</v>
      </c>
      <c r="K151">
        <v>5.8230000000000004</v>
      </c>
      <c r="L151">
        <v>8.0000000000000004E-4</v>
      </c>
      <c r="M151" t="s">
        <v>177</v>
      </c>
      <c r="N151" t="s">
        <v>177</v>
      </c>
      <c r="O151" t="s">
        <v>182</v>
      </c>
      <c r="P151" t="s">
        <v>366</v>
      </c>
      <c r="Q151" t="s">
        <v>177</v>
      </c>
      <c r="R151" t="s">
        <v>177</v>
      </c>
    </row>
    <row r="152" spans="1:18">
      <c r="A152" t="s">
        <v>86</v>
      </c>
      <c r="B152">
        <v>1.583</v>
      </c>
      <c r="C152" t="s">
        <v>85</v>
      </c>
      <c r="D152">
        <v>0.216</v>
      </c>
      <c r="E152" s="54">
        <v>44872</v>
      </c>
      <c r="F152">
        <v>59</v>
      </c>
      <c r="G152">
        <v>0</v>
      </c>
      <c r="H152">
        <v>5.0000000000000001E-4</v>
      </c>
      <c r="I152">
        <v>91.325648000000001</v>
      </c>
      <c r="J152">
        <v>1.83E-3</v>
      </c>
      <c r="K152">
        <v>22.935300000000002</v>
      </c>
      <c r="L152">
        <v>8.0000000000000004E-4</v>
      </c>
      <c r="M152" t="s">
        <v>177</v>
      </c>
      <c r="N152" t="s">
        <v>177</v>
      </c>
      <c r="O152" t="s">
        <v>240</v>
      </c>
      <c r="P152" t="s">
        <v>182</v>
      </c>
      <c r="Q152" t="s">
        <v>177</v>
      </c>
      <c r="R152" t="s">
        <v>177</v>
      </c>
    </row>
    <row r="153" spans="1:18">
      <c r="A153" t="s">
        <v>86</v>
      </c>
      <c r="B153">
        <v>1.583</v>
      </c>
      <c r="C153" t="s">
        <v>643</v>
      </c>
      <c r="D153">
        <v>1.67</v>
      </c>
      <c r="E153" s="54">
        <v>44872</v>
      </c>
      <c r="F153">
        <v>59</v>
      </c>
      <c r="G153">
        <v>12.492599999999999</v>
      </c>
      <c r="H153">
        <v>5.0000000000000001E-4</v>
      </c>
      <c r="I153">
        <v>89.992778000000001</v>
      </c>
      <c r="J153">
        <v>1.83E-3</v>
      </c>
      <c r="K153">
        <v>19.382999999999999</v>
      </c>
      <c r="L153">
        <v>8.0000000000000004E-4</v>
      </c>
      <c r="M153" t="s">
        <v>177</v>
      </c>
      <c r="N153" t="s">
        <v>177</v>
      </c>
      <c r="O153" t="s">
        <v>240</v>
      </c>
      <c r="P153" t="s">
        <v>366</v>
      </c>
      <c r="Q153" t="s">
        <v>177</v>
      </c>
      <c r="R153" t="s">
        <v>177</v>
      </c>
    </row>
    <row r="154" spans="1:18">
      <c r="A154" t="s">
        <v>227</v>
      </c>
      <c r="B154">
        <v>0.216</v>
      </c>
      <c r="C154" t="s">
        <v>44</v>
      </c>
      <c r="D154">
        <v>0.216</v>
      </c>
      <c r="E154" s="54">
        <v>44872</v>
      </c>
      <c r="F154">
        <v>60</v>
      </c>
      <c r="G154">
        <v>0</v>
      </c>
      <c r="H154">
        <v>5.0000000000000001E-4</v>
      </c>
      <c r="I154">
        <v>90.002499999999998</v>
      </c>
      <c r="J154">
        <v>8.3000000000000001E-4</v>
      </c>
      <c r="K154">
        <v>29.596</v>
      </c>
      <c r="L154">
        <v>8.0000000000000004E-4</v>
      </c>
      <c r="M154" t="s">
        <v>177</v>
      </c>
      <c r="N154" t="s">
        <v>177</v>
      </c>
      <c r="O154" t="s">
        <v>178</v>
      </c>
      <c r="P154" t="s">
        <v>179</v>
      </c>
      <c r="Q154" t="s">
        <v>177</v>
      </c>
      <c r="R154" t="s">
        <v>177</v>
      </c>
    </row>
    <row r="155" spans="1:18">
      <c r="A155" t="s">
        <v>227</v>
      </c>
      <c r="B155">
        <v>0.216</v>
      </c>
      <c r="C155" t="s">
        <v>643</v>
      </c>
      <c r="D155">
        <v>1.67</v>
      </c>
      <c r="E155" s="54">
        <v>44872</v>
      </c>
      <c r="F155">
        <v>60</v>
      </c>
      <c r="G155">
        <v>278.07040000000001</v>
      </c>
      <c r="H155">
        <v>5.0000000000000001E-4</v>
      </c>
      <c r="I155">
        <v>89.309073999999995</v>
      </c>
      <c r="J155">
        <v>8.3000000000000001E-4</v>
      </c>
      <c r="K155">
        <v>43.811999999999998</v>
      </c>
      <c r="L155">
        <v>8.0000000000000004E-4</v>
      </c>
      <c r="M155" t="s">
        <v>177</v>
      </c>
      <c r="N155" t="s">
        <v>177</v>
      </c>
      <c r="O155" t="s">
        <v>178</v>
      </c>
      <c r="P155" t="s">
        <v>366</v>
      </c>
      <c r="Q155" t="s">
        <v>177</v>
      </c>
      <c r="R155" t="s">
        <v>177</v>
      </c>
    </row>
    <row r="156" spans="1:18">
      <c r="A156" t="s">
        <v>177</v>
      </c>
      <c r="C156" t="s">
        <v>177</v>
      </c>
      <c r="E156" s="54"/>
      <c r="M156" t="s">
        <v>177</v>
      </c>
      <c r="N156" t="s">
        <v>177</v>
      </c>
      <c r="O156" t="s">
        <v>177</v>
      </c>
      <c r="P156" t="s">
        <v>177</v>
      </c>
      <c r="Q156" t="s">
        <v>177</v>
      </c>
      <c r="R156" t="s">
        <v>177</v>
      </c>
    </row>
    <row r="157" spans="1:18">
      <c r="A157" t="s">
        <v>644</v>
      </c>
      <c r="C157" t="s">
        <v>177</v>
      </c>
      <c r="D157">
        <v>0.19</v>
      </c>
      <c r="E157" s="54"/>
      <c r="M157" t="s">
        <v>177</v>
      </c>
      <c r="N157" t="s">
        <v>177</v>
      </c>
      <c r="O157" t="s">
        <v>177</v>
      </c>
      <c r="P157" t="s">
        <v>177</v>
      </c>
      <c r="Q157" t="s">
        <v>177</v>
      </c>
      <c r="R157" t="s">
        <v>177</v>
      </c>
    </row>
    <row r="158" spans="1:18">
      <c r="A158" t="s">
        <v>627</v>
      </c>
      <c r="C158" t="s">
        <v>645</v>
      </c>
      <c r="D158">
        <v>0.17030000000000001</v>
      </c>
      <c r="E158" s="54"/>
      <c r="M158" t="s">
        <v>177</v>
      </c>
      <c r="N158" t="s">
        <v>177</v>
      </c>
      <c r="O158" t="s">
        <v>203</v>
      </c>
      <c r="P158" t="s">
        <v>177</v>
      </c>
      <c r="Q158" t="s">
        <v>177</v>
      </c>
      <c r="R158" t="s">
        <v>177</v>
      </c>
    </row>
    <row r="159" spans="1:18">
      <c r="A159" t="s">
        <v>628</v>
      </c>
      <c r="C159" t="s">
        <v>177</v>
      </c>
      <c r="D159">
        <v>0.05</v>
      </c>
      <c r="E159" s="54"/>
      <c r="M159" t="s">
        <v>177</v>
      </c>
      <c r="N159" t="s">
        <v>177</v>
      </c>
      <c r="O159" t="s">
        <v>177</v>
      </c>
      <c r="P159" t="s">
        <v>177</v>
      </c>
      <c r="Q159" t="s">
        <v>177</v>
      </c>
      <c r="R159" t="s">
        <v>177</v>
      </c>
    </row>
    <row r="160" spans="1:18">
      <c r="A160" t="s">
        <v>634</v>
      </c>
      <c r="C160" t="s">
        <v>177</v>
      </c>
      <c r="E160" s="54"/>
      <c r="M160" t="s">
        <v>177</v>
      </c>
      <c r="N160" t="s">
        <v>177</v>
      </c>
      <c r="O160" t="s">
        <v>177</v>
      </c>
      <c r="P160" t="s">
        <v>177</v>
      </c>
      <c r="Q160" t="s">
        <v>177</v>
      </c>
      <c r="R160" t="s">
        <v>177</v>
      </c>
    </row>
    <row r="161" spans="1:18">
      <c r="A161" t="s">
        <v>646</v>
      </c>
      <c r="C161" t="s">
        <v>177</v>
      </c>
      <c r="E161" s="54"/>
      <c r="M161" t="s">
        <v>177</v>
      </c>
      <c r="N161" t="s">
        <v>177</v>
      </c>
      <c r="O161" t="s">
        <v>177</v>
      </c>
      <c r="P161" t="s">
        <v>177</v>
      </c>
      <c r="Q161" t="s">
        <v>177</v>
      </c>
      <c r="R161" t="s">
        <v>177</v>
      </c>
    </row>
    <row r="162" spans="1:18">
      <c r="A162" t="s">
        <v>647</v>
      </c>
      <c r="C162" t="s">
        <v>177</v>
      </c>
      <c r="E162" s="54"/>
      <c r="M162" t="s">
        <v>177</v>
      </c>
      <c r="N162" t="s">
        <v>177</v>
      </c>
      <c r="O162" t="s">
        <v>177</v>
      </c>
      <c r="P162" t="s">
        <v>177</v>
      </c>
      <c r="Q162" t="s">
        <v>177</v>
      </c>
      <c r="R162" t="s">
        <v>177</v>
      </c>
    </row>
    <row r="163" spans="1:18">
      <c r="A163" t="s">
        <v>648</v>
      </c>
      <c r="C163" t="s">
        <v>177</v>
      </c>
      <c r="E163" s="54"/>
      <c r="M163" t="s">
        <v>177</v>
      </c>
      <c r="N163" t="s">
        <v>177</v>
      </c>
      <c r="O163" t="s">
        <v>177</v>
      </c>
      <c r="P163" t="s">
        <v>177</v>
      </c>
      <c r="Q163" t="s">
        <v>177</v>
      </c>
      <c r="R163" t="s">
        <v>177</v>
      </c>
    </row>
    <row r="164" spans="1:18">
      <c r="A164" t="s">
        <v>649</v>
      </c>
      <c r="C164" t="s">
        <v>177</v>
      </c>
      <c r="E164" s="54"/>
      <c r="M164" t="s">
        <v>177</v>
      </c>
      <c r="N164" t="s">
        <v>177</v>
      </c>
      <c r="O164" t="s">
        <v>177</v>
      </c>
      <c r="P164" t="s">
        <v>177</v>
      </c>
      <c r="Q164" t="s">
        <v>177</v>
      </c>
      <c r="R164" t="s">
        <v>177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BCB81-333B-4ADA-A329-DA10080A7705}">
  <dimension ref="A1:R159"/>
  <sheetViews>
    <sheetView workbookViewId="0"/>
  </sheetViews>
  <sheetFormatPr defaultRowHeight="15"/>
  <cols>
    <col min="1" max="1" width="8.7109375" customWidth="1"/>
    <col min="2" max="2" width="8.7109375" style="109" customWidth="1"/>
    <col min="3" max="3" width="8.42578125" customWidth="1"/>
    <col min="4" max="4" width="8.140625" style="109" customWidth="1"/>
    <col min="5" max="5" width="10.7109375" bestFit="1" customWidth="1"/>
    <col min="6" max="6" width="6.140625" style="105" customWidth="1"/>
    <col min="7" max="7" width="11.28515625" style="110" bestFit="1" customWidth="1"/>
    <col min="8" max="8" width="10.28515625" style="110" customWidth="1"/>
    <col min="9" max="9" width="11.140625" bestFit="1" customWidth="1"/>
    <col min="10" max="10" width="9.85546875" customWidth="1"/>
    <col min="11" max="11" width="11.140625" bestFit="1" customWidth="1"/>
    <col min="12" max="12" width="9.140625" customWidth="1"/>
    <col min="13" max="13" width="8.28515625" customWidth="1"/>
    <col min="14" max="14" width="7.85546875" customWidth="1"/>
    <col min="15" max="15" width="12.85546875" customWidth="1"/>
    <col min="16" max="16" width="10.7109375" bestFit="1" customWidth="1"/>
    <col min="17" max="17" width="11" bestFit="1" customWidth="1"/>
    <col min="18" max="18" width="12.42578125" bestFit="1" customWidth="1"/>
  </cols>
  <sheetData>
    <row r="1" spans="1:18">
      <c r="A1" t="s">
        <v>133</v>
      </c>
      <c r="B1" s="109" t="s">
        <v>134</v>
      </c>
      <c r="C1" t="s">
        <v>135</v>
      </c>
      <c r="D1" s="109" t="s">
        <v>136</v>
      </c>
      <c r="E1" t="s">
        <v>137</v>
      </c>
      <c r="F1" s="105" t="s">
        <v>138</v>
      </c>
      <c r="G1" s="110" t="s">
        <v>139</v>
      </c>
      <c r="H1" s="110" t="s">
        <v>140</v>
      </c>
      <c r="I1" t="s">
        <v>141</v>
      </c>
      <c r="J1" t="s">
        <v>142</v>
      </c>
      <c r="K1" t="s">
        <v>143</v>
      </c>
      <c r="L1" t="s">
        <v>144</v>
      </c>
      <c r="M1" t="s">
        <v>145</v>
      </c>
      <c r="N1" t="s">
        <v>146</v>
      </c>
      <c r="O1" t="s">
        <v>147</v>
      </c>
      <c r="P1" t="s">
        <v>148</v>
      </c>
      <c r="Q1" t="s">
        <v>149</v>
      </c>
      <c r="R1" t="s">
        <v>150</v>
      </c>
    </row>
    <row r="2" spans="1:18">
      <c r="A2" t="s">
        <v>160</v>
      </c>
      <c r="B2" s="109">
        <v>1.488</v>
      </c>
      <c r="C2" t="s">
        <v>170</v>
      </c>
      <c r="D2" s="109">
        <v>1.492</v>
      </c>
      <c r="E2" s="54">
        <v>44846</v>
      </c>
      <c r="F2" s="105" t="s">
        <v>171</v>
      </c>
      <c r="G2" s="110" t="s">
        <v>172</v>
      </c>
      <c r="H2" s="110" t="s">
        <v>173</v>
      </c>
      <c r="I2" t="s">
        <v>174</v>
      </c>
      <c r="J2" t="s">
        <v>175</v>
      </c>
      <c r="K2" s="109">
        <v>39.698</v>
      </c>
      <c r="L2" t="s">
        <v>176</v>
      </c>
      <c r="M2" t="s">
        <v>177</v>
      </c>
      <c r="N2" t="s">
        <v>177</v>
      </c>
      <c r="O2" t="s">
        <v>178</v>
      </c>
      <c r="P2" t="s">
        <v>179</v>
      </c>
      <c r="Q2" t="s">
        <v>177</v>
      </c>
      <c r="R2" t="s">
        <v>177</v>
      </c>
    </row>
    <row r="3" spans="1:18">
      <c r="A3" t="s">
        <v>160</v>
      </c>
      <c r="B3" s="109">
        <v>1.488</v>
      </c>
      <c r="C3" t="s">
        <v>180</v>
      </c>
      <c r="D3" s="109">
        <v>1.611</v>
      </c>
      <c r="E3" s="54">
        <v>44846</v>
      </c>
      <c r="F3" s="105" t="s">
        <v>171</v>
      </c>
      <c r="G3" s="110">
        <v>14.652314814814815</v>
      </c>
      <c r="H3" s="110" t="s">
        <v>173</v>
      </c>
      <c r="I3" t="s">
        <v>181</v>
      </c>
      <c r="J3" t="s">
        <v>175</v>
      </c>
      <c r="K3" s="109">
        <v>35.71</v>
      </c>
      <c r="L3" t="s">
        <v>176</v>
      </c>
      <c r="M3" t="s">
        <v>177</v>
      </c>
      <c r="N3" t="s">
        <v>177</v>
      </c>
      <c r="O3" t="s">
        <v>178</v>
      </c>
      <c r="P3" t="s">
        <v>182</v>
      </c>
      <c r="Q3" t="s">
        <v>177</v>
      </c>
      <c r="R3" t="s">
        <v>177</v>
      </c>
    </row>
    <row r="4" spans="1:18">
      <c r="A4" t="s">
        <v>160</v>
      </c>
      <c r="B4" s="109">
        <v>1.488</v>
      </c>
      <c r="C4" t="s">
        <v>159</v>
      </c>
      <c r="D4" s="109">
        <v>1.4670000000000001</v>
      </c>
      <c r="E4" s="54">
        <v>44846</v>
      </c>
      <c r="F4" s="105" t="s">
        <v>171</v>
      </c>
      <c r="G4" s="110">
        <v>121.15287037037037</v>
      </c>
      <c r="H4" s="110" t="s">
        <v>173</v>
      </c>
      <c r="I4" t="s">
        <v>183</v>
      </c>
      <c r="J4" t="s">
        <v>175</v>
      </c>
      <c r="K4" s="109">
        <v>30.657</v>
      </c>
      <c r="L4" t="s">
        <v>176</v>
      </c>
      <c r="M4" t="s">
        <v>177</v>
      </c>
      <c r="N4" t="s">
        <v>177</v>
      </c>
      <c r="O4" t="s">
        <v>178</v>
      </c>
      <c r="P4" t="s">
        <v>184</v>
      </c>
      <c r="Q4" t="s">
        <v>177</v>
      </c>
      <c r="R4" t="s">
        <v>177</v>
      </c>
    </row>
    <row r="5" spans="1:18">
      <c r="A5" t="s">
        <v>170</v>
      </c>
      <c r="B5" s="109">
        <v>1.492</v>
      </c>
      <c r="C5" t="s">
        <v>160</v>
      </c>
      <c r="D5" s="109">
        <v>1.488</v>
      </c>
      <c r="E5" s="54">
        <v>44848</v>
      </c>
      <c r="F5" s="105" t="s">
        <v>185</v>
      </c>
      <c r="G5" s="110" t="s">
        <v>172</v>
      </c>
      <c r="H5" s="110" t="s">
        <v>173</v>
      </c>
      <c r="I5" t="s">
        <v>186</v>
      </c>
      <c r="J5" t="s">
        <v>175</v>
      </c>
      <c r="K5" s="110">
        <v>39.700000000000003</v>
      </c>
      <c r="L5" t="s">
        <v>176</v>
      </c>
      <c r="M5" t="s">
        <v>177</v>
      </c>
      <c r="N5" t="s">
        <v>177</v>
      </c>
      <c r="O5" t="s">
        <v>179</v>
      </c>
      <c r="P5" t="s">
        <v>178</v>
      </c>
      <c r="Q5" t="s">
        <v>177</v>
      </c>
      <c r="R5" t="s">
        <v>177</v>
      </c>
    </row>
    <row r="6" spans="1:18">
      <c r="A6" t="s">
        <v>170</v>
      </c>
      <c r="B6" s="109">
        <v>1.492</v>
      </c>
      <c r="C6" t="s">
        <v>187</v>
      </c>
      <c r="D6" s="109">
        <v>1.59</v>
      </c>
      <c r="E6" s="54">
        <v>44848</v>
      </c>
      <c r="F6" s="105" t="s">
        <v>185</v>
      </c>
      <c r="G6" s="110">
        <v>192.90148148148148</v>
      </c>
      <c r="H6" s="110" t="s">
        <v>173</v>
      </c>
      <c r="I6" t="s">
        <v>188</v>
      </c>
      <c r="J6" t="s">
        <v>175</v>
      </c>
      <c r="K6" s="110">
        <v>20.774999999999999</v>
      </c>
      <c r="L6" t="s">
        <v>176</v>
      </c>
      <c r="M6" t="s">
        <v>177</v>
      </c>
      <c r="N6" t="s">
        <v>177</v>
      </c>
      <c r="O6" t="s">
        <v>179</v>
      </c>
      <c r="P6" t="s">
        <v>189</v>
      </c>
      <c r="Q6" t="s">
        <v>177</v>
      </c>
      <c r="R6" t="s">
        <v>177</v>
      </c>
    </row>
    <row r="7" spans="1:18">
      <c r="A7" t="s">
        <v>170</v>
      </c>
      <c r="B7" s="109">
        <v>1.492</v>
      </c>
      <c r="C7" t="s">
        <v>180</v>
      </c>
      <c r="D7" s="109">
        <v>1.611</v>
      </c>
      <c r="E7" s="54">
        <v>44848</v>
      </c>
      <c r="F7" s="105" t="s">
        <v>185</v>
      </c>
      <c r="G7" s="110">
        <v>300.07009259259257</v>
      </c>
      <c r="H7" s="110" t="s">
        <v>173</v>
      </c>
      <c r="I7" t="s">
        <v>190</v>
      </c>
      <c r="J7" t="s">
        <v>175</v>
      </c>
      <c r="K7" s="110">
        <v>10.298333333333334</v>
      </c>
      <c r="L7" t="s">
        <v>176</v>
      </c>
      <c r="M7" t="s">
        <v>177</v>
      </c>
      <c r="N7" t="s">
        <v>177</v>
      </c>
      <c r="O7" t="s">
        <v>179</v>
      </c>
      <c r="P7" t="s">
        <v>182</v>
      </c>
      <c r="Q7" t="s">
        <v>177</v>
      </c>
      <c r="R7" t="s">
        <v>177</v>
      </c>
    </row>
    <row r="8" spans="1:18">
      <c r="A8" t="s">
        <v>180</v>
      </c>
      <c r="B8" s="109">
        <v>1.611</v>
      </c>
      <c r="C8" t="s">
        <v>160</v>
      </c>
      <c r="D8" s="109">
        <v>1.488</v>
      </c>
      <c r="E8" s="54">
        <v>44848</v>
      </c>
      <c r="F8" s="105">
        <v>3</v>
      </c>
      <c r="G8" s="110" t="s">
        <v>172</v>
      </c>
      <c r="H8" s="110" t="s">
        <v>173</v>
      </c>
      <c r="I8" s="107">
        <v>99.427777777777791</v>
      </c>
      <c r="J8" t="s">
        <v>175</v>
      </c>
      <c r="K8" s="110">
        <v>35.710333333333331</v>
      </c>
      <c r="L8" t="s">
        <v>176</v>
      </c>
      <c r="O8" t="s">
        <v>182</v>
      </c>
      <c r="P8" t="s">
        <v>178</v>
      </c>
    </row>
    <row r="9" spans="1:18">
      <c r="A9" t="s">
        <v>180</v>
      </c>
      <c r="B9" s="109">
        <v>1.611</v>
      </c>
      <c r="C9" t="s">
        <v>170</v>
      </c>
      <c r="D9" s="109">
        <v>1.492</v>
      </c>
      <c r="E9" s="54">
        <v>44848</v>
      </c>
      <c r="F9" s="105">
        <v>3</v>
      </c>
      <c r="G9" s="110">
        <v>105.41787037037038</v>
      </c>
      <c r="H9" s="110" t="s">
        <v>173</v>
      </c>
      <c r="I9" s="107">
        <v>89.171851851851855</v>
      </c>
      <c r="J9" t="s">
        <v>175</v>
      </c>
      <c r="K9" s="110">
        <v>10.298999999999999</v>
      </c>
      <c r="L9" t="s">
        <v>176</v>
      </c>
      <c r="O9" t="s">
        <v>182</v>
      </c>
      <c r="P9" t="s">
        <v>179</v>
      </c>
    </row>
    <row r="10" spans="1:18">
      <c r="A10" t="s">
        <v>180</v>
      </c>
      <c r="B10" s="109">
        <v>1.611</v>
      </c>
      <c r="C10" t="s">
        <v>16</v>
      </c>
      <c r="D10" s="109">
        <v>1.76</v>
      </c>
      <c r="E10" s="54">
        <v>44848</v>
      </c>
      <c r="F10" s="105">
        <v>3</v>
      </c>
      <c r="G10" s="110">
        <v>212.67101851851851</v>
      </c>
      <c r="H10" s="110" t="s">
        <v>173</v>
      </c>
      <c r="I10" s="107">
        <v>71.32092592592592</v>
      </c>
      <c r="J10" t="s">
        <v>175</v>
      </c>
      <c r="K10" s="110">
        <v>21.172999999999998</v>
      </c>
      <c r="L10" t="s">
        <v>176</v>
      </c>
      <c r="O10" t="s">
        <v>182</v>
      </c>
      <c r="P10" t="s">
        <v>228</v>
      </c>
    </row>
    <row r="11" spans="1:18">
      <c r="A11" t="s">
        <v>159</v>
      </c>
      <c r="B11" s="109">
        <v>1.4670000000000001</v>
      </c>
      <c r="C11" t="s">
        <v>160</v>
      </c>
      <c r="D11" s="109">
        <v>1.488</v>
      </c>
      <c r="E11" s="54">
        <v>44851</v>
      </c>
      <c r="F11" s="105">
        <v>4</v>
      </c>
      <c r="G11" s="110" t="s">
        <v>172</v>
      </c>
      <c r="H11" s="110" t="s">
        <v>173</v>
      </c>
      <c r="I11" s="107">
        <v>90.173796296296288</v>
      </c>
      <c r="J11" t="s">
        <v>175</v>
      </c>
      <c r="K11" s="110">
        <v>30.657</v>
      </c>
      <c r="L11" t="s">
        <v>176</v>
      </c>
      <c r="O11" t="s">
        <v>184</v>
      </c>
      <c r="P11" t="s">
        <v>178</v>
      </c>
    </row>
    <row r="12" spans="1:18">
      <c r="A12" t="s">
        <v>159</v>
      </c>
      <c r="B12" s="109">
        <v>1.4670000000000001</v>
      </c>
      <c r="C12" t="s">
        <v>162</v>
      </c>
      <c r="D12" s="109">
        <v>1.595</v>
      </c>
      <c r="E12" s="54">
        <v>44851</v>
      </c>
      <c r="F12" s="105">
        <v>4</v>
      </c>
      <c r="G12" s="48">
        <v>110.15049999999999</v>
      </c>
      <c r="H12" s="110" t="s">
        <v>173</v>
      </c>
      <c r="I12" s="107">
        <v>88.335277777777776</v>
      </c>
      <c r="J12" t="s">
        <v>175</v>
      </c>
      <c r="K12" s="110">
        <v>26.216999999999999</v>
      </c>
      <c r="L12" t="s">
        <v>176</v>
      </c>
      <c r="O12" t="s">
        <v>184</v>
      </c>
      <c r="P12" t="s">
        <v>189</v>
      </c>
    </row>
    <row r="13" spans="1:18">
      <c r="A13" t="s">
        <v>159</v>
      </c>
      <c r="B13" s="109">
        <v>1.4670000000000001</v>
      </c>
      <c r="C13" t="s">
        <v>163</v>
      </c>
      <c r="D13" s="109">
        <v>1.4650000000000001</v>
      </c>
      <c r="E13" s="54">
        <v>44851</v>
      </c>
      <c r="F13" s="105">
        <v>4</v>
      </c>
      <c r="G13" s="48">
        <v>188.93860000000001</v>
      </c>
      <c r="H13" s="110" t="s">
        <v>173</v>
      </c>
      <c r="I13" s="107">
        <v>88.971666666666678</v>
      </c>
      <c r="J13" t="s">
        <v>175</v>
      </c>
      <c r="K13" s="110">
        <v>31.753</v>
      </c>
      <c r="L13" t="s">
        <v>176</v>
      </c>
      <c r="O13" t="s">
        <v>184</v>
      </c>
      <c r="P13" t="s">
        <v>229</v>
      </c>
    </row>
    <row r="14" spans="1:18">
      <c r="A14" t="s">
        <v>163</v>
      </c>
      <c r="B14" s="109">
        <v>1.4650000000000001</v>
      </c>
      <c r="C14" t="s">
        <v>159</v>
      </c>
      <c r="D14" s="109">
        <v>1.4670000000000001</v>
      </c>
      <c r="E14" s="54">
        <v>44851</v>
      </c>
      <c r="F14" s="105">
        <v>5</v>
      </c>
      <c r="G14" s="110" t="s">
        <v>172</v>
      </c>
      <c r="H14" s="110" t="s">
        <v>173</v>
      </c>
      <c r="I14" s="107">
        <v>91.038796296296297</v>
      </c>
      <c r="J14" t="s">
        <v>175</v>
      </c>
      <c r="K14" s="110">
        <v>31.753</v>
      </c>
      <c r="L14" t="s">
        <v>176</v>
      </c>
      <c r="O14" t="s">
        <v>229</v>
      </c>
      <c r="P14" t="s">
        <v>184</v>
      </c>
    </row>
    <row r="15" spans="1:18">
      <c r="A15" t="s">
        <v>163</v>
      </c>
      <c r="B15" s="109">
        <v>1.4650000000000001</v>
      </c>
      <c r="C15" t="s">
        <v>44</v>
      </c>
      <c r="D15" s="109">
        <f>0.216-$D$158</f>
        <v>0.16599999999999998</v>
      </c>
      <c r="E15" s="54">
        <v>44851</v>
      </c>
      <c r="F15" s="105">
        <v>5</v>
      </c>
      <c r="G15" s="110">
        <v>63.67768518518519</v>
      </c>
      <c r="H15" s="110" t="s">
        <v>173</v>
      </c>
      <c r="I15" s="107">
        <v>90.683518518518511</v>
      </c>
      <c r="J15" t="s">
        <v>175</v>
      </c>
      <c r="K15" s="110">
        <v>31.013000000000002</v>
      </c>
      <c r="L15" t="s">
        <v>176</v>
      </c>
      <c r="O15" t="s">
        <v>229</v>
      </c>
      <c r="P15" t="s">
        <v>231</v>
      </c>
    </row>
    <row r="16" spans="1:18">
      <c r="A16" t="s">
        <v>163</v>
      </c>
      <c r="B16" s="109">
        <v>1.4650000000000001</v>
      </c>
      <c r="C16" t="s">
        <v>32</v>
      </c>
      <c r="D16" s="109">
        <v>2.3660000000000001</v>
      </c>
      <c r="E16" s="54">
        <v>44851</v>
      </c>
      <c r="F16" s="105">
        <v>5</v>
      </c>
      <c r="G16" s="110">
        <v>176.7687962962963</v>
      </c>
      <c r="H16" s="110" t="s">
        <v>173</v>
      </c>
      <c r="I16" s="107">
        <v>88.097685185185185</v>
      </c>
      <c r="J16" t="s">
        <v>175</v>
      </c>
      <c r="K16" s="110">
        <v>30.42</v>
      </c>
      <c r="L16" t="s">
        <v>176</v>
      </c>
      <c r="O16" t="s">
        <v>229</v>
      </c>
      <c r="P16" t="s">
        <v>232</v>
      </c>
    </row>
    <row r="17" spans="1:16">
      <c r="A17" t="s">
        <v>32</v>
      </c>
      <c r="B17" s="109">
        <v>2.3660000000000001</v>
      </c>
      <c r="C17" t="s">
        <v>163</v>
      </c>
      <c r="D17" s="109">
        <v>1.4650000000000001</v>
      </c>
      <c r="E17" s="54">
        <v>44851</v>
      </c>
      <c r="F17" s="105">
        <v>6</v>
      </c>
      <c r="G17" s="110" t="s">
        <v>172</v>
      </c>
      <c r="H17" s="110" t="s">
        <v>173</v>
      </c>
      <c r="I17" s="107">
        <v>91.914351851851848</v>
      </c>
      <c r="J17" t="s">
        <v>175</v>
      </c>
      <c r="K17" s="110">
        <v>30.420200000000005</v>
      </c>
      <c r="L17" t="s">
        <v>176</v>
      </c>
      <c r="O17" t="s">
        <v>232</v>
      </c>
      <c r="P17" t="s">
        <v>229</v>
      </c>
    </row>
    <row r="18" spans="1:16">
      <c r="A18" t="s">
        <v>32</v>
      </c>
      <c r="B18" s="109">
        <v>2.3660000000000001</v>
      </c>
      <c r="C18" t="s">
        <v>44</v>
      </c>
      <c r="D18" s="109">
        <f>0.216-$D$158</f>
        <v>0.16599999999999998</v>
      </c>
      <c r="E18" s="54">
        <v>44851</v>
      </c>
      <c r="F18" s="105">
        <v>6</v>
      </c>
      <c r="G18" s="110">
        <v>33.82925925925926</v>
      </c>
      <c r="H18" s="110" t="s">
        <v>173</v>
      </c>
      <c r="I18" s="107">
        <v>91.546018518518508</v>
      </c>
      <c r="J18" t="s">
        <v>175</v>
      </c>
      <c r="K18" s="110">
        <v>51.258000000000003</v>
      </c>
      <c r="L18" t="s">
        <v>176</v>
      </c>
      <c r="O18" t="s">
        <v>232</v>
      </c>
      <c r="P18" t="s">
        <v>231</v>
      </c>
    </row>
    <row r="19" spans="1:16">
      <c r="A19" t="s">
        <v>32</v>
      </c>
      <c r="B19" s="109">
        <v>2.3660000000000001</v>
      </c>
      <c r="C19" t="s">
        <v>45</v>
      </c>
      <c r="D19" s="109">
        <v>1.526</v>
      </c>
      <c r="E19" s="54">
        <v>44851</v>
      </c>
      <c r="F19" s="105">
        <v>6</v>
      </c>
      <c r="G19" s="110">
        <v>59.665833333333332</v>
      </c>
      <c r="H19" s="110" t="s">
        <v>173</v>
      </c>
      <c r="I19" s="107">
        <v>82.36990740740741</v>
      </c>
      <c r="J19" t="s">
        <v>175</v>
      </c>
      <c r="K19" s="110">
        <v>54.064</v>
      </c>
      <c r="L19" t="s">
        <v>176</v>
      </c>
      <c r="O19" t="s">
        <v>232</v>
      </c>
      <c r="P19" t="s">
        <v>234</v>
      </c>
    </row>
    <row r="20" spans="1:16">
      <c r="A20" t="s">
        <v>32</v>
      </c>
      <c r="B20" s="109">
        <v>2.3660000000000001</v>
      </c>
      <c r="C20" t="s">
        <v>30</v>
      </c>
      <c r="D20" s="109">
        <v>1.538</v>
      </c>
      <c r="E20" s="54">
        <v>44851</v>
      </c>
      <c r="F20" s="105">
        <v>6</v>
      </c>
      <c r="G20" s="110">
        <v>78.417222222222222</v>
      </c>
      <c r="H20" s="110" t="s">
        <v>173</v>
      </c>
      <c r="I20" s="107">
        <v>81.63675925925925</v>
      </c>
      <c r="J20" t="s">
        <v>175</v>
      </c>
      <c r="K20" s="110">
        <v>49.470999999999997</v>
      </c>
      <c r="L20" t="s">
        <v>176</v>
      </c>
      <c r="O20" t="s">
        <v>232</v>
      </c>
      <c r="P20" t="s">
        <v>235</v>
      </c>
    </row>
    <row r="21" spans="1:16">
      <c r="A21" t="s">
        <v>44</v>
      </c>
      <c r="B21" s="109">
        <f>0.216-$D$158</f>
        <v>0.16599999999999998</v>
      </c>
      <c r="C21" t="s">
        <v>32</v>
      </c>
      <c r="D21" s="109">
        <v>2.3660000000000001</v>
      </c>
      <c r="E21" s="54">
        <v>44852</v>
      </c>
      <c r="F21" s="105">
        <v>7</v>
      </c>
      <c r="G21" s="110" t="s">
        <v>172</v>
      </c>
      <c r="H21" s="110" t="s">
        <v>173</v>
      </c>
      <c r="I21" s="107">
        <v>88.46037037037037</v>
      </c>
      <c r="J21" t="s">
        <v>175</v>
      </c>
      <c r="K21" s="110">
        <v>51.258999999999993</v>
      </c>
      <c r="L21" t="s">
        <v>176</v>
      </c>
      <c r="O21" t="s">
        <v>231</v>
      </c>
      <c r="P21" t="s">
        <v>232</v>
      </c>
    </row>
    <row r="22" spans="1:16">
      <c r="A22" t="s">
        <v>44</v>
      </c>
      <c r="B22" s="109">
        <f>0.216-$D$158</f>
        <v>0.16599999999999998</v>
      </c>
      <c r="C22" t="s">
        <v>163</v>
      </c>
      <c r="D22" s="109">
        <v>1.4650000000000001</v>
      </c>
      <c r="E22" s="54">
        <v>44852</v>
      </c>
      <c r="F22" s="105">
        <v>7</v>
      </c>
      <c r="G22" s="110">
        <v>33.080462962962962</v>
      </c>
      <c r="H22" s="110" t="s">
        <v>173</v>
      </c>
      <c r="I22" s="107">
        <v>89.327314814814827</v>
      </c>
      <c r="J22" t="s">
        <v>175</v>
      </c>
      <c r="K22" s="110">
        <v>31.013000000000002</v>
      </c>
      <c r="L22" t="s">
        <v>176</v>
      </c>
      <c r="O22" t="s">
        <v>231</v>
      </c>
      <c r="P22" t="s">
        <v>229</v>
      </c>
    </row>
    <row r="23" spans="1:16">
      <c r="A23" t="s">
        <v>44</v>
      </c>
      <c r="B23" s="109">
        <f>0.216-$D$158</f>
        <v>0.16599999999999998</v>
      </c>
      <c r="C23" t="s">
        <v>162</v>
      </c>
      <c r="D23" s="109">
        <v>1.595</v>
      </c>
      <c r="E23" s="54">
        <v>44852</v>
      </c>
      <c r="F23" s="105">
        <v>7</v>
      </c>
      <c r="G23" s="110">
        <v>140.20564814814816</v>
      </c>
      <c r="H23" s="110" t="s">
        <v>173</v>
      </c>
      <c r="I23" s="107">
        <v>87.565462962962968</v>
      </c>
      <c r="J23" t="s">
        <v>175</v>
      </c>
      <c r="K23" s="110">
        <v>13.083</v>
      </c>
      <c r="L23" t="s">
        <v>176</v>
      </c>
      <c r="O23" t="s">
        <v>231</v>
      </c>
      <c r="P23" t="s">
        <v>231</v>
      </c>
    </row>
    <row r="24" spans="1:16">
      <c r="A24" t="s">
        <v>44</v>
      </c>
      <c r="B24" s="109">
        <f>0.216-$D$158</f>
        <v>0.16599999999999998</v>
      </c>
      <c r="C24" t="s">
        <v>165</v>
      </c>
      <c r="D24" s="109">
        <v>0.23599999999999999</v>
      </c>
      <c r="E24" s="54">
        <v>44852</v>
      </c>
      <c r="F24" s="105">
        <v>7</v>
      </c>
      <c r="G24" s="110">
        <v>207.7287037037037</v>
      </c>
      <c r="H24" s="110" t="s">
        <v>173</v>
      </c>
      <c r="I24" s="107">
        <v>87.317129629629633</v>
      </c>
      <c r="J24" t="s">
        <v>175</v>
      </c>
      <c r="K24" s="110">
        <v>32.345999999999997</v>
      </c>
      <c r="L24" t="s">
        <v>176</v>
      </c>
      <c r="O24" t="s">
        <v>231</v>
      </c>
      <c r="P24" t="s">
        <v>236</v>
      </c>
    </row>
    <row r="25" spans="1:16">
      <c r="A25" t="s">
        <v>162</v>
      </c>
      <c r="B25" s="109">
        <v>1.595</v>
      </c>
      <c r="C25" t="s">
        <v>16</v>
      </c>
      <c r="D25" s="109">
        <v>1.76</v>
      </c>
      <c r="E25" s="54">
        <v>44852</v>
      </c>
      <c r="F25" s="105">
        <v>8</v>
      </c>
      <c r="G25" s="110" t="s">
        <v>172</v>
      </c>
      <c r="H25" s="110" t="s">
        <v>173</v>
      </c>
      <c r="I25" s="107">
        <v>77.362129629629635</v>
      </c>
      <c r="J25" t="s">
        <v>175</v>
      </c>
      <c r="K25" s="110">
        <v>53.783999999999999</v>
      </c>
      <c r="L25" t="s">
        <v>176</v>
      </c>
      <c r="O25" t="s">
        <v>189</v>
      </c>
      <c r="P25" t="s">
        <v>228</v>
      </c>
    </row>
    <row r="26" spans="1:16">
      <c r="A26" t="s">
        <v>162</v>
      </c>
      <c r="B26" s="109">
        <v>1.595</v>
      </c>
      <c r="C26" t="s">
        <v>165</v>
      </c>
      <c r="D26" s="109">
        <v>0.23599999999999999</v>
      </c>
      <c r="E26" s="54">
        <v>44852</v>
      </c>
      <c r="F26" s="105">
        <v>8</v>
      </c>
      <c r="G26" s="110">
        <v>58.307222222222229</v>
      </c>
      <c r="H26" s="110" t="s">
        <v>173</v>
      </c>
      <c r="I26" s="107">
        <v>88.167222222222222</v>
      </c>
      <c r="J26" t="s">
        <v>175</v>
      </c>
      <c r="K26" s="110">
        <v>29.88</v>
      </c>
      <c r="L26" t="s">
        <v>176</v>
      </c>
      <c r="O26" t="s">
        <v>189</v>
      </c>
      <c r="P26" t="s">
        <v>236</v>
      </c>
    </row>
    <row r="27" spans="1:16">
      <c r="A27" t="s">
        <v>162</v>
      </c>
      <c r="B27" s="109">
        <v>1.595</v>
      </c>
      <c r="C27" t="s">
        <v>44</v>
      </c>
      <c r="D27" s="109">
        <f>0.216-$D$158</f>
        <v>0.16599999999999998</v>
      </c>
      <c r="E27" s="54">
        <v>44852</v>
      </c>
      <c r="F27" s="105">
        <v>8</v>
      </c>
      <c r="G27" s="110">
        <v>146.93074074074073</v>
      </c>
      <c r="H27" s="110" t="s">
        <v>173</v>
      </c>
      <c r="I27" s="107">
        <v>92.461203703703703</v>
      </c>
      <c r="J27" t="s">
        <v>175</v>
      </c>
      <c r="K27" s="110">
        <v>13.083</v>
      </c>
      <c r="L27" t="s">
        <v>176</v>
      </c>
      <c r="O27" t="s">
        <v>189</v>
      </c>
      <c r="P27" t="s">
        <v>231</v>
      </c>
    </row>
    <row r="28" spans="1:16">
      <c r="A28" t="s">
        <v>162</v>
      </c>
      <c r="B28" s="109">
        <v>1.595</v>
      </c>
      <c r="C28" t="s">
        <v>159</v>
      </c>
      <c r="D28" s="109">
        <v>1.4670000000000001</v>
      </c>
      <c r="E28" s="54">
        <v>44852</v>
      </c>
      <c r="F28" s="105">
        <v>8</v>
      </c>
      <c r="G28" s="110">
        <v>257.33564814814821</v>
      </c>
      <c r="H28" s="110" t="s">
        <v>173</v>
      </c>
      <c r="I28" s="107">
        <v>91.67574074074075</v>
      </c>
      <c r="J28" t="s">
        <v>175</v>
      </c>
      <c r="K28" s="110">
        <v>26.216999999999999</v>
      </c>
      <c r="L28" t="s">
        <v>176</v>
      </c>
      <c r="O28" t="s">
        <v>189</v>
      </c>
      <c r="P28" t="s">
        <v>184</v>
      </c>
    </row>
    <row r="29" spans="1:16">
      <c r="A29" t="s">
        <v>165</v>
      </c>
      <c r="B29" s="109">
        <v>0.23599999999999999</v>
      </c>
      <c r="C29" t="s">
        <v>215</v>
      </c>
      <c r="D29" s="109">
        <v>1.577</v>
      </c>
      <c r="E29" s="54">
        <v>44852</v>
      </c>
      <c r="F29" s="105">
        <v>9</v>
      </c>
      <c r="G29" s="110" t="s">
        <v>172</v>
      </c>
      <c r="H29" s="110" t="s">
        <v>173</v>
      </c>
      <c r="I29" s="107">
        <v>92.416203703703715</v>
      </c>
      <c r="J29" t="s">
        <v>175</v>
      </c>
      <c r="K29" s="110">
        <v>25.907</v>
      </c>
      <c r="L29" t="s">
        <v>176</v>
      </c>
      <c r="O29" t="s">
        <v>236</v>
      </c>
      <c r="P29" t="s">
        <v>226</v>
      </c>
    </row>
    <row r="30" spans="1:16">
      <c r="A30" t="s">
        <v>165</v>
      </c>
      <c r="B30" s="109">
        <v>0.23599999999999999</v>
      </c>
      <c r="C30" t="s">
        <v>44</v>
      </c>
      <c r="D30" s="109">
        <f>0.216-$D$158</f>
        <v>0.16599999999999998</v>
      </c>
      <c r="E30" s="54">
        <v>44852</v>
      </c>
      <c r="F30" s="105">
        <v>9</v>
      </c>
      <c r="G30" s="110">
        <v>178.9560185185185</v>
      </c>
      <c r="H30" s="110" t="s">
        <v>173</v>
      </c>
      <c r="I30" s="107">
        <v>92.695555555555572</v>
      </c>
      <c r="J30" t="s">
        <v>175</v>
      </c>
      <c r="K30" s="110">
        <v>32.345999999999997</v>
      </c>
      <c r="L30" t="s">
        <v>176</v>
      </c>
      <c r="O30" t="s">
        <v>236</v>
      </c>
      <c r="P30" t="s">
        <v>231</v>
      </c>
    </row>
    <row r="31" spans="1:16">
      <c r="A31" t="s">
        <v>165</v>
      </c>
      <c r="B31" s="109">
        <v>0.23599999999999999</v>
      </c>
      <c r="C31" t="s">
        <v>162</v>
      </c>
      <c r="D31" s="109">
        <v>1.595</v>
      </c>
      <c r="E31" s="54">
        <v>44852</v>
      </c>
      <c r="F31" s="105">
        <v>9</v>
      </c>
      <c r="G31" s="110">
        <v>202.80907407407406</v>
      </c>
      <c r="H31" s="110" t="s">
        <v>173</v>
      </c>
      <c r="I31" s="107">
        <v>91.844537037037028</v>
      </c>
      <c r="J31" t="s">
        <v>175</v>
      </c>
      <c r="K31" s="110">
        <v>29.88</v>
      </c>
      <c r="L31" t="s">
        <v>176</v>
      </c>
      <c r="O31" t="s">
        <v>236</v>
      </c>
      <c r="P31" t="s">
        <v>189</v>
      </c>
    </row>
    <row r="32" spans="1:16">
      <c r="A32" t="s">
        <v>165</v>
      </c>
      <c r="B32" s="109">
        <v>0.23599999999999999</v>
      </c>
      <c r="C32" t="s">
        <v>16</v>
      </c>
      <c r="D32" s="109">
        <v>1.76</v>
      </c>
      <c r="E32" s="54">
        <v>44852</v>
      </c>
      <c r="F32" s="105">
        <v>9</v>
      </c>
      <c r="G32" s="110">
        <v>289.86990740740742</v>
      </c>
      <c r="H32" s="110" t="s">
        <v>173</v>
      </c>
      <c r="I32" s="107">
        <v>76.410277777777779</v>
      </c>
      <c r="J32" t="s">
        <v>175</v>
      </c>
      <c r="K32" s="110">
        <v>46.002000000000002</v>
      </c>
      <c r="L32" t="s">
        <v>176</v>
      </c>
      <c r="O32" t="s">
        <v>236</v>
      </c>
      <c r="P32" t="s">
        <v>228</v>
      </c>
    </row>
    <row r="33" spans="1:16">
      <c r="A33" t="s">
        <v>165</v>
      </c>
      <c r="B33" s="109">
        <v>0.23599999999999999</v>
      </c>
      <c r="C33" t="s">
        <v>215</v>
      </c>
      <c r="D33" s="109">
        <v>1.577</v>
      </c>
      <c r="E33" s="54">
        <v>44853</v>
      </c>
      <c r="F33" s="105">
        <v>10</v>
      </c>
      <c r="G33" s="110" t="s">
        <v>172</v>
      </c>
      <c r="H33" s="110" t="s">
        <v>173</v>
      </c>
      <c r="I33" s="107">
        <v>92.416203703703715</v>
      </c>
      <c r="J33" t="s">
        <v>175</v>
      </c>
      <c r="K33" s="110">
        <v>25.907</v>
      </c>
      <c r="L33" t="s">
        <v>176</v>
      </c>
      <c r="O33" t="s">
        <v>236</v>
      </c>
      <c r="P33" t="s">
        <v>226</v>
      </c>
    </row>
    <row r="34" spans="1:16">
      <c r="A34" t="s">
        <v>165</v>
      </c>
      <c r="B34" s="109">
        <v>0.23599999999999999</v>
      </c>
      <c r="C34" t="s">
        <v>86</v>
      </c>
      <c r="D34" s="109">
        <v>1.583</v>
      </c>
      <c r="E34" s="54">
        <v>44853</v>
      </c>
      <c r="F34" s="105">
        <v>10</v>
      </c>
      <c r="G34" s="110">
        <v>97.427407407407415</v>
      </c>
      <c r="H34" s="110" t="s">
        <v>173</v>
      </c>
      <c r="I34" s="107">
        <v>91.987870370370388</v>
      </c>
      <c r="J34" t="s">
        <v>175</v>
      </c>
      <c r="K34" s="110">
        <v>28.114999999999998</v>
      </c>
      <c r="L34" t="s">
        <v>176</v>
      </c>
      <c r="O34" t="s">
        <v>236</v>
      </c>
      <c r="P34" t="s">
        <v>240</v>
      </c>
    </row>
    <row r="35" spans="1:16">
      <c r="A35" t="s">
        <v>165</v>
      </c>
      <c r="B35" s="109">
        <v>0.23599999999999999</v>
      </c>
      <c r="C35" t="s">
        <v>227</v>
      </c>
      <c r="D35" s="109">
        <f>0.216-$D$158</f>
        <v>0.16599999999999998</v>
      </c>
      <c r="E35" s="54">
        <v>44853</v>
      </c>
      <c r="F35" s="105">
        <v>10</v>
      </c>
      <c r="G35" s="110">
        <v>137.22037037037038</v>
      </c>
      <c r="H35" s="110" t="s">
        <v>173</v>
      </c>
      <c r="I35" s="107">
        <v>111.92120370370371</v>
      </c>
      <c r="J35" t="s">
        <v>175</v>
      </c>
      <c r="K35" s="110">
        <v>4.0739999999999998</v>
      </c>
      <c r="L35" t="s">
        <v>176</v>
      </c>
      <c r="O35" t="s">
        <v>236</v>
      </c>
      <c r="P35" t="s">
        <v>241</v>
      </c>
    </row>
    <row r="36" spans="1:16">
      <c r="A36" t="s">
        <v>227</v>
      </c>
      <c r="B36" s="109">
        <f t="shared" ref="B36:B45" si="0">0.216-$D$158</f>
        <v>0.16599999999999998</v>
      </c>
      <c r="C36" t="s">
        <v>44</v>
      </c>
      <c r="D36" s="109">
        <f>0.216-$D$158</f>
        <v>0.16599999999999998</v>
      </c>
      <c r="E36" s="54">
        <v>44853</v>
      </c>
      <c r="F36" s="105">
        <v>11</v>
      </c>
      <c r="G36" s="110" t="s">
        <v>172</v>
      </c>
      <c r="H36" s="110" t="s">
        <v>173</v>
      </c>
      <c r="I36" s="107">
        <v>90.003703703703707</v>
      </c>
      <c r="J36" t="s">
        <v>175</v>
      </c>
      <c r="K36" s="110">
        <v>29.594000000000005</v>
      </c>
      <c r="L36" t="s">
        <v>176</v>
      </c>
      <c r="O36" t="s">
        <v>241</v>
      </c>
      <c r="P36" t="s">
        <v>231</v>
      </c>
    </row>
    <row r="37" spans="1:16">
      <c r="A37" t="s">
        <v>227</v>
      </c>
      <c r="B37" s="109">
        <f t="shared" si="0"/>
        <v>0.16599999999999998</v>
      </c>
      <c r="C37" t="s">
        <v>165</v>
      </c>
      <c r="D37" s="109">
        <v>0.23599999999999999</v>
      </c>
      <c r="E37" s="54">
        <v>44853</v>
      </c>
      <c r="F37" s="105">
        <v>11</v>
      </c>
      <c r="G37" s="110">
        <v>133.3848148148148</v>
      </c>
      <c r="H37" s="110" t="s">
        <v>173</v>
      </c>
      <c r="I37" s="107">
        <v>68.160462962962967</v>
      </c>
      <c r="J37" t="s">
        <v>175</v>
      </c>
      <c r="K37" s="110">
        <v>4.0739999999999998</v>
      </c>
      <c r="L37" t="s">
        <v>176</v>
      </c>
      <c r="O37" t="s">
        <v>241</v>
      </c>
      <c r="P37" t="s">
        <v>236</v>
      </c>
    </row>
    <row r="38" spans="1:16">
      <c r="A38" t="s">
        <v>227</v>
      </c>
      <c r="B38" s="109">
        <f t="shared" si="0"/>
        <v>0.16599999999999998</v>
      </c>
      <c r="C38" t="s">
        <v>86</v>
      </c>
      <c r="D38" s="109">
        <v>1.583</v>
      </c>
      <c r="E38" s="54">
        <v>44853</v>
      </c>
      <c r="F38" s="105">
        <v>11</v>
      </c>
      <c r="G38" s="110">
        <v>268.10398148148147</v>
      </c>
      <c r="H38" s="110" t="s">
        <v>173</v>
      </c>
      <c r="I38" s="107">
        <v>88.770370370370372</v>
      </c>
      <c r="J38" t="s">
        <v>175</v>
      </c>
      <c r="K38" s="110">
        <v>25.315000000000001</v>
      </c>
      <c r="L38" t="s">
        <v>176</v>
      </c>
      <c r="O38" t="s">
        <v>241</v>
      </c>
      <c r="P38" t="s">
        <v>240</v>
      </c>
    </row>
    <row r="39" spans="1:16">
      <c r="A39" t="s">
        <v>227</v>
      </c>
      <c r="B39" s="109">
        <f t="shared" si="0"/>
        <v>0.16599999999999998</v>
      </c>
      <c r="C39" t="s">
        <v>38</v>
      </c>
      <c r="D39" s="109">
        <v>1.393</v>
      </c>
      <c r="E39" s="54">
        <v>44853</v>
      </c>
      <c r="F39" s="105">
        <v>11</v>
      </c>
      <c r="G39" s="110">
        <v>288.87731481481484</v>
      </c>
      <c r="H39" s="110" t="s">
        <v>173</v>
      </c>
      <c r="I39" s="107">
        <v>63.212037037037042</v>
      </c>
      <c r="J39" t="s">
        <v>175</v>
      </c>
      <c r="K39" s="110">
        <v>19.193000000000001</v>
      </c>
      <c r="L39" t="s">
        <v>176</v>
      </c>
      <c r="O39" t="s">
        <v>241</v>
      </c>
      <c r="P39" t="s">
        <v>242</v>
      </c>
    </row>
    <row r="40" spans="1:16">
      <c r="A40" t="s">
        <v>44</v>
      </c>
      <c r="B40" s="109">
        <f t="shared" si="0"/>
        <v>0.16599999999999998</v>
      </c>
      <c r="C40" t="s">
        <v>32</v>
      </c>
      <c r="D40" s="109">
        <v>2.3660000000000001</v>
      </c>
      <c r="E40" s="54">
        <v>44853</v>
      </c>
      <c r="F40" s="105">
        <v>12</v>
      </c>
      <c r="G40" s="110" t="s">
        <v>172</v>
      </c>
      <c r="H40" s="110" t="s">
        <v>173</v>
      </c>
      <c r="I40" s="107">
        <v>88.460370370370356</v>
      </c>
      <c r="J40" t="s">
        <v>175</v>
      </c>
      <c r="K40" s="110">
        <v>51.258999999999993</v>
      </c>
      <c r="L40" t="s">
        <v>176</v>
      </c>
      <c r="O40" t="s">
        <v>231</v>
      </c>
      <c r="P40" t="s">
        <v>232</v>
      </c>
    </row>
    <row r="41" spans="1:16">
      <c r="A41" t="s">
        <v>44</v>
      </c>
      <c r="B41" s="109">
        <f t="shared" si="0"/>
        <v>0.16599999999999998</v>
      </c>
      <c r="C41" t="s">
        <v>227</v>
      </c>
      <c r="D41" s="109">
        <f>0.216-$D$158</f>
        <v>0.16599999999999998</v>
      </c>
      <c r="E41" s="54">
        <v>44853</v>
      </c>
      <c r="F41" s="105">
        <v>12</v>
      </c>
      <c r="G41" s="110">
        <v>212.6087037037037</v>
      </c>
      <c r="H41" s="110" t="s">
        <v>173</v>
      </c>
      <c r="I41" s="107">
        <v>90.00842592592592</v>
      </c>
      <c r="J41" t="s">
        <v>175</v>
      </c>
      <c r="K41" s="110">
        <v>29.594999999999999</v>
      </c>
      <c r="L41" t="s">
        <v>176</v>
      </c>
      <c r="O41" t="s">
        <v>231</v>
      </c>
      <c r="P41" t="s">
        <v>241</v>
      </c>
    </row>
    <row r="42" spans="1:16">
      <c r="A42" t="s">
        <v>44</v>
      </c>
      <c r="B42" s="109">
        <f t="shared" si="0"/>
        <v>0.16599999999999998</v>
      </c>
      <c r="C42" t="s">
        <v>38</v>
      </c>
      <c r="D42" s="109">
        <v>1.393</v>
      </c>
      <c r="E42" s="54">
        <v>44853</v>
      </c>
      <c r="F42" s="105">
        <v>12</v>
      </c>
      <c r="G42" s="110">
        <v>246.58712962962963</v>
      </c>
      <c r="H42" s="110" t="s">
        <v>173</v>
      </c>
      <c r="I42" s="107">
        <v>73.397592592592602</v>
      </c>
      <c r="J42" t="s">
        <v>175</v>
      </c>
      <c r="K42" s="110">
        <v>30.268000000000001</v>
      </c>
      <c r="L42" t="s">
        <v>176</v>
      </c>
      <c r="O42" t="s">
        <v>231</v>
      </c>
      <c r="P42" t="s">
        <v>242</v>
      </c>
    </row>
    <row r="43" spans="1:16">
      <c r="A43" t="s">
        <v>44</v>
      </c>
      <c r="B43" s="109">
        <f t="shared" si="0"/>
        <v>0.16599999999999998</v>
      </c>
      <c r="C43" t="s">
        <v>45</v>
      </c>
      <c r="D43" s="109">
        <v>1.526</v>
      </c>
      <c r="E43" s="54">
        <v>44853</v>
      </c>
      <c r="F43" s="105">
        <v>12</v>
      </c>
      <c r="G43" s="110">
        <v>277.3463888888889</v>
      </c>
      <c r="H43" s="110" t="s">
        <v>173</v>
      </c>
      <c r="I43" s="107">
        <v>70.025555555555556</v>
      </c>
      <c r="J43" t="s">
        <v>175</v>
      </c>
      <c r="K43" s="110">
        <v>25.053000000000001</v>
      </c>
      <c r="L43" t="s">
        <v>176</v>
      </c>
      <c r="O43" t="s">
        <v>231</v>
      </c>
      <c r="P43" t="s">
        <v>234</v>
      </c>
    </row>
    <row r="44" spans="1:16">
      <c r="A44" t="s">
        <v>44</v>
      </c>
      <c r="B44" s="109">
        <f t="shared" si="0"/>
        <v>0.16599999999999998</v>
      </c>
      <c r="C44" t="s">
        <v>32</v>
      </c>
      <c r="D44" s="109">
        <v>2.3660000000000001</v>
      </c>
      <c r="E44" s="54">
        <v>44853</v>
      </c>
      <c r="F44" s="105">
        <v>13</v>
      </c>
      <c r="G44" s="110" t="s">
        <v>172</v>
      </c>
      <c r="H44" s="110" t="s">
        <v>173</v>
      </c>
      <c r="I44" s="107">
        <v>88.460370370370356</v>
      </c>
      <c r="J44" t="s">
        <v>175</v>
      </c>
      <c r="K44" s="110">
        <v>51.258999999999993</v>
      </c>
      <c r="L44" t="s">
        <v>176</v>
      </c>
      <c r="O44" t="s">
        <v>231</v>
      </c>
      <c r="P44" t="s">
        <v>232</v>
      </c>
    </row>
    <row r="45" spans="1:16">
      <c r="A45" t="s">
        <v>44</v>
      </c>
      <c r="B45" s="109">
        <f t="shared" si="0"/>
        <v>0.16599999999999998</v>
      </c>
      <c r="C45" t="s">
        <v>36</v>
      </c>
      <c r="D45" s="109">
        <v>1.6479999999999999</v>
      </c>
      <c r="E45" s="54">
        <v>44853</v>
      </c>
      <c r="F45" s="105">
        <v>13</v>
      </c>
      <c r="G45" s="110">
        <v>262.18074074074076</v>
      </c>
      <c r="H45" s="110" t="s">
        <v>173</v>
      </c>
      <c r="I45" s="107">
        <v>74.679722222222225</v>
      </c>
      <c r="J45" t="s">
        <v>175</v>
      </c>
      <c r="K45" s="110">
        <v>32.439</v>
      </c>
      <c r="L45" t="s">
        <v>176</v>
      </c>
      <c r="O45" t="s">
        <v>231</v>
      </c>
      <c r="P45" t="s">
        <v>230</v>
      </c>
    </row>
    <row r="46" spans="1:16">
      <c r="A46" t="s">
        <v>86</v>
      </c>
      <c r="B46" s="109">
        <v>1.583</v>
      </c>
      <c r="C46" t="s">
        <v>165</v>
      </c>
      <c r="D46" s="109">
        <v>0.23599999999999999</v>
      </c>
      <c r="E46" s="54">
        <v>44854</v>
      </c>
      <c r="F46" s="105">
        <v>14</v>
      </c>
      <c r="G46" s="110" t="s">
        <v>172</v>
      </c>
      <c r="H46" s="110" t="s">
        <v>173</v>
      </c>
      <c r="I46" s="107">
        <v>88.027685185185192</v>
      </c>
      <c r="J46" t="s">
        <v>175</v>
      </c>
      <c r="K46" s="110">
        <v>28.114999999999998</v>
      </c>
      <c r="L46" t="s">
        <v>176</v>
      </c>
      <c r="O46" t="s">
        <v>240</v>
      </c>
      <c r="P46" t="s">
        <v>236</v>
      </c>
    </row>
    <row r="47" spans="1:16">
      <c r="A47" t="s">
        <v>86</v>
      </c>
      <c r="B47" s="109">
        <v>1.583</v>
      </c>
      <c r="C47" t="s">
        <v>36</v>
      </c>
      <c r="D47" s="109">
        <v>1.6479999999999999</v>
      </c>
      <c r="E47" s="54">
        <v>44854</v>
      </c>
      <c r="F47" s="105">
        <v>14</v>
      </c>
      <c r="G47" s="110">
        <v>274.70629629629633</v>
      </c>
      <c r="H47" s="110" t="s">
        <v>173</v>
      </c>
      <c r="I47" s="107">
        <v>51.946666666666665</v>
      </c>
      <c r="J47" t="s">
        <v>175</v>
      </c>
      <c r="K47" s="110">
        <v>13.023000000000001</v>
      </c>
      <c r="L47" t="s">
        <v>176</v>
      </c>
      <c r="O47" t="s">
        <v>240</v>
      </c>
      <c r="P47" t="s">
        <v>230</v>
      </c>
    </row>
    <row r="48" spans="1:16">
      <c r="A48" t="s">
        <v>86</v>
      </c>
      <c r="B48" s="109">
        <v>1.583</v>
      </c>
      <c r="C48" t="s">
        <v>38</v>
      </c>
      <c r="D48" s="109">
        <v>1.393</v>
      </c>
      <c r="E48" s="54">
        <v>44854</v>
      </c>
      <c r="F48" s="105">
        <v>14</v>
      </c>
      <c r="G48" s="110">
        <v>321.32712962962961</v>
      </c>
      <c r="H48" s="110" t="s">
        <v>173</v>
      </c>
      <c r="I48" s="107">
        <v>53.874074074074066</v>
      </c>
      <c r="J48" t="s">
        <v>175</v>
      </c>
      <c r="K48" s="110">
        <v>13.744999999999999</v>
      </c>
      <c r="L48" t="s">
        <v>176</v>
      </c>
      <c r="O48" t="s">
        <v>240</v>
      </c>
      <c r="P48" t="s">
        <v>242</v>
      </c>
    </row>
    <row r="49" spans="1:16">
      <c r="A49" t="s">
        <v>86</v>
      </c>
      <c r="B49" s="109">
        <v>1.583</v>
      </c>
      <c r="C49" t="s">
        <v>227</v>
      </c>
      <c r="D49" s="109">
        <f>0.216-$D$158</f>
        <v>0.16599999999999998</v>
      </c>
      <c r="E49" s="54">
        <v>44854</v>
      </c>
      <c r="F49" s="105">
        <v>14</v>
      </c>
      <c r="G49" s="110">
        <v>354.51324074074074</v>
      </c>
      <c r="H49" s="110" t="s">
        <v>173</v>
      </c>
      <c r="I49" s="107">
        <v>91.245462962962961</v>
      </c>
      <c r="J49" t="s">
        <v>175</v>
      </c>
      <c r="K49" s="110">
        <v>25.314000000000004</v>
      </c>
      <c r="L49" t="s">
        <v>176</v>
      </c>
      <c r="O49" t="s">
        <v>240</v>
      </c>
      <c r="P49" t="s">
        <v>241</v>
      </c>
    </row>
    <row r="50" spans="1:16">
      <c r="A50" t="s">
        <v>86</v>
      </c>
      <c r="B50" s="109">
        <v>1.583</v>
      </c>
      <c r="C50" t="s">
        <v>165</v>
      </c>
      <c r="D50" s="109">
        <v>0.23599999999999999</v>
      </c>
      <c r="E50" s="54">
        <v>44854</v>
      </c>
      <c r="F50" s="105">
        <v>15</v>
      </c>
      <c r="G50" s="110" t="s">
        <v>172</v>
      </c>
      <c r="H50" s="110" t="s">
        <v>173</v>
      </c>
      <c r="I50" s="107">
        <v>88.027685185185192</v>
      </c>
      <c r="J50" t="s">
        <v>175</v>
      </c>
      <c r="K50" s="110">
        <v>28.114999999999998</v>
      </c>
      <c r="L50" t="s">
        <v>176</v>
      </c>
      <c r="O50" t="s">
        <v>240</v>
      </c>
      <c r="P50" t="s">
        <v>236</v>
      </c>
    </row>
    <row r="51" spans="1:16">
      <c r="A51" t="s">
        <v>86</v>
      </c>
      <c r="B51" s="109">
        <v>1.583</v>
      </c>
      <c r="C51" t="s">
        <v>85</v>
      </c>
      <c r="D51" s="109">
        <f>0.216-$D$157</f>
        <v>4.5699999999999991E-2</v>
      </c>
      <c r="E51" s="54">
        <v>44854</v>
      </c>
      <c r="F51" s="105">
        <v>15</v>
      </c>
      <c r="G51" s="110">
        <v>185.0398148148148</v>
      </c>
      <c r="H51" s="110" t="s">
        <v>173</v>
      </c>
      <c r="I51" s="107">
        <v>91.378148148148156</v>
      </c>
      <c r="J51" t="s">
        <v>175</v>
      </c>
      <c r="K51" s="110">
        <v>22.934999999999999</v>
      </c>
      <c r="L51" t="s">
        <v>176</v>
      </c>
      <c r="O51" t="s">
        <v>240</v>
      </c>
      <c r="P51" t="s">
        <v>237</v>
      </c>
    </row>
    <row r="52" spans="1:16">
      <c r="A52" t="s">
        <v>85</v>
      </c>
      <c r="B52" s="109">
        <f>0.216-$D$157</f>
        <v>4.5699999999999991E-2</v>
      </c>
      <c r="C52" t="s">
        <v>86</v>
      </c>
      <c r="D52" s="109">
        <v>1.583</v>
      </c>
      <c r="E52" s="54">
        <v>44854</v>
      </c>
      <c r="F52" s="105">
        <v>16</v>
      </c>
      <c r="G52" s="110" t="s">
        <v>172</v>
      </c>
      <c r="H52" s="110" t="s">
        <v>173</v>
      </c>
      <c r="I52" s="107">
        <v>88.637777777777785</v>
      </c>
      <c r="J52" t="s">
        <v>175</v>
      </c>
      <c r="K52" s="110">
        <v>22.934999999999999</v>
      </c>
      <c r="L52" t="s">
        <v>176</v>
      </c>
      <c r="O52" t="s">
        <v>237</v>
      </c>
      <c r="P52" t="s">
        <v>240</v>
      </c>
    </row>
    <row r="53" spans="1:16">
      <c r="A53" t="s">
        <v>85</v>
      </c>
      <c r="B53" s="109">
        <f>0.216-$D$157</f>
        <v>4.5699999999999991E-2</v>
      </c>
      <c r="C53" t="s">
        <v>221</v>
      </c>
      <c r="D53" s="109">
        <v>1.7010000000000001</v>
      </c>
      <c r="E53" s="54">
        <v>44854</v>
      </c>
      <c r="F53" s="105">
        <v>16</v>
      </c>
      <c r="G53" s="110">
        <v>293.12490740740742</v>
      </c>
      <c r="H53" s="110" t="s">
        <v>173</v>
      </c>
      <c r="I53" s="107">
        <v>58.287500000000001</v>
      </c>
      <c r="J53" t="s">
        <v>175</v>
      </c>
      <c r="K53" s="110">
        <v>16.419666666666668</v>
      </c>
      <c r="L53" t="s">
        <v>176</v>
      </c>
      <c r="O53" t="s">
        <v>237</v>
      </c>
      <c r="P53" t="s">
        <v>244</v>
      </c>
    </row>
    <row r="54" spans="1:16">
      <c r="A54" t="s">
        <v>85</v>
      </c>
      <c r="B54" s="109">
        <f>0.216-$D$157</f>
        <v>4.5699999999999991E-2</v>
      </c>
      <c r="C54" t="s">
        <v>36</v>
      </c>
      <c r="D54" s="109">
        <v>1.6479999999999999</v>
      </c>
      <c r="E54" s="54">
        <v>44854</v>
      </c>
      <c r="F54" s="105">
        <v>16</v>
      </c>
      <c r="G54" s="110">
        <v>335.85453703703701</v>
      </c>
      <c r="H54" s="110" t="s">
        <v>173</v>
      </c>
      <c r="I54" s="107">
        <v>71.115000000000009</v>
      </c>
      <c r="J54" t="s">
        <v>175</v>
      </c>
      <c r="K54" s="110">
        <v>26.486999999999998</v>
      </c>
      <c r="L54" t="s">
        <v>176</v>
      </c>
      <c r="O54" t="s">
        <v>237</v>
      </c>
      <c r="P54" t="s">
        <v>230</v>
      </c>
    </row>
    <row r="55" spans="1:16">
      <c r="A55" t="s">
        <v>221</v>
      </c>
      <c r="B55" s="109">
        <v>1.7010000000000001</v>
      </c>
      <c r="C55" t="s">
        <v>85</v>
      </c>
      <c r="D55" s="109">
        <f>0.216-$D$157</f>
        <v>4.5699999999999991E-2</v>
      </c>
      <c r="E55" s="54">
        <v>44854</v>
      </c>
      <c r="F55" s="105">
        <v>17</v>
      </c>
      <c r="G55" s="110" t="s">
        <v>172</v>
      </c>
      <c r="H55" s="110" t="s">
        <v>173</v>
      </c>
      <c r="I55" s="107">
        <v>121.73092592592593</v>
      </c>
      <c r="J55" t="s">
        <v>175</v>
      </c>
      <c r="K55" s="110">
        <v>16.422000000000001</v>
      </c>
      <c r="L55" t="s">
        <v>176</v>
      </c>
      <c r="O55" t="s">
        <v>244</v>
      </c>
      <c r="P55" t="s">
        <v>237</v>
      </c>
    </row>
    <row r="56" spans="1:16">
      <c r="A56" t="s">
        <v>221</v>
      </c>
      <c r="B56" s="109">
        <v>1.7010000000000001</v>
      </c>
      <c r="C56" t="s">
        <v>30</v>
      </c>
      <c r="D56" s="109">
        <v>1.538</v>
      </c>
      <c r="E56" s="54">
        <v>44854</v>
      </c>
      <c r="F56" s="105">
        <v>17</v>
      </c>
      <c r="G56" s="110">
        <v>163.5174074074074</v>
      </c>
      <c r="H56" s="110" t="s">
        <v>173</v>
      </c>
      <c r="I56" s="107">
        <v>90.295740740740754</v>
      </c>
      <c r="J56" t="s">
        <v>175</v>
      </c>
      <c r="K56" s="110">
        <v>10.780333333333333</v>
      </c>
      <c r="L56" t="s">
        <v>176</v>
      </c>
      <c r="O56" t="s">
        <v>244</v>
      </c>
      <c r="P56" t="s">
        <v>245</v>
      </c>
    </row>
    <row r="57" spans="1:16">
      <c r="A57" t="s">
        <v>221</v>
      </c>
      <c r="B57" s="109">
        <v>1.7010000000000001</v>
      </c>
      <c r="C57" t="s">
        <v>36</v>
      </c>
      <c r="D57" s="109">
        <v>1.6479999999999999</v>
      </c>
      <c r="E57" s="54">
        <v>44854</v>
      </c>
      <c r="F57" s="105">
        <v>17</v>
      </c>
      <c r="G57" s="110">
        <v>255.36222222222219</v>
      </c>
      <c r="H57" s="110" t="s">
        <v>173</v>
      </c>
      <c r="I57" s="107">
        <v>90.198240740740744</v>
      </c>
      <c r="J57" t="s">
        <v>175</v>
      </c>
      <c r="K57" s="110">
        <v>17.576000000000001</v>
      </c>
      <c r="L57" t="s">
        <v>176</v>
      </c>
      <c r="O57" t="s">
        <v>244</v>
      </c>
      <c r="P57" t="s">
        <v>230</v>
      </c>
    </row>
    <row r="58" spans="1:16">
      <c r="A58" t="s">
        <v>30</v>
      </c>
      <c r="B58" s="109">
        <v>1.538</v>
      </c>
      <c r="C58" t="s">
        <v>32</v>
      </c>
      <c r="D58" s="109">
        <v>2.3660000000000001</v>
      </c>
      <c r="E58" s="54">
        <v>44854</v>
      </c>
      <c r="F58" s="105">
        <v>18</v>
      </c>
      <c r="G58" s="110" t="s">
        <v>172</v>
      </c>
      <c r="H58" s="110" t="s">
        <v>173</v>
      </c>
      <c r="I58" s="107">
        <v>98.370185185185179</v>
      </c>
      <c r="J58" t="s">
        <v>175</v>
      </c>
      <c r="K58" s="110">
        <v>49.471333333333327</v>
      </c>
      <c r="L58" t="s">
        <v>176</v>
      </c>
      <c r="O58" t="s">
        <v>245</v>
      </c>
      <c r="P58" t="s">
        <v>232</v>
      </c>
    </row>
    <row r="59" spans="1:16">
      <c r="A59" t="s">
        <v>30</v>
      </c>
      <c r="B59" s="109">
        <v>1.538</v>
      </c>
      <c r="C59" t="s">
        <v>45</v>
      </c>
      <c r="D59" s="109">
        <v>1.526</v>
      </c>
      <c r="E59" s="54">
        <v>44854</v>
      </c>
      <c r="F59" s="105">
        <v>18</v>
      </c>
      <c r="G59" s="110">
        <v>95.955277777777781</v>
      </c>
      <c r="H59" s="110" t="s">
        <v>173</v>
      </c>
      <c r="I59" s="107">
        <v>90.064166666666665</v>
      </c>
      <c r="J59" t="s">
        <v>175</v>
      </c>
      <c r="K59" s="110">
        <v>17.319333333333333</v>
      </c>
      <c r="L59" t="s">
        <v>176</v>
      </c>
      <c r="O59" t="s">
        <v>245</v>
      </c>
      <c r="P59" t="s">
        <v>234</v>
      </c>
    </row>
    <row r="60" spans="1:16">
      <c r="A60" t="s">
        <v>30</v>
      </c>
      <c r="B60" s="109">
        <v>1.538</v>
      </c>
      <c r="C60" t="s">
        <v>36</v>
      </c>
      <c r="D60" s="109">
        <v>1.6479999999999999</v>
      </c>
      <c r="E60" s="54">
        <v>44854</v>
      </c>
      <c r="F60" s="105">
        <v>18</v>
      </c>
      <c r="G60" s="110">
        <v>126.15314814814815</v>
      </c>
      <c r="H60" s="110" t="s">
        <v>173</v>
      </c>
      <c r="I60" s="107">
        <v>90.021944444444443</v>
      </c>
      <c r="J60" t="s">
        <v>175</v>
      </c>
      <c r="K60" s="110">
        <v>20.911999999999999</v>
      </c>
      <c r="L60" t="s">
        <v>176</v>
      </c>
      <c r="O60" t="s">
        <v>245</v>
      </c>
      <c r="P60" t="s">
        <v>230</v>
      </c>
    </row>
    <row r="61" spans="1:16">
      <c r="A61" t="s">
        <v>30</v>
      </c>
      <c r="B61" s="109">
        <v>1.538</v>
      </c>
      <c r="C61" t="s">
        <v>221</v>
      </c>
      <c r="D61" s="109">
        <v>1.7010000000000001</v>
      </c>
      <c r="E61" s="54">
        <v>44854</v>
      </c>
      <c r="F61" s="105">
        <v>18</v>
      </c>
      <c r="G61" s="110">
        <v>183.29222222222222</v>
      </c>
      <c r="H61" s="110" t="s">
        <v>173</v>
      </c>
      <c r="I61" s="107">
        <v>89.738148148148142</v>
      </c>
      <c r="J61" t="s">
        <v>175</v>
      </c>
      <c r="K61" s="110">
        <v>10.781000000000001</v>
      </c>
      <c r="L61" t="s">
        <v>176</v>
      </c>
      <c r="O61" t="s">
        <v>245</v>
      </c>
      <c r="P61" t="s">
        <v>244</v>
      </c>
    </row>
    <row r="62" spans="1:16">
      <c r="A62" t="s">
        <v>45</v>
      </c>
      <c r="B62" s="109">
        <v>1.526</v>
      </c>
      <c r="C62" t="s">
        <v>32</v>
      </c>
      <c r="D62" s="109">
        <v>2.3660000000000001</v>
      </c>
      <c r="E62" s="54">
        <v>44854</v>
      </c>
      <c r="F62" s="105">
        <v>19</v>
      </c>
      <c r="G62" s="110" t="s">
        <v>172</v>
      </c>
      <c r="H62" s="110" t="s">
        <v>173</v>
      </c>
      <c r="I62" s="107">
        <v>97.636481481481496</v>
      </c>
      <c r="J62" t="s">
        <v>175</v>
      </c>
      <c r="K62" s="110">
        <v>54.065333333333335</v>
      </c>
      <c r="L62" t="s">
        <v>176</v>
      </c>
      <c r="O62" t="s">
        <v>234</v>
      </c>
      <c r="P62" t="s">
        <v>232</v>
      </c>
    </row>
    <row r="63" spans="1:16">
      <c r="A63" t="s">
        <v>45</v>
      </c>
      <c r="B63" s="109">
        <v>1.526</v>
      </c>
      <c r="C63" t="s">
        <v>44</v>
      </c>
      <c r="D63" s="109">
        <f>0.216-$D$158</f>
        <v>0.16599999999999998</v>
      </c>
      <c r="E63" s="54">
        <v>44854</v>
      </c>
      <c r="F63" s="105">
        <v>19</v>
      </c>
      <c r="G63" s="110">
        <v>71.50787037037037</v>
      </c>
      <c r="H63" s="110" t="s">
        <v>173</v>
      </c>
      <c r="I63" s="107">
        <v>109.98851851851852</v>
      </c>
      <c r="J63" t="s">
        <v>175</v>
      </c>
      <c r="K63" s="110">
        <v>25.054333333333332</v>
      </c>
      <c r="L63" t="s">
        <v>176</v>
      </c>
      <c r="O63" t="s">
        <v>234</v>
      </c>
      <c r="P63" t="s">
        <v>231</v>
      </c>
    </row>
    <row r="64" spans="1:16">
      <c r="A64" t="s">
        <v>45</v>
      </c>
      <c r="B64" s="109">
        <v>1.526</v>
      </c>
      <c r="C64" t="s">
        <v>36</v>
      </c>
      <c r="D64" s="109">
        <v>1.6479999999999999</v>
      </c>
      <c r="E64" s="54">
        <v>44854</v>
      </c>
      <c r="F64" s="105">
        <v>19</v>
      </c>
      <c r="G64" s="110">
        <v>200.6037037037037</v>
      </c>
      <c r="H64" s="110" t="s">
        <v>173</v>
      </c>
      <c r="I64" s="107">
        <v>89.953703703703695</v>
      </c>
      <c r="J64" t="s">
        <v>175</v>
      </c>
      <c r="K64" s="110">
        <v>10.545999999999999</v>
      </c>
      <c r="L64" t="s">
        <v>176</v>
      </c>
      <c r="O64" t="s">
        <v>234</v>
      </c>
      <c r="P64" t="s">
        <v>230</v>
      </c>
    </row>
    <row r="65" spans="1:16">
      <c r="A65" t="s">
        <v>45</v>
      </c>
      <c r="B65" s="109">
        <v>1.526</v>
      </c>
      <c r="C65" t="s">
        <v>30</v>
      </c>
      <c r="D65" s="109">
        <v>1.538</v>
      </c>
      <c r="E65" s="54">
        <v>44854</v>
      </c>
      <c r="F65" s="105">
        <v>19</v>
      </c>
      <c r="G65" s="110">
        <v>294.70499999999998</v>
      </c>
      <c r="H65" s="110" t="s">
        <v>173</v>
      </c>
      <c r="I65" s="107">
        <v>89.955092592592578</v>
      </c>
      <c r="J65" t="s">
        <v>175</v>
      </c>
      <c r="K65" s="110">
        <v>17.319333333333333</v>
      </c>
      <c r="L65" t="s">
        <v>176</v>
      </c>
      <c r="O65" t="s">
        <v>234</v>
      </c>
      <c r="P65" t="s">
        <v>245</v>
      </c>
    </row>
    <row r="66" spans="1:16">
      <c r="A66" t="s">
        <v>36</v>
      </c>
      <c r="B66" s="109">
        <v>1.6479999999999999</v>
      </c>
      <c r="C66" t="s">
        <v>44</v>
      </c>
      <c r="D66" s="109">
        <f>0.216-$D$158</f>
        <v>0.16599999999999998</v>
      </c>
      <c r="E66" s="54">
        <v>44855</v>
      </c>
      <c r="F66" s="105">
        <v>20</v>
      </c>
      <c r="G66" s="110" t="s">
        <v>172</v>
      </c>
      <c r="H66" s="110" t="s">
        <v>173</v>
      </c>
      <c r="I66" s="107">
        <v>105.33046296296295</v>
      </c>
      <c r="J66" t="s">
        <v>175</v>
      </c>
      <c r="K66" s="110">
        <v>32.439</v>
      </c>
      <c r="L66" t="s">
        <v>176</v>
      </c>
      <c r="O66" t="s">
        <v>230</v>
      </c>
      <c r="P66" t="s">
        <v>231</v>
      </c>
    </row>
    <row r="67" spans="1:16">
      <c r="A67" t="s">
        <v>36</v>
      </c>
      <c r="B67" s="109">
        <v>1.6479999999999999</v>
      </c>
      <c r="C67" t="s">
        <v>86</v>
      </c>
      <c r="D67" s="109">
        <v>1.583</v>
      </c>
      <c r="E67" s="54">
        <v>44855</v>
      </c>
      <c r="F67" s="105">
        <v>20</v>
      </c>
      <c r="G67" s="110">
        <v>138.72629629629628</v>
      </c>
      <c r="H67" s="110" t="s">
        <v>173</v>
      </c>
      <c r="I67" s="107">
        <v>128.07398148148147</v>
      </c>
      <c r="J67" t="s">
        <v>175</v>
      </c>
      <c r="K67" s="110">
        <v>13.023000000000001</v>
      </c>
      <c r="L67" t="s">
        <v>176</v>
      </c>
      <c r="O67" t="s">
        <v>230</v>
      </c>
      <c r="P67" t="s">
        <v>240</v>
      </c>
    </row>
    <row r="68" spans="1:16">
      <c r="A68" t="s">
        <v>36</v>
      </c>
      <c r="B68" s="109">
        <v>1.6479999999999999</v>
      </c>
      <c r="C68" t="s">
        <v>85</v>
      </c>
      <c r="D68" s="109">
        <f>0.216-$D$157</f>
        <v>4.5699999999999991E-2</v>
      </c>
      <c r="E68" s="54">
        <v>44855</v>
      </c>
      <c r="F68" s="105">
        <v>20</v>
      </c>
      <c r="G68" s="110">
        <v>204.91462962962964</v>
      </c>
      <c r="H68" s="110" t="s">
        <v>173</v>
      </c>
      <c r="I68" s="107">
        <v>108.90037037037037</v>
      </c>
      <c r="J68" t="s">
        <v>175</v>
      </c>
      <c r="K68" s="110">
        <v>26.489666666666665</v>
      </c>
      <c r="L68" t="s">
        <v>176</v>
      </c>
      <c r="O68" t="s">
        <v>230</v>
      </c>
      <c r="P68" t="s">
        <v>237</v>
      </c>
    </row>
    <row r="69" spans="1:16">
      <c r="A69" t="s">
        <v>36</v>
      </c>
      <c r="B69" s="109">
        <v>1.6479999999999999</v>
      </c>
      <c r="C69" t="s">
        <v>44</v>
      </c>
      <c r="D69" s="109">
        <f>0.216-$D$158</f>
        <v>0.16599999999999998</v>
      </c>
      <c r="E69" s="54">
        <v>44855</v>
      </c>
      <c r="F69" s="105">
        <v>21</v>
      </c>
      <c r="G69" s="110" t="s">
        <v>172</v>
      </c>
      <c r="H69" s="110" t="s">
        <v>173</v>
      </c>
      <c r="I69" s="107">
        <v>105.33064814814816</v>
      </c>
      <c r="J69" t="s">
        <v>175</v>
      </c>
      <c r="K69" s="110">
        <v>32.439</v>
      </c>
      <c r="L69" t="s">
        <v>176</v>
      </c>
      <c r="O69" t="s">
        <v>230</v>
      </c>
      <c r="P69" t="s">
        <v>231</v>
      </c>
    </row>
    <row r="70" spans="1:16">
      <c r="A70" t="s">
        <v>36</v>
      </c>
      <c r="B70" s="109">
        <v>1.6479999999999999</v>
      </c>
      <c r="C70" t="s">
        <v>221</v>
      </c>
      <c r="D70" s="109">
        <v>1.7010000000000001</v>
      </c>
      <c r="E70" s="54">
        <v>44855</v>
      </c>
      <c r="F70" s="105">
        <v>21</v>
      </c>
      <c r="G70" s="110">
        <v>237.54296296296297</v>
      </c>
      <c r="H70" s="110" t="s">
        <v>173</v>
      </c>
      <c r="I70" s="107">
        <v>89.823796296296294</v>
      </c>
      <c r="J70" t="s">
        <v>175</v>
      </c>
      <c r="K70" s="110">
        <v>17.576000000000001</v>
      </c>
      <c r="L70" t="s">
        <v>176</v>
      </c>
      <c r="O70" t="s">
        <v>230</v>
      </c>
      <c r="P70" t="s">
        <v>244</v>
      </c>
    </row>
    <row r="71" spans="1:16">
      <c r="A71" t="s">
        <v>36</v>
      </c>
      <c r="B71" s="109">
        <v>1.6479999999999999</v>
      </c>
      <c r="C71" t="s">
        <v>30</v>
      </c>
      <c r="D71" s="109">
        <v>1.538</v>
      </c>
      <c r="E71" s="54">
        <v>44855</v>
      </c>
      <c r="F71" s="105">
        <v>21</v>
      </c>
      <c r="G71" s="110">
        <v>268.55962962962968</v>
      </c>
      <c r="H71" s="110" t="s">
        <v>173</v>
      </c>
      <c r="I71" s="107">
        <v>90.000462962962956</v>
      </c>
      <c r="J71" t="s">
        <v>175</v>
      </c>
      <c r="K71" s="110">
        <v>20.911000000000001</v>
      </c>
      <c r="L71" t="s">
        <v>176</v>
      </c>
      <c r="O71" t="s">
        <v>230</v>
      </c>
      <c r="P71" t="s">
        <v>245</v>
      </c>
    </row>
    <row r="72" spans="1:16">
      <c r="A72" t="s">
        <v>36</v>
      </c>
      <c r="B72" s="109">
        <v>1.6479999999999999</v>
      </c>
      <c r="C72" t="s">
        <v>45</v>
      </c>
      <c r="D72" s="109">
        <v>1.526</v>
      </c>
      <c r="E72" s="54">
        <v>44855</v>
      </c>
      <c r="F72" s="105">
        <v>21</v>
      </c>
      <c r="G72" s="110">
        <v>324.26046296296295</v>
      </c>
      <c r="H72" s="110" t="s">
        <v>173</v>
      </c>
      <c r="I72" s="107">
        <v>90.080740740740737</v>
      </c>
      <c r="J72" t="s">
        <v>175</v>
      </c>
      <c r="K72" s="110">
        <v>10.545999999999999</v>
      </c>
      <c r="L72" t="s">
        <v>176</v>
      </c>
      <c r="O72" t="s">
        <v>230</v>
      </c>
      <c r="P72" t="s">
        <v>234</v>
      </c>
    </row>
    <row r="73" spans="1:16">
      <c r="A73" t="s">
        <v>38</v>
      </c>
      <c r="B73" s="109">
        <v>1.393</v>
      </c>
      <c r="C73" t="s">
        <v>44</v>
      </c>
      <c r="D73" s="109">
        <f>0.216-$D$158</f>
        <v>0.16599999999999998</v>
      </c>
      <c r="E73" s="54">
        <v>44859</v>
      </c>
      <c r="F73" s="105">
        <v>22</v>
      </c>
      <c r="G73" s="110" t="s">
        <v>172</v>
      </c>
      <c r="H73" s="110" t="s">
        <v>173</v>
      </c>
      <c r="I73" s="107">
        <v>106.61268518518519</v>
      </c>
      <c r="J73" t="s">
        <v>175</v>
      </c>
      <c r="K73" s="110">
        <v>30.268999999999995</v>
      </c>
      <c r="L73" t="s">
        <v>176</v>
      </c>
      <c r="O73" t="s">
        <v>234</v>
      </c>
      <c r="P73" t="s">
        <v>231</v>
      </c>
    </row>
    <row r="74" spans="1:16">
      <c r="A74" t="s">
        <v>38</v>
      </c>
      <c r="B74" s="109">
        <v>1.393</v>
      </c>
      <c r="C74" t="s">
        <v>227</v>
      </c>
      <c r="D74" s="109">
        <f>0.216-$D$158</f>
        <v>0.16599999999999998</v>
      </c>
      <c r="E74" s="54">
        <v>44859</v>
      </c>
      <c r="F74" s="105">
        <v>22</v>
      </c>
      <c r="G74" s="110">
        <v>74.898888888888891</v>
      </c>
      <c r="H74" s="110" t="s">
        <v>173</v>
      </c>
      <c r="I74" s="107">
        <v>116.80722222222222</v>
      </c>
      <c r="J74" t="s">
        <v>175</v>
      </c>
      <c r="K74" s="110">
        <v>19.193000000000001</v>
      </c>
      <c r="L74" t="s">
        <v>176</v>
      </c>
      <c r="O74" t="s">
        <v>234</v>
      </c>
      <c r="P74" t="s">
        <v>236</v>
      </c>
    </row>
    <row r="75" spans="1:16">
      <c r="A75" t="s">
        <v>38</v>
      </c>
      <c r="B75" s="109">
        <v>1.393</v>
      </c>
      <c r="C75" t="s">
        <v>86</v>
      </c>
      <c r="D75" s="109">
        <v>1.583</v>
      </c>
      <c r="E75" s="54">
        <v>44859</v>
      </c>
      <c r="F75" s="105">
        <v>22</v>
      </c>
      <c r="G75" s="110">
        <v>200.93907407407406</v>
      </c>
      <c r="H75" s="110" t="s">
        <v>173</v>
      </c>
      <c r="I75" s="107">
        <v>126.1476851851852</v>
      </c>
      <c r="J75" t="s">
        <v>175</v>
      </c>
      <c r="K75" s="110">
        <v>13.744999999999999</v>
      </c>
      <c r="L75" t="s">
        <v>176</v>
      </c>
      <c r="O75" t="s">
        <v>234</v>
      </c>
      <c r="P75" t="s">
        <v>240</v>
      </c>
    </row>
    <row r="76" spans="1:16">
      <c r="A76" t="s">
        <v>215</v>
      </c>
      <c r="B76" s="109">
        <v>1.577</v>
      </c>
      <c r="C76" t="s">
        <v>216</v>
      </c>
      <c r="D76" s="109">
        <v>1.6060000000000001</v>
      </c>
      <c r="E76" s="54">
        <v>44859</v>
      </c>
      <c r="F76" s="105">
        <v>23</v>
      </c>
      <c r="G76" s="110" t="s">
        <v>172</v>
      </c>
      <c r="H76" s="110" t="s">
        <v>173</v>
      </c>
      <c r="I76" s="107">
        <v>81.839629629629627</v>
      </c>
      <c r="J76" t="s">
        <v>175</v>
      </c>
      <c r="K76" s="110">
        <v>62.277000000000008</v>
      </c>
      <c r="L76" t="s">
        <v>176</v>
      </c>
      <c r="O76" t="s">
        <v>226</v>
      </c>
      <c r="P76" t="s">
        <v>238</v>
      </c>
    </row>
    <row r="77" spans="1:16">
      <c r="A77" t="s">
        <v>215</v>
      </c>
      <c r="B77" s="109">
        <v>1.577</v>
      </c>
      <c r="C77" t="s">
        <v>165</v>
      </c>
      <c r="D77" s="109">
        <v>0.23599999999999999</v>
      </c>
      <c r="E77" s="54">
        <v>44859</v>
      </c>
      <c r="F77" s="105">
        <v>23</v>
      </c>
      <c r="G77" s="110">
        <v>266.20685185185181</v>
      </c>
      <c r="H77" s="110" t="s">
        <v>173</v>
      </c>
      <c r="I77" s="107">
        <v>87.596851851851852</v>
      </c>
      <c r="J77" t="s">
        <v>175</v>
      </c>
      <c r="K77" s="110">
        <v>25.907</v>
      </c>
      <c r="L77" t="s">
        <v>176</v>
      </c>
      <c r="O77" t="s">
        <v>226</v>
      </c>
      <c r="P77" t="s">
        <v>236</v>
      </c>
    </row>
    <row r="78" spans="1:16">
      <c r="A78" t="s">
        <v>215</v>
      </c>
      <c r="B78" s="109">
        <v>1.577</v>
      </c>
      <c r="C78" t="s">
        <v>16</v>
      </c>
      <c r="D78" s="109">
        <v>1.76</v>
      </c>
      <c r="E78" s="54">
        <v>44859</v>
      </c>
      <c r="F78" s="105">
        <v>23</v>
      </c>
      <c r="G78" s="110">
        <v>341.94907407407408</v>
      </c>
      <c r="H78" s="110" t="s">
        <v>173</v>
      </c>
      <c r="I78" s="107">
        <v>74.664259259259268</v>
      </c>
      <c r="J78" t="s">
        <v>175</v>
      </c>
      <c r="K78" s="110">
        <v>44.991000000000007</v>
      </c>
      <c r="L78" t="s">
        <v>176</v>
      </c>
      <c r="O78" t="s">
        <v>226</v>
      </c>
      <c r="P78" t="s">
        <v>240</v>
      </c>
    </row>
    <row r="79" spans="1:16">
      <c r="A79" t="s">
        <v>16</v>
      </c>
      <c r="B79" s="109">
        <v>1.76</v>
      </c>
      <c r="C79" t="s">
        <v>162</v>
      </c>
      <c r="D79" s="109">
        <v>1.595</v>
      </c>
      <c r="E79" s="54">
        <v>44859</v>
      </c>
      <c r="F79" s="105">
        <v>24</v>
      </c>
      <c r="G79" s="110" t="s">
        <v>172</v>
      </c>
      <c r="H79" s="110" t="s">
        <v>173</v>
      </c>
      <c r="I79" s="107">
        <v>102.64518518518518</v>
      </c>
      <c r="J79" t="s">
        <v>175</v>
      </c>
      <c r="K79" s="110">
        <v>53.783999999999999</v>
      </c>
      <c r="L79" t="s">
        <v>176</v>
      </c>
      <c r="O79" t="s">
        <v>228</v>
      </c>
      <c r="P79" t="s">
        <v>189</v>
      </c>
    </row>
    <row r="80" spans="1:16">
      <c r="A80" t="s">
        <v>16</v>
      </c>
      <c r="B80" s="109">
        <v>1.76</v>
      </c>
      <c r="C80" t="s">
        <v>215</v>
      </c>
      <c r="D80" s="109">
        <v>1.577</v>
      </c>
      <c r="E80" s="54">
        <v>44859</v>
      </c>
      <c r="F80" s="105">
        <v>24</v>
      </c>
      <c r="G80" s="110">
        <v>291.24092592592592</v>
      </c>
      <c r="H80" s="110" t="s">
        <v>173</v>
      </c>
      <c r="I80" s="107">
        <v>105.34342592592593</v>
      </c>
      <c r="J80" t="s">
        <v>175</v>
      </c>
      <c r="K80" s="110">
        <v>44.993000000000002</v>
      </c>
      <c r="L80" t="s">
        <v>176</v>
      </c>
      <c r="O80" t="s">
        <v>228</v>
      </c>
      <c r="P80" t="s">
        <v>226</v>
      </c>
    </row>
    <row r="81" spans="1:16">
      <c r="A81" t="s">
        <v>16</v>
      </c>
      <c r="B81" s="109">
        <v>1.76</v>
      </c>
      <c r="C81" t="s">
        <v>165</v>
      </c>
      <c r="D81" s="109">
        <v>3.2599999999999997E-2</v>
      </c>
      <c r="E81" s="54">
        <v>44859</v>
      </c>
      <c r="F81" s="105">
        <v>24</v>
      </c>
      <c r="G81" s="110">
        <v>325.36898148148151</v>
      </c>
      <c r="H81" s="110" t="s">
        <v>173</v>
      </c>
      <c r="I81" s="107">
        <v>103.59805555555556</v>
      </c>
      <c r="J81" t="s">
        <v>175</v>
      </c>
      <c r="K81" s="110">
        <v>46.002000000000002</v>
      </c>
      <c r="L81" t="s">
        <v>176</v>
      </c>
      <c r="O81" t="s">
        <v>228</v>
      </c>
      <c r="P81" t="s">
        <v>236</v>
      </c>
    </row>
    <row r="82" spans="1:16">
      <c r="A82" t="s">
        <v>16</v>
      </c>
      <c r="B82" s="109">
        <v>1.76</v>
      </c>
      <c r="C82" t="s">
        <v>162</v>
      </c>
      <c r="D82" s="109">
        <v>1.595</v>
      </c>
      <c r="E82" s="54">
        <v>44859</v>
      </c>
      <c r="F82" s="105">
        <v>25</v>
      </c>
      <c r="G82" s="110" t="s">
        <v>172</v>
      </c>
      <c r="H82" s="110" t="s">
        <v>173</v>
      </c>
      <c r="I82" s="107">
        <v>102.64481481481482</v>
      </c>
      <c r="J82" t="s">
        <v>175</v>
      </c>
      <c r="K82" s="110">
        <v>53.783999999999999</v>
      </c>
      <c r="L82" t="s">
        <v>176</v>
      </c>
      <c r="O82" t="s">
        <v>228</v>
      </c>
      <c r="P82" t="s">
        <v>189</v>
      </c>
    </row>
    <row r="83" spans="1:16">
      <c r="A83" t="s">
        <v>16</v>
      </c>
      <c r="B83" s="109">
        <v>1.76</v>
      </c>
      <c r="C83" t="s">
        <v>180</v>
      </c>
      <c r="D83" s="109">
        <v>1.611</v>
      </c>
      <c r="E83" s="54">
        <v>44859</v>
      </c>
      <c r="F83" s="105">
        <v>25</v>
      </c>
      <c r="G83" s="110">
        <v>73.355925925925931</v>
      </c>
      <c r="H83" s="110" t="s">
        <v>173</v>
      </c>
      <c r="I83" s="107">
        <v>108.69935185185186</v>
      </c>
      <c r="J83" t="s">
        <v>175</v>
      </c>
      <c r="K83" s="110">
        <v>21.172999999999998</v>
      </c>
      <c r="L83" t="s">
        <v>176</v>
      </c>
      <c r="O83" t="s">
        <v>228</v>
      </c>
      <c r="P83" t="s">
        <v>182</v>
      </c>
    </row>
    <row r="84" spans="1:16">
      <c r="A84" t="s">
        <v>16</v>
      </c>
      <c r="B84" s="109">
        <v>1.76</v>
      </c>
      <c r="C84" t="s">
        <v>187</v>
      </c>
      <c r="D84" s="109">
        <v>1.59</v>
      </c>
      <c r="E84" s="54">
        <v>44859</v>
      </c>
      <c r="F84" s="105">
        <v>25</v>
      </c>
      <c r="G84" s="110">
        <v>146.85518518518518</v>
      </c>
      <c r="H84" s="110" t="s">
        <v>173</v>
      </c>
      <c r="I84" s="107">
        <v>96.318333333333328</v>
      </c>
      <c r="J84" t="s">
        <v>175</v>
      </c>
      <c r="K84" s="110">
        <v>22.391000000000002</v>
      </c>
      <c r="L84" t="s">
        <v>176</v>
      </c>
      <c r="O84" t="s">
        <v>228</v>
      </c>
      <c r="P84" t="s">
        <v>247</v>
      </c>
    </row>
    <row r="85" spans="1:16">
      <c r="A85" t="s">
        <v>216</v>
      </c>
      <c r="B85" s="109">
        <v>1.6060000000000001</v>
      </c>
      <c r="C85" t="s">
        <v>215</v>
      </c>
      <c r="D85" s="109">
        <v>1.577</v>
      </c>
      <c r="E85" s="54">
        <v>44859</v>
      </c>
      <c r="F85" s="105">
        <v>26</v>
      </c>
      <c r="G85" s="110" t="s">
        <v>172</v>
      </c>
      <c r="H85" s="110" t="s">
        <v>173</v>
      </c>
      <c r="I85" s="107">
        <v>98.167037037037019</v>
      </c>
      <c r="J85" t="s">
        <v>175</v>
      </c>
      <c r="K85" s="110">
        <v>62.277999999999999</v>
      </c>
      <c r="L85" t="s">
        <v>176</v>
      </c>
      <c r="O85" t="s">
        <v>238</v>
      </c>
      <c r="P85" t="s">
        <v>226</v>
      </c>
    </row>
    <row r="86" spans="1:16">
      <c r="A86" t="s">
        <v>216</v>
      </c>
      <c r="B86" s="109">
        <v>1.6060000000000001</v>
      </c>
      <c r="C86" t="s">
        <v>187</v>
      </c>
      <c r="D86" s="109">
        <v>1.59</v>
      </c>
      <c r="E86" s="54">
        <v>44859</v>
      </c>
      <c r="F86" s="105">
        <v>26</v>
      </c>
      <c r="G86" s="110">
        <v>96.972777777777779</v>
      </c>
      <c r="H86" s="110" t="s">
        <v>173</v>
      </c>
      <c r="I86" s="107">
        <v>84.991851851851848</v>
      </c>
      <c r="J86" t="s">
        <v>175</v>
      </c>
      <c r="K86" s="110">
        <v>6.8049999999999997</v>
      </c>
      <c r="L86" t="s">
        <v>176</v>
      </c>
      <c r="O86" t="s">
        <v>238</v>
      </c>
      <c r="P86" t="s">
        <v>247</v>
      </c>
    </row>
    <row r="87" spans="1:16">
      <c r="A87" t="s">
        <v>187</v>
      </c>
      <c r="B87" s="109">
        <v>1.59</v>
      </c>
      <c r="C87" t="s">
        <v>170</v>
      </c>
      <c r="D87" s="109">
        <v>1.492</v>
      </c>
      <c r="E87" s="54">
        <v>44859</v>
      </c>
      <c r="F87" s="105">
        <v>27</v>
      </c>
      <c r="G87" s="110" t="s">
        <v>172</v>
      </c>
      <c r="H87" s="110" t="s">
        <v>173</v>
      </c>
      <c r="I87" s="107">
        <v>101.5799074074074</v>
      </c>
      <c r="J87" t="s">
        <v>175</v>
      </c>
      <c r="K87" s="110">
        <v>20.774999999999999</v>
      </c>
      <c r="L87" t="s">
        <v>176</v>
      </c>
      <c r="O87" t="s">
        <v>247</v>
      </c>
      <c r="P87" t="s">
        <v>179</v>
      </c>
    </row>
    <row r="88" spans="1:16">
      <c r="A88" t="s">
        <v>187</v>
      </c>
      <c r="B88" s="109">
        <v>1.59</v>
      </c>
      <c r="C88" t="s">
        <v>216</v>
      </c>
      <c r="D88" s="109">
        <v>1.6060000000000001</v>
      </c>
      <c r="E88" s="54">
        <v>44859</v>
      </c>
      <c r="F88" s="105">
        <v>27</v>
      </c>
      <c r="G88" s="110">
        <v>187.3337962962963</v>
      </c>
      <c r="H88" s="110" t="s">
        <v>173</v>
      </c>
      <c r="I88" s="107">
        <v>95.022777777777776</v>
      </c>
      <c r="J88" t="s">
        <v>175</v>
      </c>
      <c r="K88" s="110">
        <v>6.8049999999999997</v>
      </c>
      <c r="L88" t="s">
        <v>176</v>
      </c>
      <c r="O88" t="s">
        <v>247</v>
      </c>
      <c r="P88" t="s">
        <v>248</v>
      </c>
    </row>
    <row r="89" spans="1:16">
      <c r="A89" t="s">
        <v>187</v>
      </c>
      <c r="B89" s="109">
        <v>1.59</v>
      </c>
      <c r="C89" t="s">
        <v>16</v>
      </c>
      <c r="D89" s="109">
        <v>1.76</v>
      </c>
      <c r="E89" s="54">
        <v>44859</v>
      </c>
      <c r="F89" s="105">
        <v>27</v>
      </c>
      <c r="G89" s="110">
        <v>287.92425925925926</v>
      </c>
      <c r="H89" s="110" t="s">
        <v>173</v>
      </c>
      <c r="I89" s="107">
        <v>83.690370370370374</v>
      </c>
      <c r="J89" t="s">
        <v>175</v>
      </c>
      <c r="K89" s="110">
        <v>22.391999999999999</v>
      </c>
      <c r="L89" t="s">
        <v>176</v>
      </c>
      <c r="O89" t="s">
        <v>247</v>
      </c>
      <c r="P89" t="s">
        <v>228</v>
      </c>
    </row>
    <row r="90" spans="1:16">
      <c r="A90" t="s">
        <v>36</v>
      </c>
      <c r="B90" s="109">
        <v>1.6479999999999999</v>
      </c>
      <c r="C90" t="s">
        <v>85</v>
      </c>
      <c r="D90" s="109">
        <f>0.216-$D$157</f>
        <v>4.5699999999999991E-2</v>
      </c>
      <c r="E90" s="54">
        <v>44862</v>
      </c>
      <c r="F90" s="105">
        <v>28</v>
      </c>
      <c r="G90" s="110" t="s">
        <v>172</v>
      </c>
      <c r="H90" s="110" t="s">
        <v>173</v>
      </c>
      <c r="I90" s="107">
        <v>108.90027777777777</v>
      </c>
      <c r="J90" t="s">
        <v>175</v>
      </c>
      <c r="K90" s="110">
        <v>26.49</v>
      </c>
      <c r="L90" t="s">
        <v>176</v>
      </c>
      <c r="O90" t="s">
        <v>230</v>
      </c>
      <c r="P90" t="s">
        <v>182</v>
      </c>
    </row>
    <row r="91" spans="1:16">
      <c r="A91" t="s">
        <v>36</v>
      </c>
      <c r="B91" s="109">
        <v>1.6479999999999999</v>
      </c>
      <c r="C91" t="s">
        <v>38</v>
      </c>
      <c r="D91" s="109">
        <v>1.393</v>
      </c>
      <c r="E91" s="54">
        <v>44862</v>
      </c>
      <c r="F91" s="105">
        <v>28</v>
      </c>
      <c r="G91" s="110">
        <v>221.8564814814815</v>
      </c>
      <c r="H91" s="110" t="s">
        <v>173</v>
      </c>
      <c r="I91" s="107">
        <v>89.479814814814816</v>
      </c>
      <c r="J91" t="s">
        <v>175</v>
      </c>
      <c r="K91" s="110">
        <v>8.4860000000000007</v>
      </c>
      <c r="L91" t="s">
        <v>176</v>
      </c>
      <c r="O91" t="s">
        <v>230</v>
      </c>
      <c r="P91" t="s">
        <v>242</v>
      </c>
    </row>
    <row r="92" spans="1:16">
      <c r="A92" t="s">
        <v>38</v>
      </c>
      <c r="B92" s="109">
        <v>1.393</v>
      </c>
      <c r="C92" t="s">
        <v>44</v>
      </c>
      <c r="D92" s="109">
        <f>0.216-$D$158</f>
        <v>0.16599999999999998</v>
      </c>
      <c r="E92" s="54">
        <v>44862</v>
      </c>
      <c r="F92" s="105">
        <v>29</v>
      </c>
      <c r="G92" s="110" t="s">
        <v>172</v>
      </c>
      <c r="H92" s="110" t="s">
        <v>173</v>
      </c>
      <c r="I92" s="107">
        <v>106.61268518518519</v>
      </c>
      <c r="J92" t="s">
        <v>175</v>
      </c>
      <c r="K92" s="110">
        <v>30.268666666666665</v>
      </c>
      <c r="L92" t="s">
        <v>176</v>
      </c>
      <c r="O92" t="s">
        <v>242</v>
      </c>
      <c r="P92" t="s">
        <v>231</v>
      </c>
    </row>
    <row r="93" spans="1:16">
      <c r="A93" t="s">
        <v>38</v>
      </c>
      <c r="B93" s="109">
        <v>1.393</v>
      </c>
      <c r="C93" t="s">
        <v>36</v>
      </c>
      <c r="D93" s="109">
        <v>1.6479999999999999</v>
      </c>
      <c r="E93" s="54">
        <v>44862</v>
      </c>
      <c r="F93" s="105">
        <v>29</v>
      </c>
      <c r="G93" s="110">
        <v>262.36370370370372</v>
      </c>
      <c r="H93" s="110" t="s">
        <v>173</v>
      </c>
      <c r="I93" s="107">
        <v>90.528796296296306</v>
      </c>
      <c r="J93" t="s">
        <v>175</v>
      </c>
      <c r="K93" s="110">
        <v>8.4860000000000007</v>
      </c>
      <c r="L93" t="s">
        <v>176</v>
      </c>
      <c r="O93" t="s">
        <v>242</v>
      </c>
      <c r="P93" t="s">
        <v>230</v>
      </c>
    </row>
    <row r="94" spans="1:16">
      <c r="A94" t="s">
        <v>30</v>
      </c>
      <c r="B94" s="109">
        <v>1.5349999999999999</v>
      </c>
      <c r="C94" t="s">
        <v>32</v>
      </c>
      <c r="D94" s="109">
        <v>2.3660000000000001</v>
      </c>
      <c r="E94" s="54">
        <v>44858</v>
      </c>
      <c r="F94" s="105">
        <v>30</v>
      </c>
      <c r="G94" s="110">
        <v>0</v>
      </c>
      <c r="H94" s="110" t="s">
        <v>173</v>
      </c>
      <c r="I94" s="107">
        <v>98.36898148148147</v>
      </c>
      <c r="J94" t="s">
        <v>175</v>
      </c>
      <c r="K94" s="110">
        <v>49.472000000000001</v>
      </c>
      <c r="L94" t="s">
        <v>176</v>
      </c>
      <c r="O94" t="s">
        <v>245</v>
      </c>
      <c r="P94" t="s">
        <v>232</v>
      </c>
    </row>
    <row r="95" spans="1:16">
      <c r="A95" t="s">
        <v>30</v>
      </c>
      <c r="B95" s="109">
        <v>1.5349999999999999</v>
      </c>
      <c r="C95" t="s">
        <v>579</v>
      </c>
      <c r="D95" s="109">
        <v>0</v>
      </c>
      <c r="E95" s="54">
        <v>44858</v>
      </c>
      <c r="F95" s="105">
        <v>30</v>
      </c>
      <c r="G95">
        <v>9.9816666666666674</v>
      </c>
      <c r="H95" s="110" t="s">
        <v>173</v>
      </c>
      <c r="I95" s="107">
        <v>82.70481481481481</v>
      </c>
      <c r="J95" t="s">
        <v>175</v>
      </c>
      <c r="K95" s="110">
        <v>18.22</v>
      </c>
      <c r="L95" t="s">
        <v>176</v>
      </c>
      <c r="O95" t="s">
        <v>245</v>
      </c>
      <c r="P95" t="s">
        <v>369</v>
      </c>
    </row>
    <row r="96" spans="1:16">
      <c r="A96" t="s">
        <v>32</v>
      </c>
      <c r="B96" s="109">
        <v>2.3660000000000001</v>
      </c>
      <c r="C96" t="s">
        <v>30</v>
      </c>
      <c r="D96" s="109">
        <v>1.5349999999999999</v>
      </c>
      <c r="E96" s="54">
        <v>44858</v>
      </c>
      <c r="F96" s="105">
        <v>31</v>
      </c>
      <c r="G96" s="110">
        <v>0</v>
      </c>
      <c r="H96" s="110" t="s">
        <v>173</v>
      </c>
      <c r="I96" s="107">
        <v>81.638611111111118</v>
      </c>
      <c r="J96" t="s">
        <v>175</v>
      </c>
      <c r="K96" s="110">
        <v>49.472000000000001</v>
      </c>
      <c r="L96" t="s">
        <v>176</v>
      </c>
      <c r="O96" t="s">
        <v>232</v>
      </c>
      <c r="P96" t="s">
        <v>245</v>
      </c>
    </row>
    <row r="97" spans="1:18">
      <c r="A97" t="s">
        <v>32</v>
      </c>
      <c r="B97" s="109">
        <v>2.3660000000000001</v>
      </c>
      <c r="C97" t="s">
        <v>579</v>
      </c>
      <c r="D97" s="109">
        <v>0</v>
      </c>
      <c r="E97" s="54">
        <v>44858</v>
      </c>
      <c r="F97" s="105">
        <v>31</v>
      </c>
      <c r="G97">
        <v>354.25777777777779</v>
      </c>
      <c r="H97" s="110" t="s">
        <v>173</v>
      </c>
      <c r="I97" s="107">
        <v>73.101851851851848</v>
      </c>
      <c r="J97" t="s">
        <v>175</v>
      </c>
      <c r="K97" s="110">
        <v>32.718000000000004</v>
      </c>
      <c r="L97" t="s">
        <v>176</v>
      </c>
      <c r="M97" t="s">
        <v>177</v>
      </c>
      <c r="N97" t="s">
        <v>177</v>
      </c>
      <c r="O97" t="s">
        <v>232</v>
      </c>
      <c r="P97" t="s">
        <v>369</v>
      </c>
      <c r="Q97" t="s">
        <v>177</v>
      </c>
      <c r="R97" t="s">
        <v>177</v>
      </c>
    </row>
    <row r="98" spans="1:18">
      <c r="A98" t="s">
        <v>44</v>
      </c>
      <c r="B98" s="109">
        <f>0.216-$D$158</f>
        <v>0.16599999999999998</v>
      </c>
      <c r="C98" t="s">
        <v>32</v>
      </c>
      <c r="D98" s="109">
        <v>2.3660000000000001</v>
      </c>
      <c r="E98" s="54">
        <v>44858</v>
      </c>
      <c r="F98" s="105">
        <v>32</v>
      </c>
      <c r="G98" s="110">
        <v>0</v>
      </c>
      <c r="H98" s="110" t="s">
        <v>173</v>
      </c>
      <c r="I98" s="107">
        <v>88.461018518518514</v>
      </c>
      <c r="J98" t="s">
        <v>175</v>
      </c>
      <c r="K98" s="110">
        <v>51.25866666666667</v>
      </c>
      <c r="L98" t="s">
        <v>176</v>
      </c>
      <c r="O98" t="s">
        <v>231</v>
      </c>
      <c r="P98" t="s">
        <v>232</v>
      </c>
    </row>
    <row r="99" spans="1:18">
      <c r="A99" t="s">
        <v>44</v>
      </c>
      <c r="B99" s="109">
        <f>0.216-$D$158</f>
        <v>0.16599999999999998</v>
      </c>
      <c r="C99" t="s">
        <v>579</v>
      </c>
      <c r="D99" s="109">
        <v>0</v>
      </c>
      <c r="E99" s="54">
        <v>44858</v>
      </c>
      <c r="F99" s="105">
        <v>32</v>
      </c>
      <c r="G99">
        <v>323.83175925925929</v>
      </c>
      <c r="H99" s="110" t="s">
        <v>173</v>
      </c>
      <c r="I99" s="107">
        <v>71.875092592592594</v>
      </c>
      <c r="J99" t="s">
        <v>175</v>
      </c>
      <c r="K99" s="110">
        <v>35.007666666666665</v>
      </c>
      <c r="L99" t="s">
        <v>176</v>
      </c>
      <c r="O99" t="s">
        <v>231</v>
      </c>
      <c r="P99" t="s">
        <v>369</v>
      </c>
    </row>
    <row r="100" spans="1:18">
      <c r="A100" t="s">
        <v>36</v>
      </c>
      <c r="B100" s="109">
        <v>1.6479999999999999</v>
      </c>
      <c r="C100" t="s">
        <v>38</v>
      </c>
      <c r="D100" s="109">
        <v>1.393</v>
      </c>
      <c r="E100" s="54">
        <v>44862</v>
      </c>
      <c r="F100" s="105">
        <v>33</v>
      </c>
      <c r="G100" s="110">
        <v>0</v>
      </c>
      <c r="H100" s="110" t="s">
        <v>173</v>
      </c>
      <c r="I100" s="107">
        <v>89.512870370370365</v>
      </c>
      <c r="J100" t="s">
        <v>175</v>
      </c>
      <c r="K100" s="110">
        <v>8.4870000000000001</v>
      </c>
      <c r="L100" t="s">
        <v>176</v>
      </c>
      <c r="O100" t="s">
        <v>230</v>
      </c>
      <c r="P100" t="s">
        <v>231</v>
      </c>
    </row>
    <row r="101" spans="1:18">
      <c r="A101" t="s">
        <v>36</v>
      </c>
      <c r="B101" s="109">
        <v>1.6479999999999999</v>
      </c>
      <c r="C101" t="s">
        <v>507</v>
      </c>
      <c r="D101" s="109">
        <v>0</v>
      </c>
      <c r="E101" s="54">
        <v>44862</v>
      </c>
      <c r="F101" s="105">
        <v>33</v>
      </c>
      <c r="G101">
        <v>343.50796296296295</v>
      </c>
      <c r="H101" s="110" t="s">
        <v>173</v>
      </c>
      <c r="I101" s="107">
        <v>86.544444444444437</v>
      </c>
      <c r="J101" t="s">
        <v>175</v>
      </c>
      <c r="K101" s="110">
        <v>5.9289999999999994</v>
      </c>
      <c r="L101" t="s">
        <v>176</v>
      </c>
      <c r="O101" t="s">
        <v>230</v>
      </c>
      <c r="P101" t="s">
        <v>573</v>
      </c>
    </row>
    <row r="102" spans="1:18">
      <c r="A102" t="s">
        <v>38</v>
      </c>
      <c r="B102" s="109">
        <v>1.393</v>
      </c>
      <c r="C102" t="s">
        <v>44</v>
      </c>
      <c r="D102" s="109">
        <f>0.216-$D$158</f>
        <v>0.16599999999999998</v>
      </c>
      <c r="E102" s="54">
        <v>44862</v>
      </c>
      <c r="F102" s="105">
        <v>34</v>
      </c>
      <c r="G102" s="110">
        <v>0</v>
      </c>
      <c r="H102" s="110" t="s">
        <v>173</v>
      </c>
      <c r="I102" s="107">
        <v>106.61268518518519</v>
      </c>
      <c r="J102" t="s">
        <v>175</v>
      </c>
      <c r="K102" s="110">
        <v>30.268666666666665</v>
      </c>
      <c r="L102" t="s">
        <v>176</v>
      </c>
      <c r="O102" t="s">
        <v>242</v>
      </c>
      <c r="P102" t="s">
        <v>231</v>
      </c>
    </row>
    <row r="103" spans="1:18">
      <c r="A103" t="s">
        <v>38</v>
      </c>
      <c r="B103" s="109">
        <v>1.393</v>
      </c>
      <c r="C103" t="s">
        <v>507</v>
      </c>
      <c r="D103" s="109">
        <v>0</v>
      </c>
      <c r="E103" s="54">
        <v>44862</v>
      </c>
      <c r="F103" s="105">
        <v>34</v>
      </c>
      <c r="G103">
        <v>294.98101851851851</v>
      </c>
      <c r="H103" s="110" t="s">
        <v>173</v>
      </c>
      <c r="I103" s="107">
        <v>84.71592592592593</v>
      </c>
      <c r="J103" t="s">
        <v>175</v>
      </c>
      <c r="K103" s="110">
        <v>3.0670000000000002</v>
      </c>
      <c r="L103" t="s">
        <v>176</v>
      </c>
      <c r="O103" t="s">
        <v>242</v>
      </c>
      <c r="P103" t="s">
        <v>573</v>
      </c>
    </row>
    <row r="104" spans="1:18">
      <c r="A104" t="s">
        <v>44</v>
      </c>
      <c r="B104" s="109">
        <f>0.216-$D$158</f>
        <v>0.16599999999999998</v>
      </c>
      <c r="C104" t="s">
        <v>38</v>
      </c>
      <c r="D104" s="109">
        <v>1.393</v>
      </c>
      <c r="E104" s="54">
        <v>44862</v>
      </c>
      <c r="F104" s="105">
        <v>35</v>
      </c>
      <c r="G104" s="110">
        <v>0</v>
      </c>
      <c r="H104" s="110" t="s">
        <v>173</v>
      </c>
      <c r="I104" s="107">
        <v>73.403333333333322</v>
      </c>
      <c r="J104" t="s">
        <v>175</v>
      </c>
      <c r="K104" s="110">
        <v>30.268000000000001</v>
      </c>
      <c r="L104" t="s">
        <v>176</v>
      </c>
      <c r="O104" t="s">
        <v>231</v>
      </c>
      <c r="P104" t="s">
        <v>242</v>
      </c>
    </row>
    <row r="105" spans="1:18">
      <c r="A105" t="s">
        <v>44</v>
      </c>
      <c r="B105" s="109">
        <f>0.216-$D$158</f>
        <v>0.16599999999999998</v>
      </c>
      <c r="C105" t="s">
        <v>507</v>
      </c>
      <c r="D105" s="109">
        <v>0</v>
      </c>
      <c r="E105" s="54">
        <v>44862</v>
      </c>
      <c r="F105" s="105">
        <v>35</v>
      </c>
      <c r="G105">
        <v>5.9478703703703708</v>
      </c>
      <c r="H105" s="110" t="s">
        <v>173</v>
      </c>
      <c r="I105" s="107">
        <v>72.130740740740734</v>
      </c>
      <c r="J105" t="s">
        <v>175</v>
      </c>
      <c r="K105" s="110">
        <v>29.104333333333333</v>
      </c>
      <c r="L105" t="s">
        <v>176</v>
      </c>
      <c r="O105" t="s">
        <v>231</v>
      </c>
      <c r="P105" t="s">
        <v>573</v>
      </c>
    </row>
    <row r="106" spans="1:18">
      <c r="A106" t="s">
        <v>45</v>
      </c>
      <c r="B106" s="109">
        <v>1.526</v>
      </c>
      <c r="C106" t="s">
        <v>44</v>
      </c>
      <c r="D106" s="109">
        <f>0.216-$D$158</f>
        <v>0.16599999999999998</v>
      </c>
      <c r="E106" s="54">
        <v>44862</v>
      </c>
      <c r="F106" s="105">
        <v>36</v>
      </c>
      <c r="G106" s="110">
        <v>0</v>
      </c>
      <c r="H106" s="110" t="s">
        <v>173</v>
      </c>
      <c r="I106" s="107">
        <v>109.98648148148148</v>
      </c>
      <c r="J106" t="s">
        <v>175</v>
      </c>
      <c r="K106" s="110">
        <v>25.056333333333331</v>
      </c>
      <c r="L106" t="s">
        <v>176</v>
      </c>
      <c r="O106" t="s">
        <v>231</v>
      </c>
      <c r="P106" t="s">
        <v>242</v>
      </c>
    </row>
    <row r="107" spans="1:18">
      <c r="A107" t="s">
        <v>45</v>
      </c>
      <c r="B107" s="109">
        <v>1.526</v>
      </c>
      <c r="C107" t="s">
        <v>507</v>
      </c>
      <c r="D107" s="109">
        <v>0</v>
      </c>
      <c r="E107" s="54">
        <v>44862</v>
      </c>
      <c r="F107" s="105">
        <v>36</v>
      </c>
      <c r="G107">
        <v>98.449166666666656</v>
      </c>
      <c r="H107" s="110" t="s">
        <v>173</v>
      </c>
      <c r="I107" s="107">
        <v>88.185925925925929</v>
      </c>
      <c r="J107" t="s">
        <v>175</v>
      </c>
      <c r="K107" s="110">
        <v>11.679</v>
      </c>
      <c r="L107" t="s">
        <v>176</v>
      </c>
      <c r="O107" t="s">
        <v>234</v>
      </c>
      <c r="P107" t="s">
        <v>573</v>
      </c>
    </row>
    <row r="108" spans="1:18">
      <c r="A108" t="s">
        <v>85</v>
      </c>
      <c r="B108" s="109">
        <f>0.216-$D$157</f>
        <v>4.5699999999999991E-2</v>
      </c>
      <c r="C108" t="s">
        <v>86</v>
      </c>
      <c r="D108" s="109">
        <v>1.583</v>
      </c>
      <c r="E108" s="54">
        <v>44861</v>
      </c>
      <c r="F108" s="105">
        <v>37</v>
      </c>
      <c r="G108" s="110">
        <v>0</v>
      </c>
      <c r="H108" s="110" t="s">
        <v>173</v>
      </c>
      <c r="I108" s="518">
        <v>88.642777777777781</v>
      </c>
      <c r="J108" t="s">
        <v>175</v>
      </c>
      <c r="K108" s="110">
        <v>22.934999999999999</v>
      </c>
      <c r="L108" t="s">
        <v>176</v>
      </c>
      <c r="O108" t="s">
        <v>237</v>
      </c>
      <c r="P108" t="s">
        <v>240</v>
      </c>
    </row>
    <row r="109" spans="1:18">
      <c r="A109" t="s">
        <v>85</v>
      </c>
      <c r="B109" s="109">
        <f>0.216-$D$157</f>
        <v>4.5699999999999991E-2</v>
      </c>
      <c r="C109" t="s">
        <v>444</v>
      </c>
      <c r="D109" s="109">
        <v>0.23599999999999999</v>
      </c>
      <c r="E109" s="54">
        <v>44861</v>
      </c>
      <c r="F109" s="105">
        <v>37</v>
      </c>
      <c r="G109">
        <v>9.9079629629629622</v>
      </c>
      <c r="H109" s="110" t="s">
        <v>173</v>
      </c>
      <c r="I109" s="107">
        <v>82.601574074074094</v>
      </c>
      <c r="J109" t="s">
        <v>175</v>
      </c>
      <c r="K109" s="110">
        <v>11.743</v>
      </c>
      <c r="L109" t="s">
        <v>176</v>
      </c>
      <c r="O109" t="s">
        <v>237</v>
      </c>
      <c r="P109" t="s">
        <v>553</v>
      </c>
    </row>
    <row r="110" spans="1:18">
      <c r="A110" t="s">
        <v>86</v>
      </c>
      <c r="B110" s="109">
        <v>1.583</v>
      </c>
      <c r="C110" t="s">
        <v>85</v>
      </c>
      <c r="D110" s="109">
        <f>0.216-$D$157</f>
        <v>4.5699999999999991E-2</v>
      </c>
      <c r="E110" s="54">
        <v>44861</v>
      </c>
      <c r="F110" s="105">
        <v>38</v>
      </c>
      <c r="G110" s="110">
        <v>0</v>
      </c>
      <c r="H110" s="110" t="s">
        <v>173</v>
      </c>
      <c r="I110" s="107">
        <v>91.372962962962958</v>
      </c>
      <c r="J110" t="s">
        <v>175</v>
      </c>
      <c r="K110" s="110">
        <v>22.935999999999996</v>
      </c>
      <c r="L110" t="s">
        <v>176</v>
      </c>
      <c r="O110" t="s">
        <v>240</v>
      </c>
      <c r="P110" t="s">
        <v>237</v>
      </c>
    </row>
    <row r="111" spans="1:18">
      <c r="A111" t="s">
        <v>86</v>
      </c>
      <c r="B111" s="109">
        <v>1.583</v>
      </c>
      <c r="C111" t="s">
        <v>444</v>
      </c>
      <c r="D111" s="109">
        <v>0.23599999999999999</v>
      </c>
      <c r="E111" s="54">
        <v>44861</v>
      </c>
      <c r="F111" s="105">
        <v>38</v>
      </c>
      <c r="G111">
        <v>350.08222222222224</v>
      </c>
      <c r="H111" s="110" t="s">
        <v>173</v>
      </c>
      <c r="I111" s="107">
        <v>85.25509259259259</v>
      </c>
      <c r="J111" t="s">
        <v>175</v>
      </c>
      <c r="K111" s="110">
        <v>11.673</v>
      </c>
      <c r="L111" t="s">
        <v>176</v>
      </c>
      <c r="O111" t="s">
        <v>240</v>
      </c>
      <c r="P111" t="s">
        <v>553</v>
      </c>
    </row>
    <row r="112" spans="1:18">
      <c r="A112" t="s">
        <v>36</v>
      </c>
      <c r="B112" s="109">
        <v>1.6479999999999999</v>
      </c>
      <c r="C112" t="s">
        <v>85</v>
      </c>
      <c r="D112" s="109">
        <f>0.216-$D$157</f>
        <v>4.5699999999999991E-2</v>
      </c>
      <c r="E112" s="54">
        <v>44861</v>
      </c>
      <c r="F112" s="105">
        <v>39</v>
      </c>
      <c r="G112" s="110">
        <v>0</v>
      </c>
      <c r="H112" s="110" t="s">
        <v>173</v>
      </c>
      <c r="I112" s="107">
        <v>108.89796296296298</v>
      </c>
      <c r="J112" t="s">
        <v>175</v>
      </c>
      <c r="K112" s="110">
        <v>26.49</v>
      </c>
      <c r="L112" t="s">
        <v>176</v>
      </c>
      <c r="O112" t="s">
        <v>230</v>
      </c>
      <c r="P112" t="s">
        <v>237</v>
      </c>
    </row>
    <row r="113" spans="1:16">
      <c r="A113" t="s">
        <v>36</v>
      </c>
      <c r="B113" s="109">
        <v>1.6479999999999999</v>
      </c>
      <c r="C113" t="s">
        <v>444</v>
      </c>
      <c r="D113" s="109">
        <v>0.23599999999999999</v>
      </c>
      <c r="E113" s="54">
        <v>44861</v>
      </c>
      <c r="F113" s="105">
        <v>39</v>
      </c>
      <c r="G113">
        <v>337.07138888888886</v>
      </c>
      <c r="H113" s="110" t="s">
        <v>173</v>
      </c>
      <c r="I113" s="107">
        <v>112.88462962962963</v>
      </c>
      <c r="J113" t="s">
        <v>175</v>
      </c>
      <c r="K113" s="110">
        <v>18.167999999999999</v>
      </c>
      <c r="L113" t="s">
        <v>176</v>
      </c>
      <c r="O113" t="s">
        <v>246</v>
      </c>
      <c r="P113" t="s">
        <v>553</v>
      </c>
    </row>
    <row r="114" spans="1:16">
      <c r="A114" t="s">
        <v>221</v>
      </c>
      <c r="B114" s="109">
        <v>1.7010000000000001</v>
      </c>
      <c r="C114" t="s">
        <v>36</v>
      </c>
      <c r="D114" s="109">
        <v>1.6479999999999999</v>
      </c>
      <c r="E114" s="54">
        <v>44861</v>
      </c>
      <c r="F114" s="105">
        <v>40</v>
      </c>
      <c r="G114" s="110">
        <v>0</v>
      </c>
      <c r="H114" s="110" t="s">
        <v>173</v>
      </c>
      <c r="I114" s="107">
        <v>90.194537037037037</v>
      </c>
      <c r="J114" t="s">
        <v>175</v>
      </c>
      <c r="K114" s="110">
        <v>17.576000000000001</v>
      </c>
      <c r="L114" t="s">
        <v>176</v>
      </c>
      <c r="O114" t="s">
        <v>244</v>
      </c>
      <c r="P114" t="s">
        <v>230</v>
      </c>
    </row>
    <row r="115" spans="1:16">
      <c r="A115" t="s">
        <v>221</v>
      </c>
      <c r="B115" s="109">
        <v>1.7010000000000001</v>
      </c>
      <c r="C115" t="s">
        <v>444</v>
      </c>
      <c r="D115" s="109">
        <v>0.23599999999999999</v>
      </c>
      <c r="E115" s="54">
        <v>44861</v>
      </c>
      <c r="F115" s="105">
        <v>40</v>
      </c>
      <c r="G115">
        <v>59.564907407407411</v>
      </c>
      <c r="H115" s="110" t="s">
        <v>173</v>
      </c>
      <c r="I115" s="107">
        <v>113.98101851851852</v>
      </c>
      <c r="J115" t="s">
        <v>175</v>
      </c>
      <c r="K115" s="110">
        <v>17.521000000000001</v>
      </c>
      <c r="L115" t="s">
        <v>176</v>
      </c>
      <c r="O115" t="s">
        <v>244</v>
      </c>
      <c r="P115" t="s">
        <v>553</v>
      </c>
    </row>
    <row r="116" spans="1:16">
      <c r="A116" t="s">
        <v>45</v>
      </c>
      <c r="B116" s="109">
        <v>1.526</v>
      </c>
      <c r="C116" t="s">
        <v>44</v>
      </c>
      <c r="D116" s="109">
        <f>0.216-$D$158</f>
        <v>0.16599999999999998</v>
      </c>
      <c r="E116" s="54">
        <v>44862</v>
      </c>
      <c r="F116" s="105">
        <v>41</v>
      </c>
      <c r="G116" s="110">
        <v>0</v>
      </c>
      <c r="H116" s="110" t="s">
        <v>173</v>
      </c>
      <c r="I116" s="107">
        <v>109.98675925925926</v>
      </c>
      <c r="J116" t="s">
        <v>175</v>
      </c>
      <c r="K116" s="110">
        <v>25.056000000000001</v>
      </c>
      <c r="L116" t="s">
        <v>176</v>
      </c>
      <c r="O116" t="s">
        <v>234</v>
      </c>
      <c r="P116" t="s">
        <v>231</v>
      </c>
    </row>
    <row r="117" spans="1:16">
      <c r="A117" t="s">
        <v>45</v>
      </c>
      <c r="B117" s="109">
        <v>1.526</v>
      </c>
      <c r="C117" t="s">
        <v>515</v>
      </c>
      <c r="D117" s="109">
        <f>0.236-0.035</f>
        <v>0.20099999999999998</v>
      </c>
      <c r="E117" s="54">
        <v>44862</v>
      </c>
      <c r="F117" s="105">
        <v>41</v>
      </c>
      <c r="G117">
        <v>231.12870370370368</v>
      </c>
      <c r="H117" s="110" t="s">
        <v>173</v>
      </c>
      <c r="I117" s="107">
        <v>84.400925925925932</v>
      </c>
      <c r="J117" t="s">
        <v>175</v>
      </c>
      <c r="K117" s="110">
        <v>8.5860000000000003</v>
      </c>
      <c r="L117" t="s">
        <v>176</v>
      </c>
      <c r="O117" t="s">
        <v>234</v>
      </c>
      <c r="P117" t="s">
        <v>515</v>
      </c>
    </row>
    <row r="118" spans="1:16">
      <c r="A118" t="s">
        <v>36</v>
      </c>
      <c r="B118" s="109">
        <v>1.6479999999999999</v>
      </c>
      <c r="C118" t="s">
        <v>44</v>
      </c>
      <c r="D118" s="109">
        <f>0.216-$D$158</f>
        <v>0.16599999999999998</v>
      </c>
      <c r="E118" s="54">
        <v>44862</v>
      </c>
      <c r="F118" s="105">
        <v>42</v>
      </c>
      <c r="G118" s="110">
        <v>0</v>
      </c>
      <c r="H118" s="110" t="s">
        <v>173</v>
      </c>
      <c r="I118" s="107">
        <v>105.3313888888889</v>
      </c>
      <c r="J118" t="s">
        <v>175</v>
      </c>
      <c r="K118" s="110">
        <v>32.44</v>
      </c>
      <c r="L118" t="s">
        <v>176</v>
      </c>
      <c r="O118" t="s">
        <v>230</v>
      </c>
      <c r="P118" t="s">
        <v>231</v>
      </c>
    </row>
    <row r="119" spans="1:16">
      <c r="A119" t="s">
        <v>36</v>
      </c>
      <c r="B119" s="109">
        <v>1.6479999999999999</v>
      </c>
      <c r="C119" t="s">
        <v>515</v>
      </c>
      <c r="D119" s="109">
        <f>0.236-0.035</f>
        <v>0.20099999999999998</v>
      </c>
      <c r="E119" s="54">
        <v>44862</v>
      </c>
      <c r="F119" s="105">
        <v>42</v>
      </c>
      <c r="G119" s="110">
        <v>290.12</v>
      </c>
      <c r="H119" s="110" t="s">
        <v>173</v>
      </c>
      <c r="I119" s="107">
        <v>86.827962962962957</v>
      </c>
      <c r="J119" t="s">
        <v>175</v>
      </c>
      <c r="K119" s="110">
        <v>14.914999999999999</v>
      </c>
      <c r="L119" t="s">
        <v>176</v>
      </c>
      <c r="O119" t="s">
        <v>230</v>
      </c>
      <c r="P119" t="s">
        <v>515</v>
      </c>
    </row>
    <row r="120" spans="1:16">
      <c r="A120" t="s">
        <v>30</v>
      </c>
      <c r="B120" s="109">
        <v>1.5349999999999999</v>
      </c>
      <c r="C120" t="s">
        <v>36</v>
      </c>
      <c r="D120" s="109">
        <v>1.6479999999999999</v>
      </c>
      <c r="E120" s="54">
        <v>44865</v>
      </c>
      <c r="F120" s="105">
        <v>43</v>
      </c>
      <c r="G120" s="110">
        <v>0</v>
      </c>
      <c r="H120" s="110" t="s">
        <v>173</v>
      </c>
      <c r="I120" s="107">
        <v>90.01953703703704</v>
      </c>
      <c r="J120" t="s">
        <v>175</v>
      </c>
      <c r="K120" s="110">
        <v>20.911000000000001</v>
      </c>
      <c r="L120" t="s">
        <v>176</v>
      </c>
      <c r="O120" t="s">
        <v>245</v>
      </c>
      <c r="P120" t="s">
        <v>230</v>
      </c>
    </row>
    <row r="121" spans="1:16">
      <c r="A121" t="s">
        <v>30</v>
      </c>
      <c r="B121" s="109">
        <v>1.5349999999999999</v>
      </c>
      <c r="C121" t="s">
        <v>515</v>
      </c>
      <c r="D121" s="109">
        <f>0.236-0.035</f>
        <v>0.20099999999999998</v>
      </c>
      <c r="E121" s="54">
        <v>44865</v>
      </c>
      <c r="F121" s="105">
        <v>43</v>
      </c>
      <c r="G121" s="110">
        <v>322.22268518518518</v>
      </c>
      <c r="H121" s="110" t="s">
        <v>173</v>
      </c>
      <c r="I121" s="107">
        <v>84.747962962962958</v>
      </c>
      <c r="J121" t="s">
        <v>175</v>
      </c>
      <c r="K121" s="110">
        <v>8.9719999999999995</v>
      </c>
      <c r="L121" t="s">
        <v>176</v>
      </c>
      <c r="O121" t="s">
        <v>245</v>
      </c>
      <c r="P121" t="s">
        <v>515</v>
      </c>
    </row>
    <row r="122" spans="1:16">
      <c r="A122" t="s">
        <v>30</v>
      </c>
      <c r="B122" s="109">
        <v>1.5349999999999999</v>
      </c>
      <c r="C122" t="s">
        <v>36</v>
      </c>
      <c r="D122" s="109">
        <v>1.6479999999999999</v>
      </c>
      <c r="E122" s="54">
        <v>44865</v>
      </c>
      <c r="F122" s="105">
        <v>44</v>
      </c>
      <c r="G122" s="110">
        <v>0</v>
      </c>
      <c r="H122" s="110" t="s">
        <v>173</v>
      </c>
      <c r="I122" s="107">
        <v>90.020092592592604</v>
      </c>
      <c r="J122" t="s">
        <v>175</v>
      </c>
      <c r="K122" s="110">
        <v>20.911000000000001</v>
      </c>
      <c r="L122" t="s">
        <v>176</v>
      </c>
      <c r="O122" t="s">
        <v>245</v>
      </c>
      <c r="P122" t="s">
        <v>230</v>
      </c>
    </row>
    <row r="123" spans="1:16">
      <c r="A123" t="s">
        <v>30</v>
      </c>
      <c r="B123" s="109">
        <v>1.5349999999999999</v>
      </c>
      <c r="C123" t="s">
        <v>425</v>
      </c>
      <c r="D123" s="109">
        <f>0.236-0.034</f>
        <v>0.20199999999999999</v>
      </c>
      <c r="E123" s="54">
        <v>44865</v>
      </c>
      <c r="F123" s="105">
        <v>44</v>
      </c>
      <c r="G123" s="110">
        <v>357.89185185185187</v>
      </c>
      <c r="H123" s="110" t="s">
        <v>173</v>
      </c>
      <c r="I123" s="107">
        <v>85.418055555555554</v>
      </c>
      <c r="J123" t="s">
        <v>175</v>
      </c>
      <c r="K123" s="110">
        <v>10.23</v>
      </c>
      <c r="L123" t="s">
        <v>176</v>
      </c>
      <c r="O123" t="s">
        <v>245</v>
      </c>
      <c r="P123" t="s">
        <v>425</v>
      </c>
    </row>
    <row r="124" spans="1:16">
      <c r="A124" t="s">
        <v>221</v>
      </c>
      <c r="B124" s="109">
        <v>1.7010000000000001</v>
      </c>
      <c r="C124" t="s">
        <v>36</v>
      </c>
      <c r="D124" s="109">
        <v>1.6479999999999999</v>
      </c>
      <c r="E124" s="54">
        <v>44865</v>
      </c>
      <c r="F124" s="105">
        <v>45</v>
      </c>
      <c r="G124" s="110">
        <v>0</v>
      </c>
      <c r="H124" s="110" t="s">
        <v>173</v>
      </c>
      <c r="I124" s="107">
        <v>90.189259259259259</v>
      </c>
      <c r="J124" t="s">
        <v>175</v>
      </c>
      <c r="K124" s="110">
        <v>17.574999999999999</v>
      </c>
      <c r="L124" t="s">
        <v>176</v>
      </c>
      <c r="O124" t="s">
        <v>244</v>
      </c>
      <c r="P124" t="s">
        <v>230</v>
      </c>
    </row>
    <row r="125" spans="1:16">
      <c r="A125" t="s">
        <v>221</v>
      </c>
      <c r="B125" s="109">
        <v>1.7010000000000001</v>
      </c>
      <c r="C125" t="s">
        <v>425</v>
      </c>
      <c r="D125" s="109">
        <f>0.236-0.034</f>
        <v>0.20199999999999999</v>
      </c>
      <c r="E125" s="54">
        <v>44865</v>
      </c>
      <c r="F125" s="105">
        <v>45</v>
      </c>
      <c r="G125" s="110">
        <v>325.73333333333329</v>
      </c>
      <c r="H125" s="110" t="s">
        <v>173</v>
      </c>
      <c r="I125" s="107">
        <v>85.778611111111104</v>
      </c>
      <c r="J125" t="s">
        <v>175</v>
      </c>
      <c r="K125" s="110">
        <v>10.411</v>
      </c>
      <c r="L125" t="s">
        <v>176</v>
      </c>
      <c r="O125" t="s">
        <v>244</v>
      </c>
      <c r="P125" t="s">
        <v>425</v>
      </c>
    </row>
    <row r="126" spans="1:16">
      <c r="A126" t="s">
        <v>36</v>
      </c>
      <c r="B126" s="109">
        <v>1.6479999999999999</v>
      </c>
      <c r="C126" t="s">
        <v>44</v>
      </c>
      <c r="D126" s="109">
        <f>0.216-$D$158</f>
        <v>0.16599999999999998</v>
      </c>
      <c r="E126" s="54">
        <v>44865</v>
      </c>
      <c r="F126" s="105">
        <v>46</v>
      </c>
      <c r="G126" s="110">
        <v>0</v>
      </c>
      <c r="H126" s="110" t="s">
        <v>173</v>
      </c>
      <c r="I126" s="107">
        <v>105.33148148148149</v>
      </c>
      <c r="J126" t="s">
        <v>175</v>
      </c>
      <c r="K126" s="110">
        <v>32.441000000000003</v>
      </c>
      <c r="L126" t="s">
        <v>176</v>
      </c>
      <c r="O126" t="s">
        <v>230</v>
      </c>
      <c r="P126" t="s">
        <v>231</v>
      </c>
    </row>
    <row r="127" spans="1:16">
      <c r="A127" t="s">
        <v>36</v>
      </c>
      <c r="B127" s="109">
        <v>1.6479999999999999</v>
      </c>
      <c r="C127" t="s">
        <v>425</v>
      </c>
      <c r="D127" s="109">
        <f>0.236-0.034</f>
        <v>0.20199999999999999</v>
      </c>
      <c r="E127" s="54">
        <v>44865</v>
      </c>
      <c r="F127" s="105">
        <v>46</v>
      </c>
      <c r="G127" s="110">
        <v>270.55972222222221</v>
      </c>
      <c r="H127" s="110" t="s">
        <v>173</v>
      </c>
      <c r="I127" s="107">
        <v>85.622592592592596</v>
      </c>
      <c r="J127" t="s">
        <v>175</v>
      </c>
      <c r="K127" s="110">
        <v>10.76</v>
      </c>
      <c r="L127" t="s">
        <v>176</v>
      </c>
      <c r="O127" t="s">
        <v>581</v>
      </c>
      <c r="P127" t="s">
        <v>425</v>
      </c>
    </row>
    <row r="128" spans="1:16">
      <c r="A128" t="s">
        <v>45</v>
      </c>
      <c r="B128" s="109">
        <v>1.526</v>
      </c>
      <c r="C128" t="s">
        <v>44</v>
      </c>
      <c r="D128" s="109">
        <f>0.216-$D$158</f>
        <v>0.16599999999999998</v>
      </c>
      <c r="E128" s="54">
        <v>44865</v>
      </c>
      <c r="F128" s="105">
        <v>47</v>
      </c>
      <c r="G128" s="110">
        <v>0</v>
      </c>
      <c r="H128" s="110" t="s">
        <v>173</v>
      </c>
      <c r="I128" s="107">
        <v>109.98731481481481</v>
      </c>
      <c r="J128" t="s">
        <v>175</v>
      </c>
      <c r="K128" s="110">
        <v>25.056000000000001</v>
      </c>
      <c r="L128" t="s">
        <v>176</v>
      </c>
      <c r="O128" t="s">
        <v>234</v>
      </c>
      <c r="P128" t="s">
        <v>231</v>
      </c>
    </row>
    <row r="129" spans="1:16">
      <c r="A129" t="s">
        <v>45</v>
      </c>
      <c r="B129" s="109">
        <v>1.526</v>
      </c>
      <c r="C129" t="s">
        <v>425</v>
      </c>
      <c r="D129" s="109">
        <f>0.236-0.034</f>
        <v>0.20199999999999999</v>
      </c>
      <c r="E129" s="54">
        <v>44865</v>
      </c>
      <c r="F129" s="105">
        <v>47</v>
      </c>
      <c r="G129" s="110">
        <v>193.21759259259261</v>
      </c>
      <c r="H129" s="110" t="s">
        <v>173</v>
      </c>
      <c r="I129" s="107">
        <v>85.040277777777774</v>
      </c>
      <c r="J129" t="s">
        <v>175</v>
      </c>
      <c r="K129" s="110">
        <v>9.6449999999999996</v>
      </c>
      <c r="L129" t="s">
        <v>176</v>
      </c>
      <c r="O129" t="s">
        <v>234</v>
      </c>
      <c r="P129" t="s">
        <v>425</v>
      </c>
    </row>
    <row r="130" spans="1:16">
      <c r="A130" t="s">
        <v>45</v>
      </c>
      <c r="B130" s="109">
        <v>1.526</v>
      </c>
      <c r="C130" t="s">
        <v>44</v>
      </c>
      <c r="D130" s="109">
        <f>0.216-$D$158</f>
        <v>0.16599999999999998</v>
      </c>
      <c r="E130" s="54">
        <v>44865</v>
      </c>
      <c r="F130" s="105">
        <v>48</v>
      </c>
      <c r="G130" s="110">
        <v>0</v>
      </c>
      <c r="H130" s="110" t="s">
        <v>173</v>
      </c>
      <c r="I130" s="107">
        <v>109.9875</v>
      </c>
      <c r="J130" t="s">
        <v>175</v>
      </c>
      <c r="K130" s="110">
        <v>25.056000000000001</v>
      </c>
      <c r="L130" t="s">
        <v>176</v>
      </c>
      <c r="O130" t="s">
        <v>234</v>
      </c>
      <c r="P130" t="s">
        <v>231</v>
      </c>
    </row>
    <row r="131" spans="1:16">
      <c r="A131" t="s">
        <v>45</v>
      </c>
      <c r="B131" s="109">
        <v>1.526</v>
      </c>
      <c r="C131" t="s">
        <v>507</v>
      </c>
      <c r="D131" s="109">
        <v>0</v>
      </c>
      <c r="E131" s="54">
        <v>44865</v>
      </c>
      <c r="F131" s="105">
        <v>48</v>
      </c>
      <c r="G131" s="110">
        <v>98.345092592592593</v>
      </c>
      <c r="H131" s="110" t="s">
        <v>173</v>
      </c>
      <c r="I131" s="107">
        <v>88.185925925925929</v>
      </c>
      <c r="J131" t="s">
        <v>175</v>
      </c>
      <c r="K131" s="110">
        <v>11.803000000000003</v>
      </c>
      <c r="L131" t="s">
        <v>176</v>
      </c>
      <c r="O131" t="s">
        <v>234</v>
      </c>
      <c r="P131" t="s">
        <v>573</v>
      </c>
    </row>
    <row r="132" spans="1:16">
      <c r="A132" t="s">
        <v>36</v>
      </c>
      <c r="B132" s="109">
        <v>1.6479999999999999</v>
      </c>
      <c r="C132" t="s">
        <v>44</v>
      </c>
      <c r="D132" s="109">
        <f>0.216-$D$158</f>
        <v>0.16599999999999998</v>
      </c>
      <c r="E132" s="54">
        <v>44865</v>
      </c>
      <c r="F132" s="105">
        <v>49</v>
      </c>
      <c r="G132" s="110">
        <v>0</v>
      </c>
      <c r="H132" s="110" t="s">
        <v>173</v>
      </c>
      <c r="I132" s="107">
        <v>105.33203703703704</v>
      </c>
      <c r="J132" t="s">
        <v>175</v>
      </c>
      <c r="K132" s="110">
        <v>32.441000000000003</v>
      </c>
      <c r="L132" t="s">
        <v>176</v>
      </c>
      <c r="O132" t="s">
        <v>230</v>
      </c>
      <c r="P132" t="s">
        <v>231</v>
      </c>
    </row>
    <row r="133" spans="1:16">
      <c r="A133" t="s">
        <v>36</v>
      </c>
      <c r="B133" s="109">
        <v>1.6479999999999999</v>
      </c>
      <c r="C133" t="s">
        <v>507</v>
      </c>
      <c r="D133" s="109">
        <v>0</v>
      </c>
      <c r="E133" s="54">
        <v>44865</v>
      </c>
      <c r="F133" s="105">
        <v>49</v>
      </c>
      <c r="G133" s="110">
        <v>50.412407407407407</v>
      </c>
      <c r="H133" s="110" t="s">
        <v>173</v>
      </c>
      <c r="I133" s="107">
        <v>86.580555555555563</v>
      </c>
      <c r="J133" t="s">
        <v>175</v>
      </c>
      <c r="K133" s="110">
        <v>6.0529999999999999</v>
      </c>
      <c r="L133" t="s">
        <v>176</v>
      </c>
      <c r="O133" t="s">
        <v>230</v>
      </c>
      <c r="P133" t="s">
        <v>573</v>
      </c>
    </row>
    <row r="134" spans="1:16">
      <c r="A134" t="s">
        <v>38</v>
      </c>
      <c r="B134" s="109">
        <v>1.393</v>
      </c>
      <c r="C134" t="s">
        <v>44</v>
      </c>
      <c r="D134" s="109">
        <f>0.216-$D$158</f>
        <v>0.16599999999999998</v>
      </c>
      <c r="E134" s="54">
        <v>44865</v>
      </c>
      <c r="F134" s="105">
        <v>50</v>
      </c>
      <c r="G134" s="110">
        <v>0</v>
      </c>
      <c r="H134" s="110" t="s">
        <v>173</v>
      </c>
      <c r="I134" s="107">
        <v>106.61481481481481</v>
      </c>
      <c r="J134" t="s">
        <v>175</v>
      </c>
      <c r="K134" s="110">
        <v>30.27</v>
      </c>
      <c r="L134" t="s">
        <v>176</v>
      </c>
      <c r="O134" t="s">
        <v>242</v>
      </c>
      <c r="P134" t="s">
        <v>231</v>
      </c>
    </row>
    <row r="135" spans="1:16">
      <c r="A135" t="s">
        <v>38</v>
      </c>
      <c r="B135" s="109">
        <v>1.393</v>
      </c>
      <c r="C135" t="s">
        <v>507</v>
      </c>
      <c r="D135" s="109">
        <v>0</v>
      </c>
      <c r="E135" s="54">
        <v>44865</v>
      </c>
      <c r="F135" s="105">
        <v>50</v>
      </c>
      <c r="G135" s="110">
        <v>294.65324074074073</v>
      </c>
      <c r="H135" s="110" t="s">
        <v>173</v>
      </c>
      <c r="I135" s="107">
        <v>84.906481481481478</v>
      </c>
      <c r="J135" t="s">
        <v>175</v>
      </c>
      <c r="K135" s="110">
        <v>3.1910000000000003</v>
      </c>
      <c r="L135" t="s">
        <v>176</v>
      </c>
      <c r="O135" t="s">
        <v>242</v>
      </c>
      <c r="P135" t="s">
        <v>573</v>
      </c>
    </row>
    <row r="136" spans="1:16">
      <c r="A136" t="s">
        <v>44</v>
      </c>
      <c r="B136" s="109">
        <f>0.216-$D$158</f>
        <v>0.16599999999999998</v>
      </c>
      <c r="C136" t="s">
        <v>38</v>
      </c>
      <c r="D136" s="109">
        <v>1.393</v>
      </c>
      <c r="E136" s="54">
        <v>44865</v>
      </c>
      <c r="F136" s="105">
        <v>51</v>
      </c>
      <c r="G136" s="110">
        <v>0</v>
      </c>
      <c r="H136" s="110" t="s">
        <v>173</v>
      </c>
      <c r="I136" s="107">
        <v>73.397592592592602</v>
      </c>
      <c r="J136" t="s">
        <v>175</v>
      </c>
      <c r="K136" s="110">
        <v>30.266999999999999</v>
      </c>
      <c r="L136" t="s">
        <v>176</v>
      </c>
      <c r="O136" t="s">
        <v>231</v>
      </c>
      <c r="P136" t="s">
        <v>242</v>
      </c>
    </row>
    <row r="137" spans="1:16">
      <c r="A137" t="s">
        <v>44</v>
      </c>
      <c r="B137" s="109">
        <f>0.216-$D$158</f>
        <v>0.16599999999999998</v>
      </c>
      <c r="C137" t="s">
        <v>507</v>
      </c>
      <c r="D137" s="109">
        <v>0</v>
      </c>
      <c r="E137" s="54">
        <v>44865</v>
      </c>
      <c r="F137" s="105">
        <v>51</v>
      </c>
      <c r="G137" s="110">
        <v>5.9550925925925924</v>
      </c>
      <c r="H137" s="110" t="s">
        <v>173</v>
      </c>
      <c r="I137" s="107">
        <v>72.197870370370367</v>
      </c>
      <c r="J137" t="s">
        <v>175</v>
      </c>
      <c r="K137" s="110">
        <v>29.221</v>
      </c>
      <c r="L137" t="s">
        <v>176</v>
      </c>
      <c r="O137" t="s">
        <v>231</v>
      </c>
      <c r="P137" t="s">
        <v>573</v>
      </c>
    </row>
    <row r="138" spans="1:16">
      <c r="A138" t="s">
        <v>187</v>
      </c>
      <c r="B138" s="109">
        <v>1.5289999999999999</v>
      </c>
      <c r="C138" t="s">
        <v>16</v>
      </c>
      <c r="D138" s="109">
        <v>1.6619999999999999</v>
      </c>
      <c r="E138" s="54">
        <v>44866</v>
      </c>
      <c r="F138" s="105">
        <v>52</v>
      </c>
      <c r="G138" s="110">
        <v>0</v>
      </c>
      <c r="H138" s="110" t="s">
        <v>173</v>
      </c>
      <c r="I138" s="107">
        <v>83.790092592592586</v>
      </c>
      <c r="J138" t="s">
        <v>175</v>
      </c>
      <c r="K138" s="110">
        <v>22.385999999999999</v>
      </c>
      <c r="L138" t="s">
        <v>176</v>
      </c>
      <c r="O138" t="s">
        <v>247</v>
      </c>
      <c r="P138" t="s">
        <v>363</v>
      </c>
    </row>
    <row r="139" spans="1:16">
      <c r="A139" t="s">
        <v>187</v>
      </c>
      <c r="B139" s="109">
        <v>1.5289999999999999</v>
      </c>
      <c r="C139" t="s">
        <v>568</v>
      </c>
      <c r="D139" s="109">
        <v>0</v>
      </c>
      <c r="E139" s="54">
        <v>44866</v>
      </c>
      <c r="F139" s="105">
        <v>52</v>
      </c>
      <c r="G139" s="110">
        <v>337.3374074074074</v>
      </c>
      <c r="H139" s="110" t="s">
        <v>173</v>
      </c>
      <c r="I139" s="107">
        <v>98.985833333333332</v>
      </c>
      <c r="J139" t="s">
        <v>175</v>
      </c>
      <c r="K139" s="110">
        <v>11.566000000000001</v>
      </c>
      <c r="L139" t="s">
        <v>176</v>
      </c>
      <c r="O139" t="s">
        <v>247</v>
      </c>
      <c r="P139" t="s">
        <v>568</v>
      </c>
    </row>
    <row r="140" spans="1:16">
      <c r="A140" t="s">
        <v>16</v>
      </c>
      <c r="B140" s="109">
        <v>1.6619999999999999</v>
      </c>
      <c r="C140" t="s">
        <v>187</v>
      </c>
      <c r="D140" s="109">
        <v>1.5289999999999999</v>
      </c>
      <c r="E140" s="54">
        <v>44866</v>
      </c>
      <c r="F140" s="105">
        <v>53</v>
      </c>
      <c r="G140" s="110">
        <v>0</v>
      </c>
      <c r="H140" s="110" t="s">
        <v>173</v>
      </c>
      <c r="I140" s="107">
        <v>96.225277777777777</v>
      </c>
      <c r="J140" t="s">
        <v>175</v>
      </c>
      <c r="K140" s="110">
        <v>22.388000000000002</v>
      </c>
      <c r="L140" t="s">
        <v>176</v>
      </c>
      <c r="O140" t="s">
        <v>228</v>
      </c>
      <c r="P140" t="s">
        <v>247</v>
      </c>
    </row>
    <row r="141" spans="1:16">
      <c r="A141" t="s">
        <v>16</v>
      </c>
      <c r="B141" s="109">
        <v>1.6619999999999999</v>
      </c>
      <c r="C141" t="s">
        <v>568</v>
      </c>
      <c r="D141" s="109">
        <v>0</v>
      </c>
      <c r="E141" s="54">
        <v>44866</v>
      </c>
      <c r="F141" s="105">
        <v>53</v>
      </c>
      <c r="G141" s="110">
        <v>20.599814814814817</v>
      </c>
      <c r="H141" s="110" t="s">
        <v>173</v>
      </c>
      <c r="I141" s="107">
        <v>108.68324074074074</v>
      </c>
      <c r="J141" t="s">
        <v>175</v>
      </c>
      <c r="K141" s="110">
        <v>13.208999999999998</v>
      </c>
      <c r="L141" t="s">
        <v>176</v>
      </c>
      <c r="O141" t="s">
        <v>228</v>
      </c>
      <c r="P141" t="s">
        <v>568</v>
      </c>
    </row>
    <row r="142" spans="1:16">
      <c r="A142" t="s">
        <v>216</v>
      </c>
      <c r="B142" s="109">
        <v>1.498</v>
      </c>
      <c r="C142" t="s">
        <v>187</v>
      </c>
      <c r="D142" s="109">
        <v>1.5289999999999999</v>
      </c>
      <c r="E142" s="54">
        <v>44866</v>
      </c>
      <c r="F142" s="105">
        <v>54</v>
      </c>
      <c r="G142" s="110">
        <v>0</v>
      </c>
      <c r="H142" s="110" t="s">
        <v>173</v>
      </c>
      <c r="I142" s="107">
        <v>84.606388888888887</v>
      </c>
      <c r="J142" t="s">
        <v>175</v>
      </c>
      <c r="K142" s="110">
        <v>6.81</v>
      </c>
      <c r="L142" t="s">
        <v>176</v>
      </c>
      <c r="O142" t="s">
        <v>238</v>
      </c>
      <c r="P142" t="s">
        <v>247</v>
      </c>
    </row>
    <row r="143" spans="1:16">
      <c r="A143" t="s">
        <v>216</v>
      </c>
      <c r="B143" s="109">
        <v>1.498</v>
      </c>
      <c r="C143" t="s">
        <v>568</v>
      </c>
      <c r="D143" s="109">
        <v>0</v>
      </c>
      <c r="E143" s="54">
        <v>44866</v>
      </c>
      <c r="F143" s="105">
        <v>54</v>
      </c>
      <c r="G143" s="110">
        <v>291.45055555555558</v>
      </c>
      <c r="H143" s="110" t="s">
        <v>173</v>
      </c>
      <c r="I143" s="107">
        <v>95.536111111111111</v>
      </c>
      <c r="J143" t="s">
        <v>175</v>
      </c>
      <c r="K143" s="110">
        <v>12.058999999999999</v>
      </c>
      <c r="L143" t="s">
        <v>176</v>
      </c>
      <c r="O143" t="s">
        <v>238</v>
      </c>
      <c r="P143" t="s">
        <v>568</v>
      </c>
    </row>
    <row r="144" spans="1:16">
      <c r="A144" t="s">
        <v>187</v>
      </c>
      <c r="B144" s="109">
        <v>1.5289999999999999</v>
      </c>
      <c r="C144" t="s">
        <v>16</v>
      </c>
      <c r="D144" s="109">
        <v>1.6619999999999999</v>
      </c>
      <c r="E144" s="54">
        <v>44866</v>
      </c>
      <c r="F144" s="105">
        <v>55</v>
      </c>
      <c r="G144" s="110">
        <v>0</v>
      </c>
      <c r="H144" s="110" t="s">
        <v>173</v>
      </c>
      <c r="I144" s="107">
        <v>83.791203703703715</v>
      </c>
      <c r="J144" t="s">
        <v>175</v>
      </c>
      <c r="K144" s="110">
        <v>22.387</v>
      </c>
      <c r="L144" t="s">
        <v>176</v>
      </c>
      <c r="O144" t="s">
        <v>247</v>
      </c>
      <c r="P144" t="s">
        <v>228</v>
      </c>
    </row>
    <row r="145" spans="1:18">
      <c r="A145" t="s">
        <v>187</v>
      </c>
      <c r="B145" s="109">
        <v>1.5289999999999999</v>
      </c>
      <c r="C145" t="s">
        <v>637</v>
      </c>
      <c r="D145" s="109">
        <v>0</v>
      </c>
      <c r="E145" s="54">
        <v>44866</v>
      </c>
      <c r="F145" s="105">
        <v>55</v>
      </c>
      <c r="G145" s="110">
        <v>56.894907407407409</v>
      </c>
      <c r="H145" s="110" t="s">
        <v>173</v>
      </c>
      <c r="I145" s="107">
        <v>103.88055555555555</v>
      </c>
      <c r="J145" t="s">
        <v>175</v>
      </c>
      <c r="K145" s="110">
        <v>18.945666666666668</v>
      </c>
      <c r="L145" t="s">
        <v>176</v>
      </c>
      <c r="O145" t="s">
        <v>247</v>
      </c>
      <c r="P145" t="s">
        <v>637</v>
      </c>
    </row>
    <row r="146" spans="1:18">
      <c r="A146" t="s">
        <v>170</v>
      </c>
      <c r="B146" s="109">
        <v>1.5589999999999999</v>
      </c>
      <c r="C146" t="s">
        <v>160</v>
      </c>
      <c r="D146" s="109">
        <v>1.488</v>
      </c>
      <c r="E146" s="54">
        <v>44867</v>
      </c>
      <c r="F146" s="105">
        <v>56</v>
      </c>
      <c r="G146" s="110">
        <v>0</v>
      </c>
      <c r="H146" s="110" t="s">
        <v>173</v>
      </c>
      <c r="I146" s="107">
        <v>98.792685185185178</v>
      </c>
      <c r="J146" t="s">
        <v>175</v>
      </c>
      <c r="K146" s="110">
        <v>39.707999999999998</v>
      </c>
      <c r="L146" t="s">
        <v>176</v>
      </c>
      <c r="O146" t="s">
        <v>179</v>
      </c>
      <c r="P146" t="s">
        <v>178</v>
      </c>
    </row>
    <row r="147" spans="1:18">
      <c r="A147" t="s">
        <v>170</v>
      </c>
      <c r="B147" s="109">
        <v>1.5589999999999999</v>
      </c>
      <c r="C147" t="s">
        <v>637</v>
      </c>
      <c r="D147" s="109">
        <v>0</v>
      </c>
      <c r="E147" s="54">
        <v>44867</v>
      </c>
      <c r="F147" s="105">
        <v>56</v>
      </c>
      <c r="G147" s="110">
        <v>253.99675925925928</v>
      </c>
      <c r="H147" s="110" t="s">
        <v>173</v>
      </c>
      <c r="I147" s="107">
        <v>95.275740740740744</v>
      </c>
      <c r="J147" t="s">
        <v>175</v>
      </c>
      <c r="K147" s="110">
        <v>5.4839999999999991</v>
      </c>
      <c r="L147" t="s">
        <v>176</v>
      </c>
      <c r="O147" t="s">
        <v>179</v>
      </c>
      <c r="P147" t="s">
        <v>637</v>
      </c>
    </row>
    <row r="148" spans="1:18">
      <c r="A148" t="s">
        <v>180</v>
      </c>
      <c r="B148" s="109">
        <v>1.58</v>
      </c>
      <c r="C148" t="s">
        <v>160</v>
      </c>
      <c r="D148" s="109">
        <v>1.488</v>
      </c>
      <c r="E148" s="54">
        <v>44867</v>
      </c>
      <c r="F148" s="105">
        <v>57</v>
      </c>
      <c r="G148" s="110">
        <v>0</v>
      </c>
      <c r="H148" s="110" t="s">
        <v>173</v>
      </c>
      <c r="I148" s="107">
        <v>99.378703703703707</v>
      </c>
      <c r="J148" t="s">
        <v>175</v>
      </c>
      <c r="K148" s="110">
        <v>35.706000000000003</v>
      </c>
      <c r="L148" t="s">
        <v>176</v>
      </c>
      <c r="O148" t="s">
        <v>182</v>
      </c>
      <c r="P148" t="s">
        <v>178</v>
      </c>
    </row>
    <row r="149" spans="1:18">
      <c r="A149" t="s">
        <v>180</v>
      </c>
      <c r="B149" s="109">
        <v>1.58</v>
      </c>
      <c r="C149" t="s">
        <v>637</v>
      </c>
      <c r="D149" s="109">
        <v>0</v>
      </c>
      <c r="E149" s="54">
        <v>44867</v>
      </c>
      <c r="F149" s="105">
        <v>57</v>
      </c>
      <c r="G149" s="110">
        <v>136.18759259259261</v>
      </c>
      <c r="H149" s="110" t="s">
        <v>173</v>
      </c>
      <c r="I149" s="107">
        <v>91.90916666666665</v>
      </c>
      <c r="J149" t="s">
        <v>175</v>
      </c>
      <c r="K149" s="110">
        <v>7.5910000000000002</v>
      </c>
      <c r="L149" t="s">
        <v>176</v>
      </c>
      <c r="O149" t="s">
        <v>182</v>
      </c>
      <c r="P149" t="s">
        <v>637</v>
      </c>
    </row>
    <row r="150" spans="1:18">
      <c r="A150" t="s">
        <v>85</v>
      </c>
      <c r="B150" s="109">
        <f>0.216-$D$157</f>
        <v>4.5699999999999991E-2</v>
      </c>
      <c r="C150" t="s">
        <v>86</v>
      </c>
      <c r="D150" s="109">
        <v>1.583</v>
      </c>
      <c r="E150" s="54">
        <v>44872</v>
      </c>
      <c r="F150" s="105">
        <v>58</v>
      </c>
      <c r="G150" s="110">
        <v>0</v>
      </c>
      <c r="H150" s="110" t="s">
        <v>173</v>
      </c>
      <c r="I150" s="107">
        <v>88.690648148148156</v>
      </c>
      <c r="J150" t="s">
        <v>175</v>
      </c>
      <c r="K150" s="110">
        <v>22.935333333333332</v>
      </c>
      <c r="L150" t="s">
        <v>176</v>
      </c>
      <c r="O150" t="s">
        <v>182</v>
      </c>
      <c r="P150" t="s">
        <v>240</v>
      </c>
    </row>
    <row r="151" spans="1:18">
      <c r="A151" t="s">
        <v>85</v>
      </c>
      <c r="B151" s="109">
        <f>0.216-$D$157</f>
        <v>4.5699999999999991E-2</v>
      </c>
      <c r="C151">
        <v>93019</v>
      </c>
      <c r="D151" s="109">
        <v>1.67</v>
      </c>
      <c r="E151" s="54">
        <v>44872</v>
      </c>
      <c r="F151" s="105">
        <v>58</v>
      </c>
      <c r="G151" s="110">
        <v>313.68564814814818</v>
      </c>
      <c r="H151" s="110" t="s">
        <v>173</v>
      </c>
      <c r="I151" s="107">
        <v>84.778888888888886</v>
      </c>
      <c r="J151" t="s">
        <v>175</v>
      </c>
      <c r="K151" s="110">
        <v>5.8230000000000004</v>
      </c>
      <c r="L151" t="s">
        <v>176</v>
      </c>
      <c r="O151" t="s">
        <v>182</v>
      </c>
      <c r="P151" t="s">
        <v>366</v>
      </c>
    </row>
    <row r="152" spans="1:18">
      <c r="A152" t="s">
        <v>86</v>
      </c>
      <c r="B152" s="109">
        <v>1.583</v>
      </c>
      <c r="C152" t="s">
        <v>85</v>
      </c>
      <c r="D152" s="109">
        <f>0.216-$D$157</f>
        <v>4.5699999999999991E-2</v>
      </c>
      <c r="E152" s="54">
        <v>44872</v>
      </c>
      <c r="F152" s="105">
        <v>59</v>
      </c>
      <c r="G152" s="110">
        <v>0</v>
      </c>
      <c r="H152" s="110" t="s">
        <v>173</v>
      </c>
      <c r="I152" s="107">
        <v>91.325648148148147</v>
      </c>
      <c r="J152" t="s">
        <v>175</v>
      </c>
      <c r="K152" s="110">
        <v>22.935333333333332</v>
      </c>
      <c r="L152" t="s">
        <v>176</v>
      </c>
      <c r="O152" t="s">
        <v>240</v>
      </c>
      <c r="P152" t="s">
        <v>182</v>
      </c>
    </row>
    <row r="153" spans="1:18">
      <c r="A153" t="s">
        <v>86</v>
      </c>
      <c r="B153" s="109">
        <v>1.583</v>
      </c>
      <c r="C153">
        <v>93019</v>
      </c>
      <c r="D153" s="109">
        <v>1.67</v>
      </c>
      <c r="E153" s="54">
        <v>44872</v>
      </c>
      <c r="F153" s="105">
        <v>59</v>
      </c>
      <c r="G153" s="110">
        <v>12.492592592592594</v>
      </c>
      <c r="H153" s="110" t="s">
        <v>173</v>
      </c>
      <c r="I153" s="107">
        <v>89.992777777777789</v>
      </c>
      <c r="J153" t="s">
        <v>175</v>
      </c>
      <c r="K153" s="110">
        <v>19.382999999999999</v>
      </c>
      <c r="L153" t="s">
        <v>176</v>
      </c>
      <c r="O153" t="s">
        <v>240</v>
      </c>
      <c r="P153" t="s">
        <v>366</v>
      </c>
    </row>
    <row r="154" spans="1:18">
      <c r="A154" t="s">
        <v>227</v>
      </c>
      <c r="B154" s="109">
        <f>0.216-$D$158</f>
        <v>0.16599999999999998</v>
      </c>
      <c r="C154" t="s">
        <v>44</v>
      </c>
      <c r="D154" s="109">
        <f>0.216-$D$158</f>
        <v>0.16599999999999998</v>
      </c>
      <c r="E154" s="54">
        <v>44872</v>
      </c>
      <c r="F154" s="105">
        <v>60</v>
      </c>
      <c r="G154" s="110">
        <v>0</v>
      </c>
      <c r="H154" s="110" t="s">
        <v>173</v>
      </c>
      <c r="I154" s="107">
        <v>90.002499999999998</v>
      </c>
      <c r="J154" t="s">
        <v>175</v>
      </c>
      <c r="K154" s="110">
        <v>29.596</v>
      </c>
      <c r="L154" t="s">
        <v>176</v>
      </c>
      <c r="O154" t="s">
        <v>178</v>
      </c>
      <c r="P154" t="s">
        <v>179</v>
      </c>
    </row>
    <row r="155" spans="1:18">
      <c r="A155" t="s">
        <v>227</v>
      </c>
      <c r="B155" s="109">
        <f>0.216-$D$158</f>
        <v>0.16599999999999998</v>
      </c>
      <c r="C155">
        <v>93019</v>
      </c>
      <c r="D155" s="109">
        <v>1.67</v>
      </c>
      <c r="E155" s="54">
        <v>44872</v>
      </c>
      <c r="F155" s="105">
        <v>60</v>
      </c>
      <c r="G155" s="48">
        <v>278.07037037037031</v>
      </c>
      <c r="H155" s="110" t="s">
        <v>173</v>
      </c>
      <c r="I155" s="107">
        <v>89.309074074074076</v>
      </c>
      <c r="J155" t="s">
        <v>175</v>
      </c>
      <c r="K155" s="110">
        <v>43.811999999999991</v>
      </c>
      <c r="L155" t="s">
        <v>176</v>
      </c>
      <c r="O155" t="s">
        <v>178</v>
      </c>
      <c r="P155" t="s">
        <v>366</v>
      </c>
    </row>
    <row r="156" spans="1:18" ht="15.75" customHeight="1"/>
    <row r="157" spans="1:18">
      <c r="A157" t="s">
        <v>627</v>
      </c>
      <c r="B157" s="110" t="s">
        <v>177</v>
      </c>
      <c r="C157">
        <v>0.216</v>
      </c>
      <c r="D157" s="110">
        <v>0.17030000000000001</v>
      </c>
      <c r="E157" s="54"/>
      <c r="F157" s="105" t="s">
        <v>177</v>
      </c>
      <c r="G157" s="110" t="s">
        <v>177</v>
      </c>
      <c r="H157" s="110" t="s">
        <v>177</v>
      </c>
      <c r="I157" t="s">
        <v>177</v>
      </c>
      <c r="J157" t="s">
        <v>177</v>
      </c>
      <c r="K157" t="s">
        <v>177</v>
      </c>
      <c r="L157" t="s">
        <v>177</v>
      </c>
      <c r="M157" t="s">
        <v>177</v>
      </c>
      <c r="N157" t="s">
        <v>177</v>
      </c>
      <c r="O157" t="s">
        <v>203</v>
      </c>
      <c r="P157" t="s">
        <v>177</v>
      </c>
      <c r="Q157" t="s">
        <v>177</v>
      </c>
      <c r="R157" t="s">
        <v>177</v>
      </c>
    </row>
    <row r="158" spans="1:18">
      <c r="A158" t="s">
        <v>628</v>
      </c>
      <c r="B158" s="110"/>
      <c r="D158" s="110">
        <v>0.05</v>
      </c>
      <c r="E158" s="54"/>
    </row>
    <row r="159" spans="1:18">
      <c r="A159" t="s">
        <v>634</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64366-D370-451A-ADFE-B6B0C9D189D1}">
  <dimension ref="A1:R162"/>
  <sheetViews>
    <sheetView workbookViewId="0"/>
  </sheetViews>
  <sheetFormatPr defaultRowHeight="15"/>
  <cols>
    <col min="1" max="1" width="8.7109375" customWidth="1"/>
    <col min="2" max="2" width="8.7109375" style="109" customWidth="1"/>
    <col min="3" max="3" width="8.42578125" customWidth="1"/>
    <col min="4" max="4" width="8.140625" style="109" customWidth="1"/>
    <col min="5" max="5" width="10.7109375" bestFit="1" customWidth="1"/>
    <col min="6" max="6" width="6.140625" style="105" customWidth="1"/>
    <col min="7" max="7" width="11.28515625" style="110" bestFit="1" customWidth="1"/>
    <col min="8" max="8" width="10.28515625" style="110" customWidth="1"/>
    <col min="9" max="9" width="11.140625" bestFit="1" customWidth="1"/>
    <col min="10" max="10" width="9.85546875" customWidth="1"/>
    <col min="11" max="11" width="11.140625" bestFit="1" customWidth="1"/>
    <col min="12" max="12" width="9.140625" customWidth="1"/>
    <col min="13" max="13" width="8.28515625" customWidth="1"/>
    <col min="14" max="14" width="7.85546875" customWidth="1"/>
    <col min="15" max="15" width="12.85546875" customWidth="1"/>
    <col min="16" max="16" width="10.7109375" bestFit="1" customWidth="1"/>
    <col min="17" max="17" width="11" bestFit="1" customWidth="1"/>
    <col min="18" max="18" width="12.42578125" bestFit="1" customWidth="1"/>
  </cols>
  <sheetData>
    <row r="1" spans="1:18">
      <c r="A1" t="s">
        <v>133</v>
      </c>
      <c r="B1" s="109" t="s">
        <v>134</v>
      </c>
      <c r="C1" t="s">
        <v>135</v>
      </c>
      <c r="D1" s="109" t="s">
        <v>136</v>
      </c>
      <c r="E1" t="s">
        <v>137</v>
      </c>
      <c r="F1" s="105" t="s">
        <v>138</v>
      </c>
      <c r="G1" s="110" t="s">
        <v>139</v>
      </c>
      <c r="H1" s="110" t="s">
        <v>140</v>
      </c>
      <c r="I1" t="s">
        <v>141</v>
      </c>
      <c r="J1" t="s">
        <v>142</v>
      </c>
      <c r="K1" t="s">
        <v>143</v>
      </c>
      <c r="L1" t="s">
        <v>144</v>
      </c>
      <c r="M1" t="s">
        <v>145</v>
      </c>
      <c r="N1" t="s">
        <v>146</v>
      </c>
      <c r="O1" t="s">
        <v>147</v>
      </c>
      <c r="P1" t="s">
        <v>148</v>
      </c>
      <c r="Q1" t="s">
        <v>149</v>
      </c>
      <c r="R1" t="s">
        <v>150</v>
      </c>
    </row>
    <row r="2" spans="1:18">
      <c r="A2" t="s">
        <v>160</v>
      </c>
      <c r="B2" s="109">
        <v>1.488</v>
      </c>
      <c r="C2" t="s">
        <v>170</v>
      </c>
      <c r="D2" s="109">
        <v>1.492</v>
      </c>
      <c r="E2" s="54">
        <v>44846</v>
      </c>
      <c r="F2" s="105" t="s">
        <v>171</v>
      </c>
      <c r="G2" s="110" t="s">
        <v>172</v>
      </c>
      <c r="H2" s="110" t="s">
        <v>173</v>
      </c>
      <c r="I2" t="s">
        <v>174</v>
      </c>
      <c r="J2" t="s">
        <v>175</v>
      </c>
      <c r="K2" s="109">
        <v>39.698</v>
      </c>
      <c r="L2" t="s">
        <v>176</v>
      </c>
      <c r="M2" t="s">
        <v>177</v>
      </c>
      <c r="N2" t="s">
        <v>177</v>
      </c>
      <c r="O2" t="s">
        <v>178</v>
      </c>
      <c r="P2" t="s">
        <v>179</v>
      </c>
      <c r="Q2" t="s">
        <v>177</v>
      </c>
      <c r="R2" t="s">
        <v>177</v>
      </c>
    </row>
    <row r="3" spans="1:18">
      <c r="A3" t="s">
        <v>160</v>
      </c>
      <c r="B3" s="109">
        <v>1.488</v>
      </c>
      <c r="C3" t="s">
        <v>180</v>
      </c>
      <c r="D3" s="109">
        <v>1.611</v>
      </c>
      <c r="E3" s="54">
        <v>44846</v>
      </c>
      <c r="F3" s="105" t="s">
        <v>171</v>
      </c>
      <c r="G3" s="110">
        <v>14.652314814814815</v>
      </c>
      <c r="H3" s="110" t="s">
        <v>173</v>
      </c>
      <c r="I3" t="s">
        <v>181</v>
      </c>
      <c r="J3" t="s">
        <v>175</v>
      </c>
      <c r="K3" s="109">
        <v>35.71</v>
      </c>
      <c r="L3" t="s">
        <v>176</v>
      </c>
      <c r="M3" t="s">
        <v>177</v>
      </c>
      <c r="N3" t="s">
        <v>177</v>
      </c>
      <c r="O3" t="s">
        <v>178</v>
      </c>
      <c r="P3" t="s">
        <v>182</v>
      </c>
      <c r="Q3" t="s">
        <v>177</v>
      </c>
      <c r="R3" t="s">
        <v>177</v>
      </c>
    </row>
    <row r="4" spans="1:18">
      <c r="A4" t="s">
        <v>160</v>
      </c>
      <c r="B4" s="109">
        <v>1.488</v>
      </c>
      <c r="C4" t="s">
        <v>159</v>
      </c>
      <c r="D4" s="109">
        <v>1.4670000000000001</v>
      </c>
      <c r="E4" s="54">
        <v>44846</v>
      </c>
      <c r="F4" s="105" t="s">
        <v>171</v>
      </c>
      <c r="G4" s="110">
        <v>121.15287037037037</v>
      </c>
      <c r="H4" s="110" t="s">
        <v>173</v>
      </c>
      <c r="I4" t="s">
        <v>183</v>
      </c>
      <c r="J4" t="s">
        <v>175</v>
      </c>
      <c r="K4" s="109">
        <v>30.657</v>
      </c>
      <c r="L4" t="s">
        <v>176</v>
      </c>
      <c r="M4" t="s">
        <v>177</v>
      </c>
      <c r="N4" t="s">
        <v>177</v>
      </c>
      <c r="O4" t="s">
        <v>178</v>
      </c>
      <c r="P4" t="s">
        <v>184</v>
      </c>
      <c r="Q4" t="s">
        <v>177</v>
      </c>
      <c r="R4" t="s">
        <v>177</v>
      </c>
    </row>
    <row r="5" spans="1:18">
      <c r="A5" t="s">
        <v>170</v>
      </c>
      <c r="B5" s="109">
        <v>1.492</v>
      </c>
      <c r="C5" t="s">
        <v>160</v>
      </c>
      <c r="D5" s="109">
        <v>1.488</v>
      </c>
      <c r="E5" s="54">
        <v>44848</v>
      </c>
      <c r="F5" s="105" t="s">
        <v>185</v>
      </c>
      <c r="G5" s="110" t="s">
        <v>172</v>
      </c>
      <c r="H5" s="110" t="s">
        <v>173</v>
      </c>
      <c r="I5" t="s">
        <v>186</v>
      </c>
      <c r="J5" t="s">
        <v>175</v>
      </c>
      <c r="K5" s="110">
        <v>39.700000000000003</v>
      </c>
      <c r="L5" t="s">
        <v>176</v>
      </c>
      <c r="M5" t="s">
        <v>177</v>
      </c>
      <c r="N5" t="s">
        <v>177</v>
      </c>
      <c r="O5" t="s">
        <v>179</v>
      </c>
      <c r="P5" t="s">
        <v>178</v>
      </c>
      <c r="Q5" t="s">
        <v>177</v>
      </c>
      <c r="R5" t="s">
        <v>177</v>
      </c>
    </row>
    <row r="6" spans="1:18">
      <c r="A6" t="s">
        <v>170</v>
      </c>
      <c r="B6" s="109">
        <v>1.492</v>
      </c>
      <c r="C6" t="s">
        <v>187</v>
      </c>
      <c r="D6" s="109">
        <v>1.59</v>
      </c>
      <c r="E6" s="54">
        <v>44848</v>
      </c>
      <c r="F6" s="105" t="s">
        <v>185</v>
      </c>
      <c r="G6" s="110">
        <v>192.90148148148148</v>
      </c>
      <c r="H6" s="110" t="s">
        <v>173</v>
      </c>
      <c r="I6" t="s">
        <v>188</v>
      </c>
      <c r="J6" t="s">
        <v>175</v>
      </c>
      <c r="K6" s="110">
        <v>20.774999999999999</v>
      </c>
      <c r="L6" t="s">
        <v>176</v>
      </c>
      <c r="M6" t="s">
        <v>177</v>
      </c>
      <c r="N6" t="s">
        <v>177</v>
      </c>
      <c r="O6" t="s">
        <v>179</v>
      </c>
      <c r="P6" t="s">
        <v>189</v>
      </c>
      <c r="Q6" t="s">
        <v>177</v>
      </c>
      <c r="R6" t="s">
        <v>177</v>
      </c>
    </row>
    <row r="7" spans="1:18">
      <c r="A7" t="s">
        <v>170</v>
      </c>
      <c r="B7" s="109">
        <v>1.492</v>
      </c>
      <c r="C7" t="s">
        <v>180</v>
      </c>
      <c r="D7" s="109">
        <v>1.611</v>
      </c>
      <c r="E7" s="54">
        <v>44848</v>
      </c>
      <c r="F7" s="105" t="s">
        <v>185</v>
      </c>
      <c r="G7" s="110">
        <v>300.07009259259257</v>
      </c>
      <c r="H7" s="110" t="s">
        <v>173</v>
      </c>
      <c r="I7" t="s">
        <v>190</v>
      </c>
      <c r="J7" t="s">
        <v>175</v>
      </c>
      <c r="K7" s="110">
        <v>10.298333333333334</v>
      </c>
      <c r="L7" t="s">
        <v>176</v>
      </c>
      <c r="M7" t="s">
        <v>177</v>
      </c>
      <c r="N7" t="s">
        <v>177</v>
      </c>
      <c r="O7" t="s">
        <v>179</v>
      </c>
      <c r="P7" t="s">
        <v>182</v>
      </c>
      <c r="Q7" t="s">
        <v>177</v>
      </c>
      <c r="R7" t="s">
        <v>177</v>
      </c>
    </row>
    <row r="8" spans="1:18">
      <c r="A8" t="s">
        <v>180</v>
      </c>
      <c r="B8" s="109">
        <v>1.611</v>
      </c>
      <c r="C8" t="s">
        <v>160</v>
      </c>
      <c r="D8" s="109">
        <v>1.488</v>
      </c>
      <c r="E8" s="54">
        <v>44848</v>
      </c>
      <c r="F8" s="105">
        <v>3</v>
      </c>
      <c r="G8" s="110" t="s">
        <v>172</v>
      </c>
      <c r="H8" s="110" t="s">
        <v>173</v>
      </c>
      <c r="I8" s="107">
        <v>99.427777777777791</v>
      </c>
      <c r="J8" t="s">
        <v>175</v>
      </c>
      <c r="K8" s="110">
        <v>35.710333333333331</v>
      </c>
      <c r="L8" t="s">
        <v>176</v>
      </c>
      <c r="O8" t="s">
        <v>182</v>
      </c>
      <c r="P8" t="s">
        <v>178</v>
      </c>
    </row>
    <row r="9" spans="1:18">
      <c r="A9" t="s">
        <v>180</v>
      </c>
      <c r="B9" s="109">
        <v>1.611</v>
      </c>
      <c r="C9" t="s">
        <v>170</v>
      </c>
      <c r="D9" s="109">
        <v>1.492</v>
      </c>
      <c r="E9" s="54">
        <v>44848</v>
      </c>
      <c r="F9" s="105">
        <v>3</v>
      </c>
      <c r="G9" s="110">
        <v>105.41787037037038</v>
      </c>
      <c r="H9" s="110" t="s">
        <v>173</v>
      </c>
      <c r="I9" s="107">
        <v>89.171851851851855</v>
      </c>
      <c r="J9" t="s">
        <v>175</v>
      </c>
      <c r="K9" s="110">
        <v>10.298999999999999</v>
      </c>
      <c r="L9" t="s">
        <v>176</v>
      </c>
      <c r="O9" t="s">
        <v>182</v>
      </c>
      <c r="P9" t="s">
        <v>179</v>
      </c>
    </row>
    <row r="10" spans="1:18">
      <c r="A10" t="s">
        <v>180</v>
      </c>
      <c r="B10" s="109">
        <v>1.611</v>
      </c>
      <c r="C10" t="s">
        <v>16</v>
      </c>
      <c r="D10" s="109">
        <v>1.76</v>
      </c>
      <c r="E10" s="54">
        <v>44848</v>
      </c>
      <c r="F10" s="105">
        <v>3</v>
      </c>
      <c r="G10" s="110">
        <v>212.67101851851851</v>
      </c>
      <c r="H10" s="110" t="s">
        <v>173</v>
      </c>
      <c r="I10" s="107">
        <v>71.32092592592592</v>
      </c>
      <c r="J10" t="s">
        <v>175</v>
      </c>
      <c r="K10" s="110">
        <v>21.172999999999998</v>
      </c>
      <c r="L10" t="s">
        <v>176</v>
      </c>
      <c r="O10" t="s">
        <v>182</v>
      </c>
      <c r="P10" t="s">
        <v>228</v>
      </c>
    </row>
    <row r="11" spans="1:18">
      <c r="A11" t="s">
        <v>159</v>
      </c>
      <c r="B11" s="109">
        <v>1.4670000000000001</v>
      </c>
      <c r="C11" t="s">
        <v>160</v>
      </c>
      <c r="D11" s="109">
        <v>1.488</v>
      </c>
      <c r="E11" s="54">
        <v>44851</v>
      </c>
      <c r="F11" s="105">
        <v>4</v>
      </c>
      <c r="G11" s="110" t="s">
        <v>172</v>
      </c>
      <c r="H11" s="110" t="s">
        <v>173</v>
      </c>
      <c r="I11" s="107">
        <v>90.173796296296288</v>
      </c>
      <c r="J11" t="s">
        <v>175</v>
      </c>
      <c r="K11" s="110">
        <v>30.657</v>
      </c>
      <c r="L11" t="s">
        <v>176</v>
      </c>
      <c r="O11" t="s">
        <v>184</v>
      </c>
      <c r="P11" t="s">
        <v>178</v>
      </c>
    </row>
    <row r="12" spans="1:18">
      <c r="A12" t="s">
        <v>159</v>
      </c>
      <c r="B12" s="109">
        <v>1.4670000000000001</v>
      </c>
      <c r="C12" t="s">
        <v>162</v>
      </c>
      <c r="D12" s="109">
        <v>1.595</v>
      </c>
      <c r="E12" s="54">
        <v>44851</v>
      </c>
      <c r="F12" s="105">
        <v>4</v>
      </c>
      <c r="G12" s="48">
        <v>110.15049999999999</v>
      </c>
      <c r="H12" s="110" t="s">
        <v>173</v>
      </c>
      <c r="I12" s="107">
        <v>88.335277777777776</v>
      </c>
      <c r="J12" t="s">
        <v>175</v>
      </c>
      <c r="K12" s="110">
        <v>26.216999999999999</v>
      </c>
      <c r="L12" t="s">
        <v>176</v>
      </c>
      <c r="O12" t="s">
        <v>184</v>
      </c>
      <c r="P12" t="s">
        <v>189</v>
      </c>
    </row>
    <row r="13" spans="1:18">
      <c r="A13" t="s">
        <v>159</v>
      </c>
      <c r="B13" s="109">
        <v>1.4670000000000001</v>
      </c>
      <c r="C13" t="s">
        <v>163</v>
      </c>
      <c r="D13" s="109">
        <v>1.4650000000000001</v>
      </c>
      <c r="E13" s="54">
        <v>44851</v>
      </c>
      <c r="F13" s="105">
        <v>4</v>
      </c>
      <c r="G13" s="48">
        <v>188.93860000000001</v>
      </c>
      <c r="H13" s="110" t="s">
        <v>173</v>
      </c>
      <c r="I13" s="107">
        <v>88.971666666666678</v>
      </c>
      <c r="J13" t="s">
        <v>175</v>
      </c>
      <c r="K13" s="110">
        <v>31.753</v>
      </c>
      <c r="L13" t="s">
        <v>176</v>
      </c>
      <c r="O13" t="s">
        <v>184</v>
      </c>
      <c r="P13" t="s">
        <v>229</v>
      </c>
    </row>
    <row r="14" spans="1:18">
      <c r="A14" t="s">
        <v>163</v>
      </c>
      <c r="B14" s="109">
        <v>1.4650000000000001</v>
      </c>
      <c r="C14" t="s">
        <v>159</v>
      </c>
      <c r="D14" s="109">
        <v>1.4670000000000001</v>
      </c>
      <c r="E14" s="54">
        <v>44851</v>
      </c>
      <c r="F14" s="105">
        <v>5</v>
      </c>
      <c r="G14" s="110" t="s">
        <v>172</v>
      </c>
      <c r="H14" s="110" t="s">
        <v>173</v>
      </c>
      <c r="I14" s="107">
        <v>91.038796296296297</v>
      </c>
      <c r="J14" t="s">
        <v>175</v>
      </c>
      <c r="K14" s="110">
        <v>31.753</v>
      </c>
      <c r="L14" t="s">
        <v>176</v>
      </c>
      <c r="O14" t="s">
        <v>229</v>
      </c>
      <c r="P14" t="s">
        <v>184</v>
      </c>
    </row>
    <row r="15" spans="1:18">
      <c r="A15" t="s">
        <v>163</v>
      </c>
      <c r="B15" s="109">
        <v>1.4650000000000001</v>
      </c>
      <c r="C15" t="s">
        <v>44</v>
      </c>
      <c r="D15" s="109">
        <f>0.216-$D$162</f>
        <v>0.16599999999999998</v>
      </c>
      <c r="E15" s="54">
        <v>44851</v>
      </c>
      <c r="F15" s="105">
        <v>5</v>
      </c>
      <c r="G15" s="110">
        <v>63.67768518518519</v>
      </c>
      <c r="H15" s="110" t="s">
        <v>173</v>
      </c>
      <c r="I15" s="107">
        <v>90.683518518518511</v>
      </c>
      <c r="J15" t="s">
        <v>175</v>
      </c>
      <c r="K15" s="110">
        <v>31.013000000000002</v>
      </c>
      <c r="L15" t="s">
        <v>176</v>
      </c>
      <c r="O15" t="s">
        <v>229</v>
      </c>
      <c r="P15" t="s">
        <v>231</v>
      </c>
    </row>
    <row r="16" spans="1:18">
      <c r="A16" t="s">
        <v>163</v>
      </c>
      <c r="B16" s="109">
        <v>1.4650000000000001</v>
      </c>
      <c r="C16" t="s">
        <v>32</v>
      </c>
      <c r="D16" s="109">
        <v>2.3660000000000001</v>
      </c>
      <c r="E16" s="54">
        <v>44851</v>
      </c>
      <c r="F16" s="105">
        <v>5</v>
      </c>
      <c r="G16" s="110">
        <v>176.7687962962963</v>
      </c>
      <c r="H16" s="110" t="s">
        <v>173</v>
      </c>
      <c r="I16" s="107">
        <v>88.097685185185185</v>
      </c>
      <c r="J16" t="s">
        <v>175</v>
      </c>
      <c r="K16" s="110">
        <v>30.42</v>
      </c>
      <c r="L16" t="s">
        <v>176</v>
      </c>
      <c r="O16" t="s">
        <v>229</v>
      </c>
      <c r="P16" t="s">
        <v>232</v>
      </c>
    </row>
    <row r="17" spans="1:16">
      <c r="A17" t="s">
        <v>32</v>
      </c>
      <c r="B17" s="109">
        <v>2.3660000000000001</v>
      </c>
      <c r="C17" t="s">
        <v>163</v>
      </c>
      <c r="D17" s="109">
        <v>1.4650000000000001</v>
      </c>
      <c r="E17" s="54">
        <v>44851</v>
      </c>
      <c r="F17" s="105">
        <v>6</v>
      </c>
      <c r="G17" s="110" t="s">
        <v>172</v>
      </c>
      <c r="H17" s="110" t="s">
        <v>173</v>
      </c>
      <c r="I17" s="107">
        <v>91.914351851851848</v>
      </c>
      <c r="J17" t="s">
        <v>175</v>
      </c>
      <c r="K17" s="110">
        <v>30.420200000000005</v>
      </c>
      <c r="L17" t="s">
        <v>176</v>
      </c>
      <c r="O17" t="s">
        <v>232</v>
      </c>
      <c r="P17" t="s">
        <v>229</v>
      </c>
    </row>
    <row r="18" spans="1:16">
      <c r="A18" t="s">
        <v>32</v>
      </c>
      <c r="B18" s="109">
        <v>2.3660000000000001</v>
      </c>
      <c r="C18" t="s">
        <v>44</v>
      </c>
      <c r="D18" s="109">
        <f>0.216-$D$162</f>
        <v>0.16599999999999998</v>
      </c>
      <c r="E18" s="54">
        <v>44851</v>
      </c>
      <c r="F18" s="105">
        <v>6</v>
      </c>
      <c r="G18" s="110">
        <v>33.82925925925926</v>
      </c>
      <c r="H18" s="110" t="s">
        <v>173</v>
      </c>
      <c r="I18" s="107">
        <v>91.546018518518508</v>
      </c>
      <c r="J18" t="s">
        <v>175</v>
      </c>
      <c r="K18" s="110">
        <v>51.258000000000003</v>
      </c>
      <c r="L18" t="s">
        <v>176</v>
      </c>
      <c r="O18" t="s">
        <v>232</v>
      </c>
      <c r="P18" t="s">
        <v>231</v>
      </c>
    </row>
    <row r="19" spans="1:16">
      <c r="A19" t="s">
        <v>32</v>
      </c>
      <c r="B19" s="109">
        <v>2.3660000000000001</v>
      </c>
      <c r="C19" t="s">
        <v>45</v>
      </c>
      <c r="D19" s="109">
        <v>1.526</v>
      </c>
      <c r="E19" s="54">
        <v>44851</v>
      </c>
      <c r="F19" s="105">
        <v>6</v>
      </c>
      <c r="G19" s="110">
        <v>59.665833333333332</v>
      </c>
      <c r="H19" s="110" t="s">
        <v>173</v>
      </c>
      <c r="I19" s="107">
        <v>82.36990740740741</v>
      </c>
      <c r="J19" t="s">
        <v>175</v>
      </c>
      <c r="K19" s="110">
        <v>54.064</v>
      </c>
      <c r="L19" t="s">
        <v>176</v>
      </c>
      <c r="O19" t="s">
        <v>232</v>
      </c>
      <c r="P19" t="s">
        <v>234</v>
      </c>
    </row>
    <row r="20" spans="1:16">
      <c r="A20" t="s">
        <v>32</v>
      </c>
      <c r="B20" s="109">
        <v>2.3660000000000001</v>
      </c>
      <c r="C20" t="s">
        <v>30</v>
      </c>
      <c r="D20" s="109">
        <v>1.538</v>
      </c>
      <c r="E20" s="54">
        <v>44851</v>
      </c>
      <c r="F20" s="105">
        <v>6</v>
      </c>
      <c r="G20" s="110">
        <v>78.417222222222222</v>
      </c>
      <c r="H20" s="110" t="s">
        <v>173</v>
      </c>
      <c r="I20" s="107">
        <v>81.63675925925925</v>
      </c>
      <c r="J20" t="s">
        <v>175</v>
      </c>
      <c r="K20" s="110">
        <v>49.470999999999997</v>
      </c>
      <c r="L20" t="s">
        <v>176</v>
      </c>
      <c r="O20" t="s">
        <v>232</v>
      </c>
      <c r="P20" t="s">
        <v>235</v>
      </c>
    </row>
    <row r="21" spans="1:16">
      <c r="A21" t="s">
        <v>44</v>
      </c>
      <c r="B21" s="109">
        <f>0.216-$D$162</f>
        <v>0.16599999999999998</v>
      </c>
      <c r="C21" t="s">
        <v>32</v>
      </c>
      <c r="D21" s="109">
        <v>2.3660000000000001</v>
      </c>
      <c r="E21" s="54">
        <v>44852</v>
      </c>
      <c r="F21" s="105">
        <v>7</v>
      </c>
      <c r="G21" s="110" t="s">
        <v>172</v>
      </c>
      <c r="H21" s="110" t="s">
        <v>173</v>
      </c>
      <c r="I21" s="107">
        <v>88.46037037037037</v>
      </c>
      <c r="J21" t="s">
        <v>175</v>
      </c>
      <c r="K21" s="110">
        <v>51.258999999999993</v>
      </c>
      <c r="L21" t="s">
        <v>176</v>
      </c>
      <c r="O21" t="s">
        <v>231</v>
      </c>
      <c r="P21" t="s">
        <v>232</v>
      </c>
    </row>
    <row r="22" spans="1:16">
      <c r="A22" t="s">
        <v>44</v>
      </c>
      <c r="B22" s="109">
        <f t="shared" ref="B22:B24" si="0">0.216-$D$162</f>
        <v>0.16599999999999998</v>
      </c>
      <c r="C22" t="s">
        <v>163</v>
      </c>
      <c r="D22" s="109">
        <v>1.4650000000000001</v>
      </c>
      <c r="E22" s="54">
        <v>44852</v>
      </c>
      <c r="F22" s="105">
        <v>7</v>
      </c>
      <c r="G22" s="110">
        <v>33.080462962962962</v>
      </c>
      <c r="H22" s="110" t="s">
        <v>173</v>
      </c>
      <c r="I22" s="107">
        <v>89.327314814814827</v>
      </c>
      <c r="J22" t="s">
        <v>175</v>
      </c>
      <c r="K22" s="110">
        <v>31.013000000000002</v>
      </c>
      <c r="L22" t="s">
        <v>176</v>
      </c>
      <c r="O22" t="s">
        <v>231</v>
      </c>
      <c r="P22" t="s">
        <v>229</v>
      </c>
    </row>
    <row r="23" spans="1:16">
      <c r="A23" t="s">
        <v>44</v>
      </c>
      <c r="B23" s="109">
        <f t="shared" si="0"/>
        <v>0.16599999999999998</v>
      </c>
      <c r="C23" t="s">
        <v>162</v>
      </c>
      <c r="D23" s="109">
        <v>1.595</v>
      </c>
      <c r="E23" s="54">
        <v>44852</v>
      </c>
      <c r="F23" s="105">
        <v>7</v>
      </c>
      <c r="G23" s="110">
        <v>140.20564814814816</v>
      </c>
      <c r="H23" s="110" t="s">
        <v>173</v>
      </c>
      <c r="I23" s="107">
        <v>87.565462962962968</v>
      </c>
      <c r="J23" t="s">
        <v>175</v>
      </c>
      <c r="K23" s="110">
        <v>13.083</v>
      </c>
      <c r="L23" t="s">
        <v>176</v>
      </c>
      <c r="O23" t="s">
        <v>231</v>
      </c>
      <c r="P23" t="s">
        <v>231</v>
      </c>
    </row>
    <row r="24" spans="1:16">
      <c r="A24" t="s">
        <v>44</v>
      </c>
      <c r="B24" s="109">
        <f t="shared" si="0"/>
        <v>0.16599999999999998</v>
      </c>
      <c r="C24" t="s">
        <v>165</v>
      </c>
      <c r="D24" s="109">
        <v>0.23599999999999999</v>
      </c>
      <c r="E24" s="54">
        <v>44852</v>
      </c>
      <c r="F24" s="105">
        <v>7</v>
      </c>
      <c r="G24" s="110">
        <v>207.7287037037037</v>
      </c>
      <c r="H24" s="110" t="s">
        <v>173</v>
      </c>
      <c r="I24" s="107">
        <v>87.317129629629633</v>
      </c>
      <c r="J24" t="s">
        <v>175</v>
      </c>
      <c r="K24" s="110">
        <v>32.345999999999997</v>
      </c>
      <c r="L24" t="s">
        <v>176</v>
      </c>
      <c r="O24" t="s">
        <v>231</v>
      </c>
      <c r="P24" t="s">
        <v>236</v>
      </c>
    </row>
    <row r="25" spans="1:16">
      <c r="A25" t="s">
        <v>162</v>
      </c>
      <c r="B25" s="109">
        <v>1.595</v>
      </c>
      <c r="C25" t="s">
        <v>16</v>
      </c>
      <c r="D25" s="109">
        <v>1.76</v>
      </c>
      <c r="E25" s="54">
        <v>44852</v>
      </c>
      <c r="F25" s="105">
        <v>8</v>
      </c>
      <c r="G25" s="110" t="s">
        <v>172</v>
      </c>
      <c r="H25" s="110" t="s">
        <v>173</v>
      </c>
      <c r="I25" s="107">
        <v>77.362129629629635</v>
      </c>
      <c r="J25" t="s">
        <v>175</v>
      </c>
      <c r="K25" s="110">
        <v>53.783999999999999</v>
      </c>
      <c r="L25" t="s">
        <v>176</v>
      </c>
      <c r="O25" t="s">
        <v>189</v>
      </c>
      <c r="P25" t="s">
        <v>228</v>
      </c>
    </row>
    <row r="26" spans="1:16">
      <c r="A26" t="s">
        <v>162</v>
      </c>
      <c r="B26" s="109">
        <v>1.595</v>
      </c>
      <c r="C26" t="s">
        <v>165</v>
      </c>
      <c r="D26" s="109">
        <v>0.23599999999999999</v>
      </c>
      <c r="E26" s="54">
        <v>44852</v>
      </c>
      <c r="F26" s="105">
        <v>8</v>
      </c>
      <c r="G26" s="110">
        <v>58.307222222222229</v>
      </c>
      <c r="H26" s="110" t="s">
        <v>173</v>
      </c>
      <c r="I26" s="107">
        <v>88.167222222222222</v>
      </c>
      <c r="J26" t="s">
        <v>175</v>
      </c>
      <c r="K26" s="110">
        <v>29.88</v>
      </c>
      <c r="L26" t="s">
        <v>176</v>
      </c>
      <c r="O26" t="s">
        <v>189</v>
      </c>
      <c r="P26" t="s">
        <v>236</v>
      </c>
    </row>
    <row r="27" spans="1:16">
      <c r="A27" t="s">
        <v>162</v>
      </c>
      <c r="B27" s="109">
        <v>1.595</v>
      </c>
      <c r="C27" t="s">
        <v>44</v>
      </c>
      <c r="D27" s="109">
        <f t="shared" ref="D27" si="1">0.216-$D$162</f>
        <v>0.16599999999999998</v>
      </c>
      <c r="E27" s="54">
        <v>44852</v>
      </c>
      <c r="F27" s="105">
        <v>8</v>
      </c>
      <c r="G27" s="110">
        <v>146.93074074074073</v>
      </c>
      <c r="H27" s="110" t="s">
        <v>173</v>
      </c>
      <c r="I27" s="107">
        <v>92.461203703703703</v>
      </c>
      <c r="J27" t="s">
        <v>175</v>
      </c>
      <c r="K27" s="110">
        <v>13.083</v>
      </c>
      <c r="L27" t="s">
        <v>176</v>
      </c>
      <c r="O27" t="s">
        <v>189</v>
      </c>
      <c r="P27" t="s">
        <v>231</v>
      </c>
    </row>
    <row r="28" spans="1:16">
      <c r="A28" t="s">
        <v>162</v>
      </c>
      <c r="B28" s="109">
        <v>1.595</v>
      </c>
      <c r="C28" t="s">
        <v>159</v>
      </c>
      <c r="D28" s="109">
        <v>1.4670000000000001</v>
      </c>
      <c r="E28" s="54">
        <v>44852</v>
      </c>
      <c r="F28" s="105">
        <v>8</v>
      </c>
      <c r="G28" s="110">
        <v>257.33564814814821</v>
      </c>
      <c r="H28" s="110" t="s">
        <v>173</v>
      </c>
      <c r="I28" s="107">
        <v>91.67574074074075</v>
      </c>
      <c r="J28" t="s">
        <v>175</v>
      </c>
      <c r="K28" s="110">
        <v>26.216999999999999</v>
      </c>
      <c r="L28" t="s">
        <v>176</v>
      </c>
      <c r="O28" t="s">
        <v>189</v>
      </c>
      <c r="P28" t="s">
        <v>184</v>
      </c>
    </row>
    <row r="29" spans="1:16">
      <c r="A29" t="s">
        <v>165</v>
      </c>
      <c r="B29" s="109">
        <v>0.23599999999999999</v>
      </c>
      <c r="C29" t="s">
        <v>215</v>
      </c>
      <c r="D29" s="109">
        <v>1.577</v>
      </c>
      <c r="E29" s="54">
        <v>44852</v>
      </c>
      <c r="F29" s="105">
        <v>9</v>
      </c>
      <c r="G29" s="110" t="s">
        <v>172</v>
      </c>
      <c r="H29" s="110" t="s">
        <v>173</v>
      </c>
      <c r="I29" s="107">
        <v>92.416203703703715</v>
      </c>
      <c r="J29" t="s">
        <v>175</v>
      </c>
      <c r="K29" s="110">
        <v>25.907</v>
      </c>
      <c r="L29" t="s">
        <v>176</v>
      </c>
      <c r="O29" t="s">
        <v>236</v>
      </c>
      <c r="P29" t="s">
        <v>226</v>
      </c>
    </row>
    <row r="30" spans="1:16">
      <c r="A30" t="s">
        <v>165</v>
      </c>
      <c r="B30" s="109">
        <v>0.23599999999999999</v>
      </c>
      <c r="C30" t="s">
        <v>44</v>
      </c>
      <c r="D30" s="109">
        <f t="shared" ref="D30" si="2">0.216-$D$162</f>
        <v>0.16599999999999998</v>
      </c>
      <c r="E30" s="54">
        <v>44852</v>
      </c>
      <c r="F30" s="105">
        <v>9</v>
      </c>
      <c r="G30" s="110">
        <v>178.9560185185185</v>
      </c>
      <c r="H30" s="110" t="s">
        <v>173</v>
      </c>
      <c r="I30" s="107">
        <v>92.695555555555572</v>
      </c>
      <c r="J30" t="s">
        <v>175</v>
      </c>
      <c r="K30" s="110">
        <v>32.345999999999997</v>
      </c>
      <c r="L30" t="s">
        <v>176</v>
      </c>
      <c r="O30" t="s">
        <v>236</v>
      </c>
      <c r="P30" t="s">
        <v>231</v>
      </c>
    </row>
    <row r="31" spans="1:16">
      <c r="A31" t="s">
        <v>165</v>
      </c>
      <c r="B31" s="109">
        <v>0.23599999999999999</v>
      </c>
      <c r="C31" t="s">
        <v>162</v>
      </c>
      <c r="D31" s="109">
        <v>1.595</v>
      </c>
      <c r="E31" s="54">
        <v>44852</v>
      </c>
      <c r="F31" s="105">
        <v>9</v>
      </c>
      <c r="G31" s="110">
        <v>202.80907407407406</v>
      </c>
      <c r="H31" s="110" t="s">
        <v>173</v>
      </c>
      <c r="I31" s="107">
        <v>91.844537037037028</v>
      </c>
      <c r="J31" t="s">
        <v>175</v>
      </c>
      <c r="K31" s="110">
        <v>29.88</v>
      </c>
      <c r="L31" t="s">
        <v>176</v>
      </c>
      <c r="O31" t="s">
        <v>236</v>
      </c>
      <c r="P31" t="s">
        <v>189</v>
      </c>
    </row>
    <row r="32" spans="1:16">
      <c r="A32" t="s">
        <v>165</v>
      </c>
      <c r="B32" s="109">
        <v>0.23599999999999999</v>
      </c>
      <c r="C32" t="s">
        <v>16</v>
      </c>
      <c r="D32" s="109">
        <v>1.76</v>
      </c>
      <c r="E32" s="54">
        <v>44852</v>
      </c>
      <c r="F32" s="105">
        <v>9</v>
      </c>
      <c r="G32" s="110">
        <v>289.86990740740742</v>
      </c>
      <c r="H32" s="110" t="s">
        <v>173</v>
      </c>
      <c r="I32" s="107">
        <v>76.410277777777779</v>
      </c>
      <c r="J32" t="s">
        <v>175</v>
      </c>
      <c r="K32" s="110">
        <v>46.002000000000002</v>
      </c>
      <c r="L32" t="s">
        <v>176</v>
      </c>
      <c r="O32" t="s">
        <v>236</v>
      </c>
      <c r="P32" t="s">
        <v>228</v>
      </c>
    </row>
    <row r="33" spans="1:16">
      <c r="A33" t="s">
        <v>165</v>
      </c>
      <c r="B33" s="109">
        <v>0.23599999999999999</v>
      </c>
      <c r="C33" t="s">
        <v>215</v>
      </c>
      <c r="D33" s="109">
        <v>1.577</v>
      </c>
      <c r="E33" s="54">
        <v>44853</v>
      </c>
      <c r="F33" s="105">
        <v>10</v>
      </c>
      <c r="G33" s="110" t="s">
        <v>172</v>
      </c>
      <c r="H33" s="110" t="s">
        <v>173</v>
      </c>
      <c r="I33" s="107">
        <v>92.416203703703715</v>
      </c>
      <c r="J33" t="s">
        <v>175</v>
      </c>
      <c r="K33" s="110">
        <v>25.907</v>
      </c>
      <c r="L33" t="s">
        <v>176</v>
      </c>
      <c r="O33" t="s">
        <v>236</v>
      </c>
      <c r="P33" t="s">
        <v>226</v>
      </c>
    </row>
    <row r="34" spans="1:16">
      <c r="A34" t="s">
        <v>165</v>
      </c>
      <c r="B34" s="109">
        <v>0.23599999999999999</v>
      </c>
      <c r="C34" t="s">
        <v>86</v>
      </c>
      <c r="D34" s="109">
        <v>1.583</v>
      </c>
      <c r="E34" s="54">
        <v>44853</v>
      </c>
      <c r="F34" s="105">
        <v>10</v>
      </c>
      <c r="G34" s="110">
        <v>97.427407407407415</v>
      </c>
      <c r="H34" s="110" t="s">
        <v>173</v>
      </c>
      <c r="I34" s="107">
        <v>91.987870370370388</v>
      </c>
      <c r="J34" t="s">
        <v>175</v>
      </c>
      <c r="K34" s="110">
        <v>28.114999999999998</v>
      </c>
      <c r="L34" t="s">
        <v>176</v>
      </c>
      <c r="O34" t="s">
        <v>236</v>
      </c>
      <c r="P34" t="s">
        <v>240</v>
      </c>
    </row>
    <row r="35" spans="1:16">
      <c r="A35" t="s">
        <v>165</v>
      </c>
      <c r="B35" s="109">
        <v>0.23599999999999999</v>
      </c>
      <c r="C35" t="s">
        <v>227</v>
      </c>
      <c r="D35" s="109">
        <f t="shared" ref="D35:D36" si="3">0.216-$D$162</f>
        <v>0.16599999999999998</v>
      </c>
      <c r="E35" s="54">
        <v>44853</v>
      </c>
      <c r="F35" s="105">
        <v>10</v>
      </c>
      <c r="G35" s="110">
        <v>137.22037037037038</v>
      </c>
      <c r="H35" s="110" t="s">
        <v>173</v>
      </c>
      <c r="I35" s="107">
        <v>111.92120370370371</v>
      </c>
      <c r="J35" t="s">
        <v>175</v>
      </c>
      <c r="K35" s="110">
        <v>4.0739999999999998</v>
      </c>
      <c r="L35" t="s">
        <v>176</v>
      </c>
      <c r="O35" t="s">
        <v>236</v>
      </c>
      <c r="P35" t="s">
        <v>241</v>
      </c>
    </row>
    <row r="36" spans="1:16">
      <c r="A36" t="s">
        <v>227</v>
      </c>
      <c r="B36" s="109">
        <f t="shared" ref="B36:D45" si="4">0.216-$D$162</f>
        <v>0.16599999999999998</v>
      </c>
      <c r="C36" t="s">
        <v>44</v>
      </c>
      <c r="D36" s="109">
        <f t="shared" si="3"/>
        <v>0.16599999999999998</v>
      </c>
      <c r="E36" s="54">
        <v>44853</v>
      </c>
      <c r="F36" s="105">
        <v>11</v>
      </c>
      <c r="G36" s="110" t="s">
        <v>172</v>
      </c>
      <c r="H36" s="110" t="s">
        <v>173</v>
      </c>
      <c r="I36" s="107">
        <v>90.003703703703707</v>
      </c>
      <c r="J36" t="s">
        <v>175</v>
      </c>
      <c r="K36" s="110">
        <v>29.594000000000005</v>
      </c>
      <c r="L36" t="s">
        <v>176</v>
      </c>
      <c r="O36" t="s">
        <v>241</v>
      </c>
      <c r="P36" t="s">
        <v>231</v>
      </c>
    </row>
    <row r="37" spans="1:16">
      <c r="A37" t="s">
        <v>227</v>
      </c>
      <c r="B37" s="109">
        <f t="shared" si="4"/>
        <v>0.16599999999999998</v>
      </c>
      <c r="C37" t="s">
        <v>165</v>
      </c>
      <c r="D37" s="109">
        <v>0.23599999999999999</v>
      </c>
      <c r="E37" s="54">
        <v>44853</v>
      </c>
      <c r="F37" s="105">
        <v>11</v>
      </c>
      <c r="G37" s="110">
        <v>133.3848148148148</v>
      </c>
      <c r="H37" s="110" t="s">
        <v>173</v>
      </c>
      <c r="I37" s="107">
        <v>68.160462962962967</v>
      </c>
      <c r="J37" t="s">
        <v>175</v>
      </c>
      <c r="K37" s="110">
        <v>4.0739999999999998</v>
      </c>
      <c r="L37" t="s">
        <v>176</v>
      </c>
      <c r="O37" t="s">
        <v>241</v>
      </c>
      <c r="P37" t="s">
        <v>236</v>
      </c>
    </row>
    <row r="38" spans="1:16">
      <c r="A38" t="s">
        <v>227</v>
      </c>
      <c r="B38" s="109">
        <f t="shared" si="4"/>
        <v>0.16599999999999998</v>
      </c>
      <c r="C38" t="s">
        <v>86</v>
      </c>
      <c r="D38" s="109">
        <v>1.583</v>
      </c>
      <c r="E38" s="54">
        <v>44853</v>
      </c>
      <c r="F38" s="105">
        <v>11</v>
      </c>
      <c r="G38" s="110">
        <v>268.10398148148147</v>
      </c>
      <c r="H38" s="110" t="s">
        <v>173</v>
      </c>
      <c r="I38" s="107">
        <v>88.770370370370372</v>
      </c>
      <c r="J38" t="s">
        <v>175</v>
      </c>
      <c r="K38" s="110">
        <v>25.315000000000001</v>
      </c>
      <c r="L38" t="s">
        <v>176</v>
      </c>
      <c r="O38" t="s">
        <v>241</v>
      </c>
      <c r="P38" t="s">
        <v>240</v>
      </c>
    </row>
    <row r="39" spans="1:16">
      <c r="A39" t="s">
        <v>227</v>
      </c>
      <c r="B39" s="109">
        <f t="shared" si="4"/>
        <v>0.16599999999999998</v>
      </c>
      <c r="C39" t="s">
        <v>38</v>
      </c>
      <c r="D39" s="109">
        <v>1.393</v>
      </c>
      <c r="E39" s="54">
        <v>44853</v>
      </c>
      <c r="F39" s="105">
        <v>11</v>
      </c>
      <c r="G39" s="110">
        <v>288.87731481481484</v>
      </c>
      <c r="H39" s="110" t="s">
        <v>173</v>
      </c>
      <c r="I39" s="107">
        <v>63.212037037037042</v>
      </c>
      <c r="J39" t="s">
        <v>175</v>
      </c>
      <c r="K39" s="110">
        <v>19.193000000000001</v>
      </c>
      <c r="L39" t="s">
        <v>176</v>
      </c>
      <c r="O39" t="s">
        <v>241</v>
      </c>
      <c r="P39" t="s">
        <v>242</v>
      </c>
    </row>
    <row r="40" spans="1:16">
      <c r="A40" t="s">
        <v>44</v>
      </c>
      <c r="B40" s="109">
        <f t="shared" si="4"/>
        <v>0.16599999999999998</v>
      </c>
      <c r="C40" t="s">
        <v>32</v>
      </c>
      <c r="D40" s="109">
        <v>2.3660000000000001</v>
      </c>
      <c r="E40" s="54">
        <v>44853</v>
      </c>
      <c r="F40" s="105">
        <v>12</v>
      </c>
      <c r="G40" s="110" t="s">
        <v>172</v>
      </c>
      <c r="H40" s="110" t="s">
        <v>173</v>
      </c>
      <c r="I40" s="107">
        <v>88.460370370370356</v>
      </c>
      <c r="J40" t="s">
        <v>175</v>
      </c>
      <c r="K40" s="110">
        <v>51.258999999999993</v>
      </c>
      <c r="L40" t="s">
        <v>176</v>
      </c>
      <c r="O40" t="s">
        <v>231</v>
      </c>
      <c r="P40" t="s">
        <v>232</v>
      </c>
    </row>
    <row r="41" spans="1:16">
      <c r="A41" t="s">
        <v>44</v>
      </c>
      <c r="B41" s="109">
        <f t="shared" si="4"/>
        <v>0.16599999999999998</v>
      </c>
      <c r="C41" t="s">
        <v>227</v>
      </c>
      <c r="D41" s="109">
        <f t="shared" si="4"/>
        <v>0.16599999999999998</v>
      </c>
      <c r="E41" s="54">
        <v>44853</v>
      </c>
      <c r="F41" s="105">
        <v>12</v>
      </c>
      <c r="G41" s="110">
        <v>212.6087037037037</v>
      </c>
      <c r="H41" s="110" t="s">
        <v>173</v>
      </c>
      <c r="I41" s="107">
        <v>90.00842592592592</v>
      </c>
      <c r="J41" t="s">
        <v>175</v>
      </c>
      <c r="K41" s="110">
        <v>29.594999999999999</v>
      </c>
      <c r="L41" t="s">
        <v>176</v>
      </c>
      <c r="O41" t="s">
        <v>231</v>
      </c>
      <c r="P41" t="s">
        <v>241</v>
      </c>
    </row>
    <row r="42" spans="1:16">
      <c r="A42" t="s">
        <v>44</v>
      </c>
      <c r="B42" s="109">
        <f t="shared" si="4"/>
        <v>0.16599999999999998</v>
      </c>
      <c r="C42" t="s">
        <v>38</v>
      </c>
      <c r="D42" s="109">
        <v>1.393</v>
      </c>
      <c r="E42" s="54">
        <v>44853</v>
      </c>
      <c r="F42" s="105">
        <v>12</v>
      </c>
      <c r="G42" s="110">
        <v>246.58712962962963</v>
      </c>
      <c r="H42" s="110" t="s">
        <v>173</v>
      </c>
      <c r="I42" s="107">
        <v>73.397592592592602</v>
      </c>
      <c r="J42" t="s">
        <v>175</v>
      </c>
      <c r="K42" s="110">
        <v>30.268000000000001</v>
      </c>
      <c r="L42" t="s">
        <v>176</v>
      </c>
      <c r="O42" t="s">
        <v>231</v>
      </c>
      <c r="P42" t="s">
        <v>242</v>
      </c>
    </row>
    <row r="43" spans="1:16">
      <c r="A43" t="s">
        <v>44</v>
      </c>
      <c r="B43" s="109">
        <f t="shared" si="4"/>
        <v>0.16599999999999998</v>
      </c>
      <c r="C43" t="s">
        <v>45</v>
      </c>
      <c r="D43" s="109">
        <v>1.526</v>
      </c>
      <c r="E43" s="54">
        <v>44853</v>
      </c>
      <c r="F43" s="105">
        <v>12</v>
      </c>
      <c r="G43" s="110">
        <v>277.3463888888889</v>
      </c>
      <c r="H43" s="110" t="s">
        <v>173</v>
      </c>
      <c r="I43" s="107">
        <v>70.025555555555556</v>
      </c>
      <c r="J43" t="s">
        <v>175</v>
      </c>
      <c r="K43" s="110">
        <v>25.053000000000001</v>
      </c>
      <c r="L43" t="s">
        <v>176</v>
      </c>
      <c r="O43" t="s">
        <v>231</v>
      </c>
      <c r="P43" t="s">
        <v>234</v>
      </c>
    </row>
    <row r="44" spans="1:16">
      <c r="A44" t="s">
        <v>44</v>
      </c>
      <c r="B44" s="109">
        <f t="shared" si="4"/>
        <v>0.16599999999999998</v>
      </c>
      <c r="C44" t="s">
        <v>32</v>
      </c>
      <c r="D44" s="109">
        <v>2.3660000000000001</v>
      </c>
      <c r="E44" s="54">
        <v>44853</v>
      </c>
      <c r="F44" s="105">
        <v>13</v>
      </c>
      <c r="G44" s="110" t="s">
        <v>172</v>
      </c>
      <c r="H44" s="110" t="s">
        <v>173</v>
      </c>
      <c r="I44" s="107">
        <v>88.460370370370356</v>
      </c>
      <c r="J44" t="s">
        <v>175</v>
      </c>
      <c r="K44" s="110">
        <v>51.258999999999993</v>
      </c>
      <c r="L44" t="s">
        <v>176</v>
      </c>
      <c r="O44" t="s">
        <v>231</v>
      </c>
      <c r="P44" t="s">
        <v>232</v>
      </c>
    </row>
    <row r="45" spans="1:16">
      <c r="A45" t="s">
        <v>44</v>
      </c>
      <c r="B45" s="109">
        <f t="shared" si="4"/>
        <v>0.16599999999999998</v>
      </c>
      <c r="C45" t="s">
        <v>36</v>
      </c>
      <c r="D45" s="109">
        <v>1.6479999999999999</v>
      </c>
      <c r="E45" s="54">
        <v>44853</v>
      </c>
      <c r="F45" s="105">
        <v>13</v>
      </c>
      <c r="G45" s="110">
        <v>262.18074074074076</v>
      </c>
      <c r="H45" s="110" t="s">
        <v>173</v>
      </c>
      <c r="I45" s="107">
        <v>74.679722222222225</v>
      </c>
      <c r="J45" t="s">
        <v>175</v>
      </c>
      <c r="K45" s="110">
        <v>32.439</v>
      </c>
      <c r="L45" t="s">
        <v>176</v>
      </c>
      <c r="O45" t="s">
        <v>231</v>
      </c>
      <c r="P45" t="s">
        <v>230</v>
      </c>
    </row>
    <row r="46" spans="1:16">
      <c r="A46" t="s">
        <v>86</v>
      </c>
      <c r="B46" s="109">
        <v>1.583</v>
      </c>
      <c r="C46" t="s">
        <v>165</v>
      </c>
      <c r="D46" s="109">
        <v>0.23599999999999999</v>
      </c>
      <c r="E46" s="54">
        <v>44854</v>
      </c>
      <c r="F46" s="105">
        <v>14</v>
      </c>
      <c r="G46" s="110" t="s">
        <v>172</v>
      </c>
      <c r="H46" s="110" t="s">
        <v>173</v>
      </c>
      <c r="I46" s="107">
        <v>88.027685185185192</v>
      </c>
      <c r="J46" t="s">
        <v>175</v>
      </c>
      <c r="K46" s="110">
        <v>28.114999999999998</v>
      </c>
      <c r="L46" t="s">
        <v>176</v>
      </c>
      <c r="O46" t="s">
        <v>240</v>
      </c>
      <c r="P46" t="s">
        <v>236</v>
      </c>
    </row>
    <row r="47" spans="1:16">
      <c r="A47" t="s">
        <v>86</v>
      </c>
      <c r="B47" s="109">
        <v>1.583</v>
      </c>
      <c r="C47" t="s">
        <v>36</v>
      </c>
      <c r="D47" s="109">
        <v>1.6479999999999999</v>
      </c>
      <c r="E47" s="54">
        <v>44854</v>
      </c>
      <c r="F47" s="105">
        <v>14</v>
      </c>
      <c r="G47" s="110">
        <v>274.70629629629633</v>
      </c>
      <c r="H47" s="110" t="s">
        <v>173</v>
      </c>
      <c r="I47" s="107">
        <v>51.946666666666665</v>
      </c>
      <c r="J47" t="s">
        <v>175</v>
      </c>
      <c r="K47" s="110">
        <v>13.023000000000001</v>
      </c>
      <c r="L47" t="s">
        <v>176</v>
      </c>
      <c r="O47" t="s">
        <v>240</v>
      </c>
      <c r="P47" t="s">
        <v>230</v>
      </c>
    </row>
    <row r="48" spans="1:16">
      <c r="A48" t="s">
        <v>86</v>
      </c>
      <c r="B48" s="109">
        <v>1.583</v>
      </c>
      <c r="C48" t="s">
        <v>38</v>
      </c>
      <c r="D48" s="109">
        <v>1.393</v>
      </c>
      <c r="E48" s="54">
        <v>44854</v>
      </c>
      <c r="F48" s="105">
        <v>14</v>
      </c>
      <c r="G48" s="110">
        <v>321.32712962962961</v>
      </c>
      <c r="H48" s="110" t="s">
        <v>173</v>
      </c>
      <c r="I48" s="107">
        <v>53.874074074074066</v>
      </c>
      <c r="J48" t="s">
        <v>175</v>
      </c>
      <c r="K48" s="110">
        <v>13.744999999999999</v>
      </c>
      <c r="L48" t="s">
        <v>176</v>
      </c>
      <c r="O48" t="s">
        <v>240</v>
      </c>
      <c r="P48" t="s">
        <v>242</v>
      </c>
    </row>
    <row r="49" spans="1:16">
      <c r="A49" t="s">
        <v>86</v>
      </c>
      <c r="B49" s="109">
        <v>1.583</v>
      </c>
      <c r="C49" t="s">
        <v>227</v>
      </c>
      <c r="D49" s="109">
        <f t="shared" ref="D49" si="5">0.216-$D$162</f>
        <v>0.16599999999999998</v>
      </c>
      <c r="E49" s="54">
        <v>44854</v>
      </c>
      <c r="F49" s="105">
        <v>14</v>
      </c>
      <c r="G49" s="110">
        <v>354.51324074074074</v>
      </c>
      <c r="H49" s="110" t="s">
        <v>173</v>
      </c>
      <c r="I49" s="107">
        <v>91.245462962962961</v>
      </c>
      <c r="J49" t="s">
        <v>175</v>
      </c>
      <c r="K49" s="110">
        <v>25.314000000000004</v>
      </c>
      <c r="L49" t="s">
        <v>176</v>
      </c>
      <c r="O49" t="s">
        <v>240</v>
      </c>
      <c r="P49" t="s">
        <v>241</v>
      </c>
    </row>
    <row r="50" spans="1:16">
      <c r="A50" t="s">
        <v>86</v>
      </c>
      <c r="B50" s="109">
        <v>1.583</v>
      </c>
      <c r="C50" t="s">
        <v>165</v>
      </c>
      <c r="D50" s="109">
        <v>0.23599999999999999</v>
      </c>
      <c r="E50" s="54">
        <v>44854</v>
      </c>
      <c r="F50" s="105">
        <v>15</v>
      </c>
      <c r="G50" s="110" t="s">
        <v>172</v>
      </c>
      <c r="H50" s="110" t="s">
        <v>173</v>
      </c>
      <c r="I50" s="107">
        <v>88.027685185185192</v>
      </c>
      <c r="J50" t="s">
        <v>175</v>
      </c>
      <c r="K50" s="110">
        <v>28.114999999999998</v>
      </c>
      <c r="L50" t="s">
        <v>176</v>
      </c>
      <c r="O50" t="s">
        <v>240</v>
      </c>
      <c r="P50" t="s">
        <v>236</v>
      </c>
    </row>
    <row r="51" spans="1:16">
      <c r="A51" t="s">
        <v>86</v>
      </c>
      <c r="B51" s="109">
        <v>1.583</v>
      </c>
      <c r="C51" t="s">
        <v>85</v>
      </c>
      <c r="D51" s="109">
        <f>0.216-$D$161</f>
        <v>4.5699999999999991E-2</v>
      </c>
      <c r="E51" s="54">
        <v>44854</v>
      </c>
      <c r="F51" s="105">
        <v>15</v>
      </c>
      <c r="G51" s="110">
        <v>185.0398148148148</v>
      </c>
      <c r="H51" s="110" t="s">
        <v>173</v>
      </c>
      <c r="I51" s="107">
        <v>91.378148148148156</v>
      </c>
      <c r="J51" t="s">
        <v>175</v>
      </c>
      <c r="K51" s="110">
        <v>22.934999999999999</v>
      </c>
      <c r="L51" t="s">
        <v>176</v>
      </c>
      <c r="O51" t="s">
        <v>240</v>
      </c>
      <c r="P51" t="s">
        <v>237</v>
      </c>
    </row>
    <row r="52" spans="1:16">
      <c r="A52" t="s">
        <v>85</v>
      </c>
      <c r="B52" s="109">
        <f t="shared" ref="B52:B54" si="6">0.216-$D$161</f>
        <v>4.5699999999999991E-2</v>
      </c>
      <c r="C52" t="s">
        <v>86</v>
      </c>
      <c r="D52" s="109">
        <v>1.583</v>
      </c>
      <c r="E52" s="54">
        <v>44854</v>
      </c>
      <c r="F52" s="105">
        <v>16</v>
      </c>
      <c r="G52" s="110" t="s">
        <v>172</v>
      </c>
      <c r="H52" s="110" t="s">
        <v>173</v>
      </c>
      <c r="I52" s="107">
        <v>88.637777777777785</v>
      </c>
      <c r="J52" t="s">
        <v>175</v>
      </c>
      <c r="K52" s="110">
        <v>22.934999999999999</v>
      </c>
      <c r="L52" t="s">
        <v>176</v>
      </c>
      <c r="O52" t="s">
        <v>237</v>
      </c>
      <c r="P52" t="s">
        <v>240</v>
      </c>
    </row>
    <row r="53" spans="1:16">
      <c r="A53" t="s">
        <v>85</v>
      </c>
      <c r="B53" s="109">
        <f t="shared" si="6"/>
        <v>4.5699999999999991E-2</v>
      </c>
      <c r="C53" t="s">
        <v>221</v>
      </c>
      <c r="D53" s="109">
        <v>1.7010000000000001</v>
      </c>
      <c r="E53" s="54">
        <v>44854</v>
      </c>
      <c r="F53" s="105">
        <v>16</v>
      </c>
      <c r="G53" s="110">
        <v>293.12490740740742</v>
      </c>
      <c r="H53" s="110" t="s">
        <v>173</v>
      </c>
      <c r="I53" s="107">
        <v>58.287500000000001</v>
      </c>
      <c r="J53" t="s">
        <v>175</v>
      </c>
      <c r="K53" s="110">
        <v>16.419666666666668</v>
      </c>
      <c r="L53" t="s">
        <v>176</v>
      </c>
      <c r="O53" t="s">
        <v>237</v>
      </c>
      <c r="P53" t="s">
        <v>244</v>
      </c>
    </row>
    <row r="54" spans="1:16">
      <c r="A54" t="s">
        <v>85</v>
      </c>
      <c r="B54" s="109">
        <f t="shared" si="6"/>
        <v>4.5699999999999991E-2</v>
      </c>
      <c r="C54" t="s">
        <v>36</v>
      </c>
      <c r="D54" s="109">
        <v>1.6479999999999999</v>
      </c>
      <c r="E54" s="54">
        <v>44854</v>
      </c>
      <c r="F54" s="105">
        <v>16</v>
      </c>
      <c r="G54" s="110">
        <v>335.85453703703701</v>
      </c>
      <c r="H54" s="110" t="s">
        <v>173</v>
      </c>
      <c r="I54" s="107">
        <v>71.115000000000009</v>
      </c>
      <c r="J54" t="s">
        <v>175</v>
      </c>
      <c r="K54" s="110">
        <v>26.486999999999998</v>
      </c>
      <c r="L54" t="s">
        <v>176</v>
      </c>
      <c r="O54" t="s">
        <v>237</v>
      </c>
      <c r="P54" t="s">
        <v>230</v>
      </c>
    </row>
    <row r="55" spans="1:16">
      <c r="A55" t="s">
        <v>221</v>
      </c>
      <c r="B55" s="109">
        <v>1.7010000000000001</v>
      </c>
      <c r="C55" t="s">
        <v>85</v>
      </c>
      <c r="D55" s="109">
        <f>0.216-$D$161</f>
        <v>4.5699999999999991E-2</v>
      </c>
      <c r="E55" s="54">
        <v>44854</v>
      </c>
      <c r="F55" s="105">
        <v>17</v>
      </c>
      <c r="G55" s="110" t="s">
        <v>172</v>
      </c>
      <c r="H55" s="110" t="s">
        <v>173</v>
      </c>
      <c r="I55" s="107">
        <v>121.73092592592593</v>
      </c>
      <c r="J55" t="s">
        <v>175</v>
      </c>
      <c r="K55" s="110">
        <v>16.422000000000001</v>
      </c>
      <c r="L55" t="s">
        <v>176</v>
      </c>
      <c r="O55" t="s">
        <v>244</v>
      </c>
      <c r="P55" t="s">
        <v>237</v>
      </c>
    </row>
    <row r="56" spans="1:16">
      <c r="A56" t="s">
        <v>221</v>
      </c>
      <c r="B56" s="109">
        <v>1.7010000000000001</v>
      </c>
      <c r="C56" t="s">
        <v>30</v>
      </c>
      <c r="D56" s="109">
        <v>1.538</v>
      </c>
      <c r="E56" s="54">
        <v>44854</v>
      </c>
      <c r="F56" s="105">
        <v>17</v>
      </c>
      <c r="G56" s="110">
        <v>163.5174074074074</v>
      </c>
      <c r="H56" s="110" t="s">
        <v>173</v>
      </c>
      <c r="I56" s="107">
        <v>90.295740740740754</v>
      </c>
      <c r="J56" t="s">
        <v>175</v>
      </c>
      <c r="K56" s="110">
        <v>10.780333333333333</v>
      </c>
      <c r="L56" t="s">
        <v>176</v>
      </c>
      <c r="O56" t="s">
        <v>244</v>
      </c>
      <c r="P56" t="s">
        <v>245</v>
      </c>
    </row>
    <row r="57" spans="1:16">
      <c r="A57" t="s">
        <v>221</v>
      </c>
      <c r="B57" s="109">
        <v>1.7010000000000001</v>
      </c>
      <c r="C57" t="s">
        <v>36</v>
      </c>
      <c r="D57" s="109">
        <v>1.6479999999999999</v>
      </c>
      <c r="E57" s="54">
        <v>44854</v>
      </c>
      <c r="F57" s="105">
        <v>17</v>
      </c>
      <c r="G57" s="110">
        <v>255.36222222222219</v>
      </c>
      <c r="H57" s="110" t="s">
        <v>173</v>
      </c>
      <c r="I57" s="107">
        <v>90.198240740740744</v>
      </c>
      <c r="J57" t="s">
        <v>175</v>
      </c>
      <c r="K57" s="110">
        <v>17.576000000000001</v>
      </c>
      <c r="L57" t="s">
        <v>176</v>
      </c>
      <c r="O57" t="s">
        <v>244</v>
      </c>
      <c r="P57" t="s">
        <v>230</v>
      </c>
    </row>
    <row r="58" spans="1:16">
      <c r="A58" t="s">
        <v>30</v>
      </c>
      <c r="B58" s="109">
        <v>1.538</v>
      </c>
      <c r="C58" t="s">
        <v>32</v>
      </c>
      <c r="D58" s="109">
        <v>2.3660000000000001</v>
      </c>
      <c r="E58" s="54">
        <v>44854</v>
      </c>
      <c r="F58" s="105">
        <v>18</v>
      </c>
      <c r="G58" s="110" t="s">
        <v>172</v>
      </c>
      <c r="H58" s="110" t="s">
        <v>173</v>
      </c>
      <c r="I58" s="107">
        <v>98.370185185185179</v>
      </c>
      <c r="J58" t="s">
        <v>175</v>
      </c>
      <c r="K58" s="110">
        <v>49.471333333333327</v>
      </c>
      <c r="L58" t="s">
        <v>176</v>
      </c>
      <c r="O58" t="s">
        <v>245</v>
      </c>
      <c r="P58" t="s">
        <v>232</v>
      </c>
    </row>
    <row r="59" spans="1:16">
      <c r="A59" t="s">
        <v>30</v>
      </c>
      <c r="B59" s="109">
        <v>1.538</v>
      </c>
      <c r="C59" t="s">
        <v>45</v>
      </c>
      <c r="D59" s="109">
        <v>1.526</v>
      </c>
      <c r="E59" s="54">
        <v>44854</v>
      </c>
      <c r="F59" s="105">
        <v>18</v>
      </c>
      <c r="G59" s="110">
        <v>95.955277777777781</v>
      </c>
      <c r="H59" s="110" t="s">
        <v>173</v>
      </c>
      <c r="I59" s="107">
        <v>90.064166666666665</v>
      </c>
      <c r="J59" t="s">
        <v>175</v>
      </c>
      <c r="K59" s="110">
        <v>17.319333333333333</v>
      </c>
      <c r="L59" t="s">
        <v>176</v>
      </c>
      <c r="O59" t="s">
        <v>245</v>
      </c>
      <c r="P59" t="s">
        <v>234</v>
      </c>
    </row>
    <row r="60" spans="1:16">
      <c r="A60" t="s">
        <v>30</v>
      </c>
      <c r="B60" s="109">
        <v>1.538</v>
      </c>
      <c r="C60" t="s">
        <v>36</v>
      </c>
      <c r="D60" s="109">
        <v>1.6479999999999999</v>
      </c>
      <c r="E60" s="54">
        <v>44854</v>
      </c>
      <c r="F60" s="105">
        <v>18</v>
      </c>
      <c r="G60" s="110">
        <v>126.15314814814815</v>
      </c>
      <c r="H60" s="110" t="s">
        <v>173</v>
      </c>
      <c r="I60" s="107">
        <v>90.021944444444443</v>
      </c>
      <c r="J60" t="s">
        <v>175</v>
      </c>
      <c r="K60" s="110">
        <v>20.911999999999999</v>
      </c>
      <c r="L60" t="s">
        <v>176</v>
      </c>
      <c r="O60" t="s">
        <v>245</v>
      </c>
      <c r="P60" t="s">
        <v>230</v>
      </c>
    </row>
    <row r="61" spans="1:16">
      <c r="A61" t="s">
        <v>30</v>
      </c>
      <c r="B61" s="109">
        <v>1.538</v>
      </c>
      <c r="C61" t="s">
        <v>221</v>
      </c>
      <c r="D61" s="109">
        <v>1.7010000000000001</v>
      </c>
      <c r="E61" s="54">
        <v>44854</v>
      </c>
      <c r="F61" s="105">
        <v>18</v>
      </c>
      <c r="G61" s="110">
        <v>183.29222222222222</v>
      </c>
      <c r="H61" s="110" t="s">
        <v>173</v>
      </c>
      <c r="I61" s="107">
        <v>89.738148148148142</v>
      </c>
      <c r="J61" t="s">
        <v>175</v>
      </c>
      <c r="K61" s="110">
        <v>10.781000000000001</v>
      </c>
      <c r="L61" t="s">
        <v>176</v>
      </c>
      <c r="O61" t="s">
        <v>245</v>
      </c>
      <c r="P61" t="s">
        <v>244</v>
      </c>
    </row>
    <row r="62" spans="1:16">
      <c r="A62" t="s">
        <v>45</v>
      </c>
      <c r="B62" s="109">
        <v>1.526</v>
      </c>
      <c r="C62" t="s">
        <v>32</v>
      </c>
      <c r="D62" s="109">
        <v>2.3660000000000001</v>
      </c>
      <c r="E62" s="54">
        <v>44854</v>
      </c>
      <c r="F62" s="105">
        <v>19</v>
      </c>
      <c r="G62" s="110" t="s">
        <v>172</v>
      </c>
      <c r="H62" s="110" t="s">
        <v>173</v>
      </c>
      <c r="I62" s="107">
        <v>97.636481481481496</v>
      </c>
      <c r="J62" t="s">
        <v>175</v>
      </c>
      <c r="K62" s="110">
        <v>54.065333333333335</v>
      </c>
      <c r="L62" t="s">
        <v>176</v>
      </c>
      <c r="O62" t="s">
        <v>234</v>
      </c>
      <c r="P62" t="s">
        <v>232</v>
      </c>
    </row>
    <row r="63" spans="1:16">
      <c r="A63" t="s">
        <v>45</v>
      </c>
      <c r="B63" s="109">
        <v>1.526</v>
      </c>
      <c r="C63" t="s">
        <v>44</v>
      </c>
      <c r="D63" s="109">
        <f t="shared" ref="D63" si="7">0.216-$D$162</f>
        <v>0.16599999999999998</v>
      </c>
      <c r="E63" s="54">
        <v>44854</v>
      </c>
      <c r="F63" s="105">
        <v>19</v>
      </c>
      <c r="G63" s="110">
        <v>71.50787037037037</v>
      </c>
      <c r="H63" s="110" t="s">
        <v>173</v>
      </c>
      <c r="I63" s="107">
        <v>109.98851851851852</v>
      </c>
      <c r="J63" t="s">
        <v>175</v>
      </c>
      <c r="K63" s="110">
        <v>25.054333333333332</v>
      </c>
      <c r="L63" t="s">
        <v>176</v>
      </c>
      <c r="O63" t="s">
        <v>234</v>
      </c>
      <c r="P63" t="s">
        <v>231</v>
      </c>
    </row>
    <row r="64" spans="1:16">
      <c r="A64" t="s">
        <v>45</v>
      </c>
      <c r="B64" s="109">
        <v>1.526</v>
      </c>
      <c r="C64" t="s">
        <v>36</v>
      </c>
      <c r="D64" s="109">
        <v>1.6479999999999999</v>
      </c>
      <c r="E64" s="54">
        <v>44854</v>
      </c>
      <c r="F64" s="105">
        <v>19</v>
      </c>
      <c r="G64" s="110">
        <v>200.6037037037037</v>
      </c>
      <c r="H64" s="110" t="s">
        <v>173</v>
      </c>
      <c r="I64" s="107">
        <v>89.953703703703695</v>
      </c>
      <c r="J64" t="s">
        <v>175</v>
      </c>
      <c r="K64" s="110">
        <v>10.545999999999999</v>
      </c>
      <c r="L64" t="s">
        <v>176</v>
      </c>
      <c r="O64" t="s">
        <v>234</v>
      </c>
      <c r="P64" t="s">
        <v>230</v>
      </c>
    </row>
    <row r="65" spans="1:16">
      <c r="A65" t="s">
        <v>45</v>
      </c>
      <c r="B65" s="109">
        <v>1.526</v>
      </c>
      <c r="C65" t="s">
        <v>30</v>
      </c>
      <c r="D65" s="109">
        <v>1.538</v>
      </c>
      <c r="E65" s="54">
        <v>44854</v>
      </c>
      <c r="F65" s="105">
        <v>19</v>
      </c>
      <c r="G65" s="110">
        <v>294.70499999999998</v>
      </c>
      <c r="H65" s="110" t="s">
        <v>173</v>
      </c>
      <c r="I65" s="107">
        <v>89.955092592592578</v>
      </c>
      <c r="J65" t="s">
        <v>175</v>
      </c>
      <c r="K65" s="110">
        <v>17.319333333333333</v>
      </c>
      <c r="L65" t="s">
        <v>176</v>
      </c>
      <c r="O65" t="s">
        <v>234</v>
      </c>
      <c r="P65" t="s">
        <v>245</v>
      </c>
    </row>
    <row r="66" spans="1:16">
      <c r="A66" t="s">
        <v>36</v>
      </c>
      <c r="B66" s="109">
        <v>1.6479999999999999</v>
      </c>
      <c r="C66" t="s">
        <v>44</v>
      </c>
      <c r="D66" s="109">
        <f t="shared" ref="D66" si="8">0.216-$D$162</f>
        <v>0.16599999999999998</v>
      </c>
      <c r="E66" s="54">
        <v>44855</v>
      </c>
      <c r="F66" s="105">
        <v>20</v>
      </c>
      <c r="G66" s="110" t="s">
        <v>172</v>
      </c>
      <c r="H66" s="110" t="s">
        <v>173</v>
      </c>
      <c r="I66" s="107">
        <v>105.33046296296295</v>
      </c>
      <c r="J66" t="s">
        <v>175</v>
      </c>
      <c r="K66" s="110">
        <v>32.439</v>
      </c>
      <c r="L66" t="s">
        <v>176</v>
      </c>
      <c r="O66" t="s">
        <v>230</v>
      </c>
      <c r="P66" t="s">
        <v>231</v>
      </c>
    </row>
    <row r="67" spans="1:16">
      <c r="A67" t="s">
        <v>36</v>
      </c>
      <c r="B67" s="109">
        <v>1.6479999999999999</v>
      </c>
      <c r="C67" t="s">
        <v>86</v>
      </c>
      <c r="D67" s="109">
        <v>1.583</v>
      </c>
      <c r="E67" s="54">
        <v>44855</v>
      </c>
      <c r="F67" s="105">
        <v>20</v>
      </c>
      <c r="G67" s="110">
        <v>138.72629629629628</v>
      </c>
      <c r="H67" s="110" t="s">
        <v>173</v>
      </c>
      <c r="I67" s="107">
        <v>128.07398148148147</v>
      </c>
      <c r="J67" t="s">
        <v>175</v>
      </c>
      <c r="K67" s="110">
        <v>13.023000000000001</v>
      </c>
      <c r="L67" t="s">
        <v>176</v>
      </c>
      <c r="O67" t="s">
        <v>230</v>
      </c>
      <c r="P67" t="s">
        <v>240</v>
      </c>
    </row>
    <row r="68" spans="1:16">
      <c r="A68" t="s">
        <v>36</v>
      </c>
      <c r="B68" s="109">
        <v>1.6479999999999999</v>
      </c>
      <c r="C68" t="s">
        <v>85</v>
      </c>
      <c r="D68" s="109">
        <f>0.216-$D$161</f>
        <v>4.5699999999999991E-2</v>
      </c>
      <c r="E68" s="54">
        <v>44855</v>
      </c>
      <c r="F68" s="105">
        <v>20</v>
      </c>
      <c r="G68" s="110">
        <v>204.91462962962964</v>
      </c>
      <c r="H68" s="110" t="s">
        <v>173</v>
      </c>
      <c r="I68" s="107">
        <v>108.90037037037037</v>
      </c>
      <c r="J68" t="s">
        <v>175</v>
      </c>
      <c r="K68" s="110">
        <v>26.489666666666665</v>
      </c>
      <c r="L68" t="s">
        <v>176</v>
      </c>
      <c r="O68" t="s">
        <v>230</v>
      </c>
      <c r="P68" t="s">
        <v>237</v>
      </c>
    </row>
    <row r="69" spans="1:16">
      <c r="A69" t="s">
        <v>36</v>
      </c>
      <c r="B69" s="109">
        <v>1.6479999999999999</v>
      </c>
      <c r="C69" t="s">
        <v>44</v>
      </c>
      <c r="D69" s="109">
        <f t="shared" ref="D69" si="9">0.216-$D$162</f>
        <v>0.16599999999999998</v>
      </c>
      <c r="E69" s="54">
        <v>44855</v>
      </c>
      <c r="F69" s="105">
        <v>21</v>
      </c>
      <c r="G69" s="110" t="s">
        <v>172</v>
      </c>
      <c r="H69" s="110" t="s">
        <v>173</v>
      </c>
      <c r="I69" s="107">
        <v>105.33064814814816</v>
      </c>
      <c r="J69" t="s">
        <v>175</v>
      </c>
      <c r="K69" s="110">
        <v>32.439</v>
      </c>
      <c r="L69" t="s">
        <v>176</v>
      </c>
      <c r="O69" t="s">
        <v>230</v>
      </c>
      <c r="P69" t="s">
        <v>231</v>
      </c>
    </row>
    <row r="70" spans="1:16">
      <c r="A70" t="s">
        <v>36</v>
      </c>
      <c r="B70" s="109">
        <v>1.6479999999999999</v>
      </c>
      <c r="C70" t="s">
        <v>221</v>
      </c>
      <c r="D70" s="109">
        <v>1.7010000000000001</v>
      </c>
      <c r="E70" s="54">
        <v>44855</v>
      </c>
      <c r="F70" s="105">
        <v>21</v>
      </c>
      <c r="G70" s="110">
        <v>237.54296296296297</v>
      </c>
      <c r="H70" s="110" t="s">
        <v>173</v>
      </c>
      <c r="I70" s="107">
        <v>89.823796296296294</v>
      </c>
      <c r="J70" t="s">
        <v>175</v>
      </c>
      <c r="K70" s="110">
        <v>17.576000000000001</v>
      </c>
      <c r="L70" t="s">
        <v>176</v>
      </c>
      <c r="O70" t="s">
        <v>230</v>
      </c>
      <c r="P70" t="s">
        <v>244</v>
      </c>
    </row>
    <row r="71" spans="1:16">
      <c r="A71" t="s">
        <v>36</v>
      </c>
      <c r="B71" s="109">
        <v>1.6479999999999999</v>
      </c>
      <c r="C71" t="s">
        <v>30</v>
      </c>
      <c r="D71" s="109">
        <v>1.538</v>
      </c>
      <c r="E71" s="54">
        <v>44855</v>
      </c>
      <c r="F71" s="105">
        <v>21</v>
      </c>
      <c r="G71" s="110">
        <v>268.55962962962968</v>
      </c>
      <c r="H71" s="110" t="s">
        <v>173</v>
      </c>
      <c r="I71" s="107">
        <v>90.000462962962956</v>
      </c>
      <c r="J71" t="s">
        <v>175</v>
      </c>
      <c r="K71" s="110">
        <v>20.911000000000001</v>
      </c>
      <c r="L71" t="s">
        <v>176</v>
      </c>
      <c r="O71" t="s">
        <v>230</v>
      </c>
      <c r="P71" t="s">
        <v>245</v>
      </c>
    </row>
    <row r="72" spans="1:16">
      <c r="A72" t="s">
        <v>36</v>
      </c>
      <c r="B72" s="109">
        <v>1.6479999999999999</v>
      </c>
      <c r="C72" t="s">
        <v>45</v>
      </c>
      <c r="D72" s="109">
        <v>1.526</v>
      </c>
      <c r="E72" s="54">
        <v>44855</v>
      </c>
      <c r="F72" s="105">
        <v>21</v>
      </c>
      <c r="G72" s="110">
        <v>324.26046296296295</v>
      </c>
      <c r="H72" s="110" t="s">
        <v>173</v>
      </c>
      <c r="I72" s="107">
        <v>90.080740740740737</v>
      </c>
      <c r="J72" t="s">
        <v>175</v>
      </c>
      <c r="K72" s="110">
        <v>10.545999999999999</v>
      </c>
      <c r="L72" t="s">
        <v>176</v>
      </c>
      <c r="O72" t="s">
        <v>230</v>
      </c>
      <c r="P72" t="s">
        <v>234</v>
      </c>
    </row>
    <row r="73" spans="1:16">
      <c r="A73" t="s">
        <v>38</v>
      </c>
      <c r="B73" s="109">
        <v>1.393</v>
      </c>
      <c r="C73" t="s">
        <v>44</v>
      </c>
      <c r="D73" s="109">
        <f t="shared" ref="D73:D74" si="10">0.216-$D$162</f>
        <v>0.16599999999999998</v>
      </c>
      <c r="E73" s="54">
        <v>44859</v>
      </c>
      <c r="F73" s="105">
        <v>22</v>
      </c>
      <c r="G73" s="110" t="s">
        <v>172</v>
      </c>
      <c r="H73" s="110" t="s">
        <v>173</v>
      </c>
      <c r="I73" s="107">
        <v>106.61268518518519</v>
      </c>
      <c r="J73" t="s">
        <v>175</v>
      </c>
      <c r="K73" s="110">
        <v>30.268999999999995</v>
      </c>
      <c r="L73" t="s">
        <v>176</v>
      </c>
      <c r="O73" t="s">
        <v>234</v>
      </c>
      <c r="P73" t="s">
        <v>231</v>
      </c>
    </row>
    <row r="74" spans="1:16">
      <c r="A74" t="s">
        <v>38</v>
      </c>
      <c r="B74" s="109">
        <v>1.393</v>
      </c>
      <c r="C74" t="s">
        <v>227</v>
      </c>
      <c r="D74" s="109">
        <f t="shared" si="10"/>
        <v>0.16599999999999998</v>
      </c>
      <c r="E74" s="54">
        <v>44859</v>
      </c>
      <c r="F74" s="105">
        <v>22</v>
      </c>
      <c r="G74" s="110">
        <v>74.898888888888891</v>
      </c>
      <c r="H74" s="110" t="s">
        <v>173</v>
      </c>
      <c r="I74" s="107">
        <v>116.80722222222222</v>
      </c>
      <c r="J74" t="s">
        <v>175</v>
      </c>
      <c r="K74" s="110">
        <v>19.193000000000001</v>
      </c>
      <c r="L74" t="s">
        <v>176</v>
      </c>
      <c r="O74" t="s">
        <v>234</v>
      </c>
      <c r="P74" t="s">
        <v>236</v>
      </c>
    </row>
    <row r="75" spans="1:16">
      <c r="A75" t="s">
        <v>38</v>
      </c>
      <c r="B75" s="109">
        <v>1.393</v>
      </c>
      <c r="C75" t="s">
        <v>86</v>
      </c>
      <c r="D75" s="109">
        <v>1.583</v>
      </c>
      <c r="E75" s="54">
        <v>44859</v>
      </c>
      <c r="F75" s="105">
        <v>22</v>
      </c>
      <c r="G75" s="110">
        <v>200.93907407407406</v>
      </c>
      <c r="H75" s="110" t="s">
        <v>173</v>
      </c>
      <c r="I75" s="107">
        <v>126.1476851851852</v>
      </c>
      <c r="J75" t="s">
        <v>175</v>
      </c>
      <c r="K75" s="110">
        <v>13.744999999999999</v>
      </c>
      <c r="L75" t="s">
        <v>176</v>
      </c>
      <c r="O75" t="s">
        <v>234</v>
      </c>
      <c r="P75" t="s">
        <v>240</v>
      </c>
    </row>
    <row r="76" spans="1:16">
      <c r="A76" t="s">
        <v>215</v>
      </c>
      <c r="B76" s="109">
        <v>1.577</v>
      </c>
      <c r="C76" t="s">
        <v>216</v>
      </c>
      <c r="D76" s="109">
        <v>1.6060000000000001</v>
      </c>
      <c r="E76" s="54">
        <v>44859</v>
      </c>
      <c r="F76" s="105">
        <v>23</v>
      </c>
      <c r="G76" s="110" t="s">
        <v>172</v>
      </c>
      <c r="H76" s="110" t="s">
        <v>173</v>
      </c>
      <c r="I76" s="107">
        <v>81.839629629629627</v>
      </c>
      <c r="J76" t="s">
        <v>175</v>
      </c>
      <c r="K76" s="110">
        <v>62.277000000000008</v>
      </c>
      <c r="L76" t="s">
        <v>176</v>
      </c>
      <c r="O76" t="s">
        <v>226</v>
      </c>
      <c r="P76" t="s">
        <v>238</v>
      </c>
    </row>
    <row r="77" spans="1:16">
      <c r="A77" t="s">
        <v>215</v>
      </c>
      <c r="B77" s="109">
        <v>1.577</v>
      </c>
      <c r="C77" t="s">
        <v>165</v>
      </c>
      <c r="D77" s="109">
        <v>0.23599999999999999</v>
      </c>
      <c r="E77" s="54">
        <v>44859</v>
      </c>
      <c r="F77" s="105">
        <v>23</v>
      </c>
      <c r="G77" s="110">
        <v>266.20685185185181</v>
      </c>
      <c r="H77" s="110" t="s">
        <v>173</v>
      </c>
      <c r="I77" s="107">
        <v>87.596851851851852</v>
      </c>
      <c r="J77" t="s">
        <v>175</v>
      </c>
      <c r="K77" s="110">
        <v>25.907</v>
      </c>
      <c r="L77" t="s">
        <v>176</v>
      </c>
      <c r="O77" t="s">
        <v>226</v>
      </c>
      <c r="P77" t="s">
        <v>236</v>
      </c>
    </row>
    <row r="78" spans="1:16">
      <c r="A78" t="s">
        <v>215</v>
      </c>
      <c r="B78" s="109">
        <v>1.577</v>
      </c>
      <c r="C78" t="s">
        <v>16</v>
      </c>
      <c r="D78" s="109">
        <v>1.76</v>
      </c>
      <c r="E78" s="54">
        <v>44859</v>
      </c>
      <c r="F78" s="105">
        <v>23</v>
      </c>
      <c r="G78" s="110">
        <v>341.94907407407408</v>
      </c>
      <c r="H78" s="110" t="s">
        <v>173</v>
      </c>
      <c r="I78" s="107">
        <v>74.664259259259268</v>
      </c>
      <c r="J78" t="s">
        <v>175</v>
      </c>
      <c r="K78" s="110">
        <v>44.991000000000007</v>
      </c>
      <c r="L78" t="s">
        <v>176</v>
      </c>
      <c r="O78" t="s">
        <v>226</v>
      </c>
      <c r="P78" t="s">
        <v>240</v>
      </c>
    </row>
    <row r="79" spans="1:16">
      <c r="A79" t="s">
        <v>16</v>
      </c>
      <c r="B79" s="109">
        <v>1.76</v>
      </c>
      <c r="C79" t="s">
        <v>162</v>
      </c>
      <c r="D79" s="109">
        <v>1.595</v>
      </c>
      <c r="E79" s="54">
        <v>44859</v>
      </c>
      <c r="F79" s="105">
        <v>24</v>
      </c>
      <c r="G79" s="110" t="s">
        <v>172</v>
      </c>
      <c r="H79" s="110" t="s">
        <v>173</v>
      </c>
      <c r="I79" s="107">
        <v>102.64518518518518</v>
      </c>
      <c r="J79" t="s">
        <v>175</v>
      </c>
      <c r="K79" s="110">
        <v>53.783999999999999</v>
      </c>
      <c r="L79" t="s">
        <v>176</v>
      </c>
      <c r="O79" t="s">
        <v>228</v>
      </c>
      <c r="P79" t="s">
        <v>189</v>
      </c>
    </row>
    <row r="80" spans="1:16">
      <c r="A80" t="s">
        <v>16</v>
      </c>
      <c r="B80" s="109">
        <v>1.76</v>
      </c>
      <c r="C80" t="s">
        <v>215</v>
      </c>
      <c r="D80" s="109">
        <v>1.577</v>
      </c>
      <c r="E80" s="54">
        <v>44859</v>
      </c>
      <c r="F80" s="105">
        <v>24</v>
      </c>
      <c r="G80" s="110">
        <v>291.24092592592592</v>
      </c>
      <c r="H80" s="110" t="s">
        <v>173</v>
      </c>
      <c r="I80" s="107">
        <v>105.34342592592593</v>
      </c>
      <c r="J80" t="s">
        <v>175</v>
      </c>
      <c r="K80" s="110">
        <v>44.993000000000002</v>
      </c>
      <c r="L80" t="s">
        <v>176</v>
      </c>
      <c r="O80" t="s">
        <v>228</v>
      </c>
      <c r="P80" t="s">
        <v>226</v>
      </c>
    </row>
    <row r="81" spans="1:16">
      <c r="A81" t="s">
        <v>16</v>
      </c>
      <c r="B81" s="109">
        <v>1.76</v>
      </c>
      <c r="C81" t="s">
        <v>165</v>
      </c>
      <c r="D81" s="109">
        <v>3.2599999999999997E-2</v>
      </c>
      <c r="E81" s="54">
        <v>44859</v>
      </c>
      <c r="F81" s="105">
        <v>24</v>
      </c>
      <c r="G81" s="110">
        <v>325.36898148148151</v>
      </c>
      <c r="H81" s="110" t="s">
        <v>173</v>
      </c>
      <c r="I81" s="107">
        <v>103.59805555555556</v>
      </c>
      <c r="J81" t="s">
        <v>175</v>
      </c>
      <c r="K81" s="110">
        <v>46.002000000000002</v>
      </c>
      <c r="L81" t="s">
        <v>176</v>
      </c>
      <c r="O81" t="s">
        <v>228</v>
      </c>
      <c r="P81" t="s">
        <v>236</v>
      </c>
    </row>
    <row r="82" spans="1:16">
      <c r="A82" t="s">
        <v>16</v>
      </c>
      <c r="B82" s="109">
        <v>1.76</v>
      </c>
      <c r="C82" t="s">
        <v>162</v>
      </c>
      <c r="D82" s="109">
        <v>1.595</v>
      </c>
      <c r="E82" s="54">
        <v>44859</v>
      </c>
      <c r="F82" s="105">
        <v>25</v>
      </c>
      <c r="G82" s="110" t="s">
        <v>172</v>
      </c>
      <c r="H82" s="110" t="s">
        <v>173</v>
      </c>
      <c r="I82" s="107">
        <v>102.64481481481482</v>
      </c>
      <c r="J82" t="s">
        <v>175</v>
      </c>
      <c r="K82" s="110">
        <v>53.783999999999999</v>
      </c>
      <c r="L82" t="s">
        <v>176</v>
      </c>
      <c r="O82" t="s">
        <v>228</v>
      </c>
      <c r="P82" t="s">
        <v>189</v>
      </c>
    </row>
    <row r="83" spans="1:16">
      <c r="A83" t="s">
        <v>16</v>
      </c>
      <c r="B83" s="109">
        <v>1.76</v>
      </c>
      <c r="C83" t="s">
        <v>180</v>
      </c>
      <c r="D83" s="109">
        <v>1.611</v>
      </c>
      <c r="E83" s="54">
        <v>44859</v>
      </c>
      <c r="F83" s="105">
        <v>25</v>
      </c>
      <c r="G83" s="110">
        <v>73.355925925925931</v>
      </c>
      <c r="H83" s="110" t="s">
        <v>173</v>
      </c>
      <c r="I83" s="107">
        <v>108.69935185185186</v>
      </c>
      <c r="J83" t="s">
        <v>175</v>
      </c>
      <c r="K83" s="110">
        <v>21.172999999999998</v>
      </c>
      <c r="L83" t="s">
        <v>176</v>
      </c>
      <c r="O83" t="s">
        <v>228</v>
      </c>
      <c r="P83" t="s">
        <v>182</v>
      </c>
    </row>
    <row r="84" spans="1:16">
      <c r="A84" t="s">
        <v>16</v>
      </c>
      <c r="B84" s="109">
        <v>1.76</v>
      </c>
      <c r="C84" t="s">
        <v>187</v>
      </c>
      <c r="D84" s="109">
        <v>1.59</v>
      </c>
      <c r="E84" s="54">
        <v>44859</v>
      </c>
      <c r="F84" s="105">
        <v>25</v>
      </c>
      <c r="G84" s="110">
        <v>146.85518518518518</v>
      </c>
      <c r="H84" s="110" t="s">
        <v>173</v>
      </c>
      <c r="I84" s="107">
        <v>96.318333333333328</v>
      </c>
      <c r="J84" t="s">
        <v>175</v>
      </c>
      <c r="K84" s="110">
        <v>22.391000000000002</v>
      </c>
      <c r="L84" t="s">
        <v>176</v>
      </c>
      <c r="O84" t="s">
        <v>228</v>
      </c>
      <c r="P84" t="s">
        <v>247</v>
      </c>
    </row>
    <row r="85" spans="1:16">
      <c r="A85" t="s">
        <v>216</v>
      </c>
      <c r="B85" s="109">
        <v>1.6060000000000001</v>
      </c>
      <c r="C85" t="s">
        <v>215</v>
      </c>
      <c r="D85" s="109">
        <v>1.577</v>
      </c>
      <c r="E85" s="54">
        <v>44859</v>
      </c>
      <c r="F85" s="105">
        <v>26</v>
      </c>
      <c r="G85" s="110" t="s">
        <v>172</v>
      </c>
      <c r="H85" s="110" t="s">
        <v>173</v>
      </c>
      <c r="I85" s="107">
        <v>98.167037037037019</v>
      </c>
      <c r="J85" t="s">
        <v>175</v>
      </c>
      <c r="K85" s="110">
        <v>62.277999999999999</v>
      </c>
      <c r="L85" t="s">
        <v>176</v>
      </c>
      <c r="O85" t="s">
        <v>238</v>
      </c>
      <c r="P85" t="s">
        <v>226</v>
      </c>
    </row>
    <row r="86" spans="1:16">
      <c r="A86" t="s">
        <v>216</v>
      </c>
      <c r="B86" s="109">
        <v>1.6060000000000001</v>
      </c>
      <c r="C86" t="s">
        <v>187</v>
      </c>
      <c r="D86" s="109">
        <v>1.59</v>
      </c>
      <c r="E86" s="54">
        <v>44859</v>
      </c>
      <c r="F86" s="105">
        <v>26</v>
      </c>
      <c r="G86" s="110">
        <v>96.972777777777779</v>
      </c>
      <c r="H86" s="110" t="s">
        <v>173</v>
      </c>
      <c r="I86" s="107">
        <v>84.991851851851848</v>
      </c>
      <c r="J86" t="s">
        <v>175</v>
      </c>
      <c r="K86" s="110">
        <v>6.8049999999999997</v>
      </c>
      <c r="L86" t="s">
        <v>176</v>
      </c>
      <c r="O86" t="s">
        <v>238</v>
      </c>
      <c r="P86" t="s">
        <v>247</v>
      </c>
    </row>
    <row r="87" spans="1:16">
      <c r="A87" t="s">
        <v>187</v>
      </c>
      <c r="B87" s="109">
        <v>1.59</v>
      </c>
      <c r="C87" t="s">
        <v>170</v>
      </c>
      <c r="D87" s="109">
        <v>1.492</v>
      </c>
      <c r="E87" s="54">
        <v>44859</v>
      </c>
      <c r="F87" s="105">
        <v>27</v>
      </c>
      <c r="G87" s="110" t="s">
        <v>172</v>
      </c>
      <c r="H87" s="110" t="s">
        <v>173</v>
      </c>
      <c r="I87" s="107">
        <v>101.5799074074074</v>
      </c>
      <c r="J87" t="s">
        <v>175</v>
      </c>
      <c r="K87" s="110">
        <v>20.774999999999999</v>
      </c>
      <c r="L87" t="s">
        <v>176</v>
      </c>
      <c r="O87" t="s">
        <v>247</v>
      </c>
      <c r="P87" t="s">
        <v>179</v>
      </c>
    </row>
    <row r="88" spans="1:16">
      <c r="A88" t="s">
        <v>187</v>
      </c>
      <c r="B88" s="109">
        <v>1.59</v>
      </c>
      <c r="C88" t="s">
        <v>216</v>
      </c>
      <c r="D88" s="109">
        <v>1.6060000000000001</v>
      </c>
      <c r="E88" s="54">
        <v>44859</v>
      </c>
      <c r="F88" s="105">
        <v>27</v>
      </c>
      <c r="G88" s="110">
        <v>187.3337962962963</v>
      </c>
      <c r="H88" s="110" t="s">
        <v>173</v>
      </c>
      <c r="I88" s="107">
        <v>95.022777777777776</v>
      </c>
      <c r="J88" t="s">
        <v>175</v>
      </c>
      <c r="K88" s="110">
        <v>6.8049999999999997</v>
      </c>
      <c r="L88" t="s">
        <v>176</v>
      </c>
      <c r="O88" t="s">
        <v>247</v>
      </c>
      <c r="P88" t="s">
        <v>248</v>
      </c>
    </row>
    <row r="89" spans="1:16">
      <c r="A89" t="s">
        <v>187</v>
      </c>
      <c r="B89" s="109">
        <v>1.59</v>
      </c>
      <c r="C89" t="s">
        <v>16</v>
      </c>
      <c r="D89" s="109">
        <v>1.76</v>
      </c>
      <c r="E89" s="54">
        <v>44859</v>
      </c>
      <c r="F89" s="105">
        <v>27</v>
      </c>
      <c r="G89" s="110">
        <v>287.92425925925926</v>
      </c>
      <c r="H89" s="110" t="s">
        <v>173</v>
      </c>
      <c r="I89" s="107">
        <v>83.690370370370374</v>
      </c>
      <c r="J89" t="s">
        <v>175</v>
      </c>
      <c r="K89" s="110">
        <v>22.391999999999999</v>
      </c>
      <c r="L89" t="s">
        <v>176</v>
      </c>
      <c r="O89" t="s">
        <v>247</v>
      </c>
      <c r="P89" t="s">
        <v>228</v>
      </c>
    </row>
    <row r="90" spans="1:16">
      <c r="A90" t="s">
        <v>36</v>
      </c>
      <c r="B90" s="109">
        <v>1.6479999999999999</v>
      </c>
      <c r="C90" t="s">
        <v>85</v>
      </c>
      <c r="D90" s="109">
        <f>0.216-$D$161</f>
        <v>4.5699999999999991E-2</v>
      </c>
      <c r="E90" s="54">
        <v>44862</v>
      </c>
      <c r="F90" s="105">
        <v>28</v>
      </c>
      <c r="G90" s="110" t="s">
        <v>172</v>
      </c>
      <c r="H90" s="110" t="s">
        <v>173</v>
      </c>
      <c r="I90" s="107">
        <v>108.90027777777777</v>
      </c>
      <c r="J90" t="s">
        <v>175</v>
      </c>
      <c r="K90" s="110">
        <v>26.49</v>
      </c>
      <c r="L90" t="s">
        <v>176</v>
      </c>
      <c r="O90" t="s">
        <v>230</v>
      </c>
      <c r="P90" t="s">
        <v>182</v>
      </c>
    </row>
    <row r="91" spans="1:16">
      <c r="A91" t="s">
        <v>36</v>
      </c>
      <c r="B91" s="109">
        <v>1.6479999999999999</v>
      </c>
      <c r="C91" t="s">
        <v>38</v>
      </c>
      <c r="D91" s="109">
        <v>1.393</v>
      </c>
      <c r="E91" s="54">
        <v>44862</v>
      </c>
      <c r="F91" s="105">
        <v>28</v>
      </c>
      <c r="G91" s="110">
        <v>221.8564814814815</v>
      </c>
      <c r="H91" s="110" t="s">
        <v>173</v>
      </c>
      <c r="I91" s="107">
        <v>89.479814814814816</v>
      </c>
      <c r="J91" t="s">
        <v>175</v>
      </c>
      <c r="K91" s="110">
        <v>8.4860000000000007</v>
      </c>
      <c r="L91" t="s">
        <v>176</v>
      </c>
      <c r="O91" t="s">
        <v>230</v>
      </c>
      <c r="P91" t="s">
        <v>242</v>
      </c>
    </row>
    <row r="92" spans="1:16">
      <c r="A92" t="s">
        <v>38</v>
      </c>
      <c r="B92" s="109">
        <v>1.393</v>
      </c>
      <c r="C92" t="s">
        <v>44</v>
      </c>
      <c r="D92" s="109">
        <f t="shared" ref="D92" si="11">0.216-$D$162</f>
        <v>0.16599999999999998</v>
      </c>
      <c r="E92" s="54">
        <v>44862</v>
      </c>
      <c r="F92" s="105">
        <v>29</v>
      </c>
      <c r="G92" s="110" t="s">
        <v>172</v>
      </c>
      <c r="H92" s="110" t="s">
        <v>173</v>
      </c>
      <c r="I92" s="107">
        <v>106.61268518518519</v>
      </c>
      <c r="J92" t="s">
        <v>175</v>
      </c>
      <c r="K92" s="110">
        <v>30.268666666666665</v>
      </c>
      <c r="L92" t="s">
        <v>176</v>
      </c>
      <c r="O92" t="s">
        <v>242</v>
      </c>
      <c r="P92" t="s">
        <v>231</v>
      </c>
    </row>
    <row r="93" spans="1:16">
      <c r="A93" t="s">
        <v>38</v>
      </c>
      <c r="B93" s="109">
        <v>1.393</v>
      </c>
      <c r="C93" t="s">
        <v>36</v>
      </c>
      <c r="D93" s="109">
        <v>1.6479999999999999</v>
      </c>
      <c r="E93" s="54">
        <v>44862</v>
      </c>
      <c r="F93" s="105">
        <v>29</v>
      </c>
      <c r="G93" s="110">
        <v>262.36370370370372</v>
      </c>
      <c r="H93" s="110" t="s">
        <v>173</v>
      </c>
      <c r="I93" s="107">
        <v>90.528796296296306</v>
      </c>
      <c r="J93" t="s">
        <v>175</v>
      </c>
      <c r="K93" s="110">
        <v>8.4860000000000007</v>
      </c>
      <c r="L93" t="s">
        <v>176</v>
      </c>
      <c r="O93" t="s">
        <v>242</v>
      </c>
      <c r="P93" t="s">
        <v>230</v>
      </c>
    </row>
    <row r="94" spans="1:16">
      <c r="A94" t="s">
        <v>30</v>
      </c>
      <c r="B94" s="109">
        <v>1.5349999999999999</v>
      </c>
      <c r="C94" t="s">
        <v>32</v>
      </c>
      <c r="D94" s="109">
        <v>2.3660000000000001</v>
      </c>
      <c r="E94" s="54">
        <v>44858</v>
      </c>
      <c r="F94" s="105">
        <v>30</v>
      </c>
      <c r="G94" s="110">
        <v>0</v>
      </c>
      <c r="H94" s="110" t="s">
        <v>173</v>
      </c>
      <c r="I94" s="107">
        <v>98.36888888888889</v>
      </c>
      <c r="J94" t="s">
        <v>175</v>
      </c>
      <c r="K94" s="110">
        <v>49.472000000000001</v>
      </c>
      <c r="L94" t="s">
        <v>176</v>
      </c>
      <c r="O94" t="s">
        <v>245</v>
      </c>
      <c r="P94" t="s">
        <v>232</v>
      </c>
    </row>
    <row r="95" spans="1:16">
      <c r="A95" t="s">
        <v>30</v>
      </c>
      <c r="B95" s="109">
        <v>1.5349999999999999</v>
      </c>
      <c r="C95" t="s">
        <v>579</v>
      </c>
      <c r="D95" s="109">
        <v>0</v>
      </c>
      <c r="E95" s="54">
        <v>44858</v>
      </c>
      <c r="F95" s="105">
        <v>30</v>
      </c>
      <c r="G95" s="110">
        <v>9.9821466428498589</v>
      </c>
      <c r="H95" s="110" t="s">
        <v>173</v>
      </c>
      <c r="I95" s="319">
        <v>82.701055051875528</v>
      </c>
      <c r="J95" t="s">
        <v>175</v>
      </c>
      <c r="K95">
        <v>18.216974471355009</v>
      </c>
      <c r="L95" t="s">
        <v>176</v>
      </c>
      <c r="O95" t="s">
        <v>245</v>
      </c>
      <c r="P95" t="s">
        <v>369</v>
      </c>
    </row>
    <row r="96" spans="1:16">
      <c r="A96" t="s">
        <v>32</v>
      </c>
      <c r="B96" s="109">
        <v>2.3660000000000001</v>
      </c>
      <c r="C96" t="s">
        <v>30</v>
      </c>
      <c r="D96" s="109">
        <v>1.5349999999999999</v>
      </c>
      <c r="E96" s="54">
        <v>44858</v>
      </c>
      <c r="F96" s="105">
        <v>31</v>
      </c>
      <c r="G96" s="110">
        <v>0</v>
      </c>
      <c r="H96" s="110" t="s">
        <v>173</v>
      </c>
      <c r="I96" s="107">
        <v>81.638611111111118</v>
      </c>
      <c r="J96" t="s">
        <v>175</v>
      </c>
      <c r="K96" s="110">
        <v>49.472000000000001</v>
      </c>
      <c r="L96" t="s">
        <v>176</v>
      </c>
      <c r="O96" t="s">
        <v>232</v>
      </c>
      <c r="P96" t="s">
        <v>245</v>
      </c>
    </row>
    <row r="97" spans="1:18">
      <c r="A97" t="s">
        <v>32</v>
      </c>
      <c r="B97" s="109">
        <v>2.3660000000000001</v>
      </c>
      <c r="C97" t="s">
        <v>579</v>
      </c>
      <c r="D97" s="109">
        <v>0</v>
      </c>
      <c r="E97" s="54">
        <v>44858</v>
      </c>
      <c r="F97" s="105">
        <v>31</v>
      </c>
      <c r="G97" s="110">
        <v>354.25709775617275</v>
      </c>
      <c r="H97" s="110" t="s">
        <v>173</v>
      </c>
      <c r="I97" s="319">
        <v>73.100142931801614</v>
      </c>
      <c r="J97" t="s">
        <v>175</v>
      </c>
      <c r="K97">
        <v>32.714160039958237</v>
      </c>
      <c r="L97" t="s">
        <v>176</v>
      </c>
      <c r="M97" t="s">
        <v>177</v>
      </c>
      <c r="N97" t="s">
        <v>177</v>
      </c>
      <c r="O97" t="s">
        <v>232</v>
      </c>
      <c r="P97" t="s">
        <v>369</v>
      </c>
      <c r="Q97" t="s">
        <v>177</v>
      </c>
      <c r="R97" t="s">
        <v>177</v>
      </c>
    </row>
    <row r="98" spans="1:18">
      <c r="A98" t="s">
        <v>44</v>
      </c>
      <c r="B98" s="109">
        <f t="shared" ref="B98:B99" si="12">0.216-$D$162</f>
        <v>0.16599999999999998</v>
      </c>
      <c r="C98" t="s">
        <v>32</v>
      </c>
      <c r="D98" s="109">
        <v>2.3660000000000001</v>
      </c>
      <c r="E98" s="54">
        <v>44858</v>
      </c>
      <c r="F98" s="105">
        <v>32</v>
      </c>
      <c r="G98" s="110">
        <v>0</v>
      </c>
      <c r="H98" s="110" t="s">
        <v>173</v>
      </c>
      <c r="I98" s="107">
        <v>88.461111111111109</v>
      </c>
      <c r="J98" t="s">
        <v>175</v>
      </c>
      <c r="K98" s="110">
        <v>51.25866666666667</v>
      </c>
      <c r="L98" t="s">
        <v>176</v>
      </c>
      <c r="O98" t="s">
        <v>231</v>
      </c>
      <c r="P98" t="s">
        <v>232</v>
      </c>
    </row>
    <row r="99" spans="1:18">
      <c r="A99" t="s">
        <v>44</v>
      </c>
      <c r="B99" s="109">
        <f t="shared" si="12"/>
        <v>0.16599999999999998</v>
      </c>
      <c r="C99" t="s">
        <v>579</v>
      </c>
      <c r="D99" s="109">
        <v>0</v>
      </c>
      <c r="E99" s="54">
        <v>44858</v>
      </c>
      <c r="F99" s="105">
        <v>32</v>
      </c>
      <c r="G99" s="110">
        <v>323.83220774116307</v>
      </c>
      <c r="H99" s="110" t="s">
        <v>173</v>
      </c>
      <c r="I99" s="319">
        <v>74.34141465278978</v>
      </c>
      <c r="J99" t="s">
        <v>175</v>
      </c>
      <c r="K99">
        <v>34.549625111424874</v>
      </c>
      <c r="L99" t="s">
        <v>176</v>
      </c>
      <c r="O99" t="s">
        <v>231</v>
      </c>
      <c r="P99" t="s">
        <v>369</v>
      </c>
    </row>
    <row r="100" spans="1:18">
      <c r="A100" t="s">
        <v>36</v>
      </c>
      <c r="B100" s="109">
        <v>1.6479999999999999</v>
      </c>
      <c r="C100" t="s">
        <v>38</v>
      </c>
      <c r="D100" s="109">
        <v>1.393</v>
      </c>
      <c r="E100" s="54">
        <v>44862</v>
      </c>
      <c r="F100" s="105">
        <v>33</v>
      </c>
      <c r="G100" s="110">
        <v>0</v>
      </c>
      <c r="H100" s="110" t="s">
        <v>173</v>
      </c>
      <c r="I100" s="107">
        <v>89.512777777777771</v>
      </c>
      <c r="J100" t="s">
        <v>175</v>
      </c>
      <c r="K100" s="110">
        <v>8.4870000000000001</v>
      </c>
      <c r="L100" t="s">
        <v>176</v>
      </c>
      <c r="O100" t="s">
        <v>230</v>
      </c>
      <c r="P100" t="s">
        <v>231</v>
      </c>
    </row>
    <row r="101" spans="1:18">
      <c r="A101" t="s">
        <v>36</v>
      </c>
      <c r="B101" s="109">
        <v>1.6479999999999999</v>
      </c>
      <c r="C101" t="s">
        <v>507</v>
      </c>
      <c r="D101" s="109">
        <v>0</v>
      </c>
      <c r="E101" s="54">
        <v>44862</v>
      </c>
      <c r="F101" s="105">
        <v>33</v>
      </c>
      <c r="G101" s="110">
        <v>343.66615291473312</v>
      </c>
      <c r="H101" s="110" t="s">
        <v>173</v>
      </c>
      <c r="I101" s="319">
        <v>86.582834320647649</v>
      </c>
      <c r="J101" t="s">
        <v>175</v>
      </c>
      <c r="K101">
        <v>6.3691625399262612</v>
      </c>
      <c r="L101" t="s">
        <v>176</v>
      </c>
      <c r="O101" t="s">
        <v>230</v>
      </c>
      <c r="P101" t="s">
        <v>573</v>
      </c>
    </row>
    <row r="102" spans="1:18">
      <c r="A102" t="s">
        <v>38</v>
      </c>
      <c r="B102" s="109">
        <v>1.393</v>
      </c>
      <c r="C102" t="s">
        <v>44</v>
      </c>
      <c r="D102" s="109">
        <f t="shared" ref="D102" si="13">0.216-$D$162</f>
        <v>0.16599999999999998</v>
      </c>
      <c r="E102" s="54">
        <v>44862</v>
      </c>
      <c r="F102" s="105">
        <v>34</v>
      </c>
      <c r="G102" s="110">
        <v>0</v>
      </c>
      <c r="H102" s="110" t="s">
        <v>173</v>
      </c>
      <c r="I102" s="107">
        <v>106.61277777777778</v>
      </c>
      <c r="J102" t="s">
        <v>175</v>
      </c>
      <c r="K102" s="110">
        <v>30.268666666666665</v>
      </c>
      <c r="L102" t="s">
        <v>176</v>
      </c>
      <c r="O102" t="s">
        <v>242</v>
      </c>
      <c r="P102" t="s">
        <v>231</v>
      </c>
    </row>
    <row r="103" spans="1:18">
      <c r="A103" t="s">
        <v>38</v>
      </c>
      <c r="B103" s="109">
        <v>1.393</v>
      </c>
      <c r="C103" t="s">
        <v>507</v>
      </c>
      <c r="D103" s="109">
        <v>0</v>
      </c>
      <c r="E103" s="54">
        <v>44862</v>
      </c>
      <c r="F103" s="105">
        <v>34</v>
      </c>
      <c r="G103" s="110">
        <v>294.70912759966484</v>
      </c>
      <c r="H103" s="110" t="s">
        <v>173</v>
      </c>
      <c r="I103" s="319">
        <v>84.906147197949778</v>
      </c>
      <c r="J103" t="s">
        <v>175</v>
      </c>
      <c r="K103">
        <v>3.5921096099645977</v>
      </c>
      <c r="L103" t="s">
        <v>176</v>
      </c>
      <c r="O103" t="s">
        <v>242</v>
      </c>
      <c r="P103" t="s">
        <v>573</v>
      </c>
    </row>
    <row r="104" spans="1:18">
      <c r="A104" t="s">
        <v>44</v>
      </c>
      <c r="B104" s="109">
        <f t="shared" ref="B104:B105" si="14">0.216-$D$162</f>
        <v>0.16599999999999998</v>
      </c>
      <c r="C104" t="s">
        <v>38</v>
      </c>
      <c r="D104" s="109">
        <v>1.393</v>
      </c>
      <c r="E104" s="54">
        <v>44862</v>
      </c>
      <c r="F104" s="105">
        <v>35</v>
      </c>
      <c r="G104" s="110">
        <v>0</v>
      </c>
      <c r="H104" s="110" t="s">
        <v>173</v>
      </c>
      <c r="I104" s="107">
        <v>73.403055555555554</v>
      </c>
      <c r="J104" t="s">
        <v>175</v>
      </c>
      <c r="K104" s="110">
        <v>30.268000000000001</v>
      </c>
      <c r="L104" t="s">
        <v>176</v>
      </c>
      <c r="O104" t="s">
        <v>231</v>
      </c>
      <c r="P104" t="s">
        <v>242</v>
      </c>
    </row>
    <row r="105" spans="1:18">
      <c r="A105" t="s">
        <v>44</v>
      </c>
      <c r="B105" s="109">
        <f t="shared" si="14"/>
        <v>0.16599999999999998</v>
      </c>
      <c r="C105" t="s">
        <v>507</v>
      </c>
      <c r="D105" s="109">
        <v>0</v>
      </c>
      <c r="E105" s="54">
        <v>44862</v>
      </c>
      <c r="F105" s="105">
        <v>35</v>
      </c>
      <c r="G105" s="110">
        <v>5.9536332869425062</v>
      </c>
      <c r="H105" s="110" t="s">
        <v>173</v>
      </c>
      <c r="I105" s="319">
        <v>75.164988313914122</v>
      </c>
      <c r="J105" t="s">
        <v>175</v>
      </c>
      <c r="K105">
        <v>29.238933815206053</v>
      </c>
      <c r="L105" t="s">
        <v>176</v>
      </c>
      <c r="O105" t="s">
        <v>231</v>
      </c>
      <c r="P105" t="s">
        <v>573</v>
      </c>
    </row>
    <row r="106" spans="1:18">
      <c r="A106" t="s">
        <v>45</v>
      </c>
      <c r="B106" s="109">
        <v>1.526</v>
      </c>
      <c r="C106" t="s">
        <v>44</v>
      </c>
      <c r="D106" s="109">
        <f t="shared" ref="D106" si="15">0.216-$D$162</f>
        <v>0.16599999999999998</v>
      </c>
      <c r="E106" s="54">
        <v>44862</v>
      </c>
      <c r="F106" s="105">
        <v>36</v>
      </c>
      <c r="G106" s="110">
        <v>0</v>
      </c>
      <c r="H106" s="110" t="s">
        <v>173</v>
      </c>
      <c r="I106" s="107">
        <v>109.98638888888888</v>
      </c>
      <c r="J106" t="s">
        <v>175</v>
      </c>
      <c r="K106" s="110">
        <v>25.056333333333331</v>
      </c>
      <c r="L106" t="s">
        <v>176</v>
      </c>
      <c r="O106" t="s">
        <v>231</v>
      </c>
      <c r="P106" t="s">
        <v>242</v>
      </c>
    </row>
    <row r="107" spans="1:18">
      <c r="A107" t="s">
        <v>45</v>
      </c>
      <c r="B107" s="109">
        <v>1.526</v>
      </c>
      <c r="C107" t="s">
        <v>507</v>
      </c>
      <c r="D107" s="109">
        <v>0</v>
      </c>
      <c r="E107" s="54">
        <v>44862</v>
      </c>
      <c r="F107" s="105">
        <v>36</v>
      </c>
      <c r="G107" s="110">
        <v>98.357085392438719</v>
      </c>
      <c r="H107" s="110" t="s">
        <v>173</v>
      </c>
      <c r="I107" s="319">
        <v>88.190293516796572</v>
      </c>
      <c r="J107" t="s">
        <v>175</v>
      </c>
      <c r="K107">
        <v>11.95082904446382</v>
      </c>
      <c r="L107" t="s">
        <v>176</v>
      </c>
      <c r="O107" t="s">
        <v>234</v>
      </c>
      <c r="P107" t="s">
        <v>573</v>
      </c>
    </row>
    <row r="108" spans="1:18">
      <c r="A108" t="s">
        <v>85</v>
      </c>
      <c r="B108" s="109">
        <f t="shared" ref="B108:B109" si="16">0.216-$D$161</f>
        <v>4.5699999999999991E-2</v>
      </c>
      <c r="C108" t="s">
        <v>86</v>
      </c>
      <c r="D108" s="109">
        <v>1.583</v>
      </c>
      <c r="E108" s="54">
        <v>44861</v>
      </c>
      <c r="F108" s="105">
        <v>37</v>
      </c>
      <c r="G108" s="110">
        <v>0</v>
      </c>
      <c r="H108" s="110" t="s">
        <v>173</v>
      </c>
      <c r="I108" s="518">
        <v>88.642777777777781</v>
      </c>
      <c r="J108" t="s">
        <v>175</v>
      </c>
      <c r="K108" s="110">
        <v>22.934999999999999</v>
      </c>
      <c r="L108" t="s">
        <v>176</v>
      </c>
      <c r="O108" t="s">
        <v>237</v>
      </c>
      <c r="P108" t="s">
        <v>240</v>
      </c>
    </row>
    <row r="109" spans="1:18">
      <c r="A109" t="s">
        <v>85</v>
      </c>
      <c r="B109" s="109">
        <f t="shared" si="16"/>
        <v>4.5699999999999991E-2</v>
      </c>
      <c r="C109" t="s">
        <v>444</v>
      </c>
      <c r="D109" s="109">
        <v>0.23599999999999999</v>
      </c>
      <c r="E109" s="54">
        <v>44861</v>
      </c>
      <c r="F109" s="105">
        <v>37</v>
      </c>
      <c r="G109" s="110">
        <v>9.9119779999177169</v>
      </c>
      <c r="H109" s="110" t="s">
        <v>173</v>
      </c>
      <c r="I109" s="319">
        <v>81.680128657016496</v>
      </c>
      <c r="J109" t="s">
        <v>175</v>
      </c>
      <c r="K109" s="110">
        <v>11.743</v>
      </c>
      <c r="L109" t="s">
        <v>176</v>
      </c>
      <c r="O109" t="s">
        <v>237</v>
      </c>
      <c r="P109" t="s">
        <v>553</v>
      </c>
    </row>
    <row r="110" spans="1:18">
      <c r="A110" t="s">
        <v>86</v>
      </c>
      <c r="B110" s="109">
        <v>1.583</v>
      </c>
      <c r="C110" t="s">
        <v>85</v>
      </c>
      <c r="D110" s="109">
        <f>0.216-$D$161</f>
        <v>4.5699999999999991E-2</v>
      </c>
      <c r="E110" s="54">
        <v>44861</v>
      </c>
      <c r="F110" s="105">
        <v>38</v>
      </c>
      <c r="G110" s="110">
        <v>0</v>
      </c>
      <c r="H110" s="110" t="s">
        <v>173</v>
      </c>
      <c r="I110" s="107">
        <v>91.372777777777785</v>
      </c>
      <c r="J110" t="s">
        <v>175</v>
      </c>
      <c r="K110" s="110">
        <v>22.935999999999996</v>
      </c>
      <c r="L110" t="s">
        <v>176</v>
      </c>
      <c r="O110" t="s">
        <v>240</v>
      </c>
      <c r="P110" t="s">
        <v>237</v>
      </c>
    </row>
    <row r="111" spans="1:18">
      <c r="A111" t="s">
        <v>86</v>
      </c>
      <c r="B111" s="109">
        <v>1.583</v>
      </c>
      <c r="C111" t="s">
        <v>444</v>
      </c>
      <c r="D111" s="109">
        <v>0.23599999999999999</v>
      </c>
      <c r="E111" s="54">
        <v>44861</v>
      </c>
      <c r="F111" s="105">
        <v>38</v>
      </c>
      <c r="G111" s="110">
        <v>350.07780208789478</v>
      </c>
      <c r="H111" s="110" t="s">
        <v>173</v>
      </c>
      <c r="I111" s="319">
        <v>84.333676802909409</v>
      </c>
      <c r="J111" t="s">
        <v>175</v>
      </c>
      <c r="K111" s="110">
        <v>11.673</v>
      </c>
      <c r="L111" t="s">
        <v>176</v>
      </c>
      <c r="O111" t="s">
        <v>240</v>
      </c>
      <c r="P111" t="s">
        <v>553</v>
      </c>
    </row>
    <row r="112" spans="1:18">
      <c r="A112" t="s">
        <v>36</v>
      </c>
      <c r="B112" s="109">
        <v>1.6479999999999999</v>
      </c>
      <c r="C112" t="s">
        <v>85</v>
      </c>
      <c r="D112" s="109">
        <f>0.216-$D$161</f>
        <v>4.5699999999999991E-2</v>
      </c>
      <c r="E112" s="54">
        <v>44861</v>
      </c>
      <c r="F112" s="105">
        <v>39</v>
      </c>
      <c r="G112" s="110">
        <v>0</v>
      </c>
      <c r="H112" s="110" t="s">
        <v>173</v>
      </c>
      <c r="I112" s="107">
        <v>108.89805555555556</v>
      </c>
      <c r="J112" t="s">
        <v>175</v>
      </c>
      <c r="K112" s="110">
        <v>26.49</v>
      </c>
      <c r="L112" t="s">
        <v>176</v>
      </c>
      <c r="O112" t="s">
        <v>230</v>
      </c>
      <c r="P112" t="s">
        <v>237</v>
      </c>
    </row>
    <row r="113" spans="1:16">
      <c r="A113" t="s">
        <v>36</v>
      </c>
      <c r="B113" s="109">
        <v>1.6479999999999999</v>
      </c>
      <c r="C113" t="s">
        <v>444</v>
      </c>
      <c r="D113" s="109">
        <v>0.23599999999999999</v>
      </c>
      <c r="E113" s="54">
        <v>44861</v>
      </c>
      <c r="F113" s="105">
        <v>39</v>
      </c>
      <c r="G113" s="110">
        <v>337.06961645523262</v>
      </c>
      <c r="H113" s="110" t="s">
        <v>173</v>
      </c>
      <c r="I113" s="319">
        <v>112.32966424834839</v>
      </c>
      <c r="J113" t="s">
        <v>175</v>
      </c>
      <c r="K113" s="110">
        <v>18.167999999999999</v>
      </c>
      <c r="L113" t="s">
        <v>176</v>
      </c>
      <c r="O113" t="s">
        <v>246</v>
      </c>
      <c r="P113" t="s">
        <v>553</v>
      </c>
    </row>
    <row r="114" spans="1:16">
      <c r="A114" t="s">
        <v>221</v>
      </c>
      <c r="B114" s="109">
        <v>1.7010000000000001</v>
      </c>
      <c r="C114" t="s">
        <v>36</v>
      </c>
      <c r="D114" s="109">
        <v>1.6479999999999999</v>
      </c>
      <c r="E114" s="54">
        <v>44861</v>
      </c>
      <c r="F114" s="105">
        <v>40</v>
      </c>
      <c r="G114" s="110">
        <v>0</v>
      </c>
      <c r="H114" s="110" t="s">
        <v>173</v>
      </c>
      <c r="I114" s="107">
        <v>90.194166666666661</v>
      </c>
      <c r="J114" t="s">
        <v>175</v>
      </c>
      <c r="K114" s="110">
        <v>17.576000000000001</v>
      </c>
      <c r="L114" t="s">
        <v>176</v>
      </c>
      <c r="O114" t="s">
        <v>244</v>
      </c>
      <c r="P114" t="s">
        <v>230</v>
      </c>
    </row>
    <row r="115" spans="1:16">
      <c r="A115" t="s">
        <v>221</v>
      </c>
      <c r="B115" s="109">
        <v>1.7010000000000001</v>
      </c>
      <c r="C115" t="s">
        <v>444</v>
      </c>
      <c r="D115" s="109">
        <v>0.23599999999999999</v>
      </c>
      <c r="E115" s="54">
        <v>44861</v>
      </c>
      <c r="F115" s="105">
        <v>40</v>
      </c>
      <c r="G115" s="110">
        <v>59.564156029816459</v>
      </c>
      <c r="H115" s="110" t="s">
        <v>173</v>
      </c>
      <c r="I115" s="319">
        <v>113.41074019414684</v>
      </c>
      <c r="J115" t="s">
        <v>175</v>
      </c>
      <c r="K115" s="110">
        <v>17.521000000000001</v>
      </c>
      <c r="L115" t="s">
        <v>176</v>
      </c>
      <c r="O115" t="s">
        <v>244</v>
      </c>
      <c r="P115" t="s">
        <v>553</v>
      </c>
    </row>
    <row r="116" spans="1:16">
      <c r="A116" t="s">
        <v>45</v>
      </c>
      <c r="B116" s="109">
        <v>1.526</v>
      </c>
      <c r="C116" t="s">
        <v>44</v>
      </c>
      <c r="D116" s="109">
        <f t="shared" ref="D116" si="17">0.216-$D$162</f>
        <v>0.16599999999999998</v>
      </c>
      <c r="E116" s="54">
        <v>44862</v>
      </c>
      <c r="F116" s="105">
        <v>41</v>
      </c>
      <c r="G116" s="110">
        <v>0</v>
      </c>
      <c r="H116" s="110" t="s">
        <v>173</v>
      </c>
      <c r="I116" s="107">
        <v>109.98722222222223</v>
      </c>
      <c r="J116" t="s">
        <v>175</v>
      </c>
      <c r="K116" s="110">
        <v>25.056000000000001</v>
      </c>
      <c r="L116" t="s">
        <v>176</v>
      </c>
      <c r="O116" t="s">
        <v>234</v>
      </c>
      <c r="P116" t="s">
        <v>231</v>
      </c>
    </row>
    <row r="117" spans="1:16">
      <c r="A117" t="s">
        <v>45</v>
      </c>
      <c r="B117" s="109">
        <v>1.526</v>
      </c>
      <c r="C117" t="s">
        <v>515</v>
      </c>
      <c r="D117" s="109">
        <f>0.236-0.035</f>
        <v>0.20099999999999998</v>
      </c>
      <c r="E117" s="54">
        <v>44862</v>
      </c>
      <c r="F117" s="105">
        <v>41</v>
      </c>
      <c r="G117" s="110">
        <v>231.12488846679599</v>
      </c>
      <c r="H117" s="110" t="s">
        <v>173</v>
      </c>
      <c r="I117" s="319">
        <v>85.977401166571113</v>
      </c>
      <c r="J117" t="s">
        <v>175</v>
      </c>
      <c r="K117" s="110">
        <v>8.5860000000000003</v>
      </c>
      <c r="L117" t="s">
        <v>176</v>
      </c>
      <c r="O117" t="s">
        <v>234</v>
      </c>
      <c r="P117" t="s">
        <v>515</v>
      </c>
    </row>
    <row r="118" spans="1:16">
      <c r="A118" t="s">
        <v>36</v>
      </c>
      <c r="B118" s="109">
        <v>1.6479999999999999</v>
      </c>
      <c r="C118" t="s">
        <v>44</v>
      </c>
      <c r="D118" s="109">
        <f t="shared" ref="D118" si="18">0.216-$D$162</f>
        <v>0.16599999999999998</v>
      </c>
      <c r="E118" s="54">
        <v>44862</v>
      </c>
      <c r="F118" s="105">
        <v>42</v>
      </c>
      <c r="G118" s="110">
        <v>0</v>
      </c>
      <c r="H118" s="110" t="s">
        <v>173</v>
      </c>
      <c r="I118" s="107">
        <v>105.33166666666666</v>
      </c>
      <c r="J118" t="s">
        <v>175</v>
      </c>
      <c r="K118" s="110">
        <v>32.44</v>
      </c>
      <c r="L118" t="s">
        <v>176</v>
      </c>
      <c r="O118" t="s">
        <v>230</v>
      </c>
      <c r="P118" t="s">
        <v>231</v>
      </c>
    </row>
    <row r="119" spans="1:16">
      <c r="A119" t="s">
        <v>36</v>
      </c>
      <c r="B119" s="109">
        <v>1.6479999999999999</v>
      </c>
      <c r="C119" t="s">
        <v>515</v>
      </c>
      <c r="D119" s="109">
        <f>0.236-0.035</f>
        <v>0.20099999999999998</v>
      </c>
      <c r="E119" s="54">
        <v>44862</v>
      </c>
      <c r="F119" s="105">
        <v>42</v>
      </c>
      <c r="G119" s="110">
        <v>290.12134617855378</v>
      </c>
      <c r="H119" s="110" t="s">
        <v>173</v>
      </c>
      <c r="I119" s="319">
        <v>87.734987865079901</v>
      </c>
      <c r="J119" t="s">
        <v>175</v>
      </c>
      <c r="K119" s="110">
        <v>14.914999999999999</v>
      </c>
      <c r="L119" t="s">
        <v>176</v>
      </c>
      <c r="O119" t="s">
        <v>230</v>
      </c>
      <c r="P119" t="s">
        <v>515</v>
      </c>
    </row>
    <row r="120" spans="1:16">
      <c r="A120" t="s">
        <v>30</v>
      </c>
      <c r="B120" s="109">
        <v>1.5349999999999999</v>
      </c>
      <c r="C120" t="s">
        <v>36</v>
      </c>
      <c r="D120" s="109">
        <v>1.6479999999999999</v>
      </c>
      <c r="E120" s="54">
        <v>44865</v>
      </c>
      <c r="F120" s="105">
        <v>43</v>
      </c>
      <c r="G120" s="110">
        <v>0</v>
      </c>
      <c r="H120" s="110" t="s">
        <v>173</v>
      </c>
      <c r="I120" s="107">
        <v>90.019166666666663</v>
      </c>
      <c r="J120" t="s">
        <v>175</v>
      </c>
      <c r="K120" s="110">
        <v>20.911000000000001</v>
      </c>
      <c r="L120" t="s">
        <v>176</v>
      </c>
      <c r="O120" t="s">
        <v>245</v>
      </c>
      <c r="P120" t="s">
        <v>230</v>
      </c>
    </row>
    <row r="121" spans="1:16">
      <c r="A121" t="s">
        <v>30</v>
      </c>
      <c r="B121" s="109">
        <v>1.5349999999999999</v>
      </c>
      <c r="C121" t="s">
        <v>515</v>
      </c>
      <c r="D121" s="109">
        <f>0.236-0.035</f>
        <v>0.20099999999999998</v>
      </c>
      <c r="E121" s="54">
        <v>44865</v>
      </c>
      <c r="F121" s="105">
        <v>43</v>
      </c>
      <c r="G121" s="110">
        <v>322.22150070524094</v>
      </c>
      <c r="H121" s="110" t="s">
        <v>173</v>
      </c>
      <c r="I121" s="319">
        <v>86.238047873942477</v>
      </c>
      <c r="J121" t="s">
        <v>175</v>
      </c>
      <c r="K121" s="110">
        <v>8.9719999999999995</v>
      </c>
      <c r="L121" t="s">
        <v>176</v>
      </c>
      <c r="O121" t="s">
        <v>245</v>
      </c>
      <c r="P121" t="s">
        <v>515</v>
      </c>
    </row>
    <row r="122" spans="1:16">
      <c r="A122" t="s">
        <v>30</v>
      </c>
      <c r="B122" s="109">
        <v>1.5349999999999999</v>
      </c>
      <c r="C122" t="s">
        <v>36</v>
      </c>
      <c r="D122" s="109">
        <v>1.6479999999999999</v>
      </c>
      <c r="E122" s="54">
        <v>44865</v>
      </c>
      <c r="F122" s="105">
        <v>44</v>
      </c>
      <c r="G122" s="110">
        <v>0</v>
      </c>
      <c r="H122" s="110" t="s">
        <v>173</v>
      </c>
      <c r="I122" s="107">
        <v>90.019722222222228</v>
      </c>
      <c r="J122" t="s">
        <v>175</v>
      </c>
      <c r="K122" s="110">
        <v>20.911000000000001</v>
      </c>
      <c r="L122" t="s">
        <v>176</v>
      </c>
      <c r="O122" t="s">
        <v>245</v>
      </c>
      <c r="P122" t="s">
        <v>230</v>
      </c>
    </row>
    <row r="123" spans="1:16">
      <c r="A123" t="s">
        <v>30</v>
      </c>
      <c r="B123" s="109">
        <v>1.5349999999999999</v>
      </c>
      <c r="C123" t="s">
        <v>425</v>
      </c>
      <c r="D123" s="109">
        <f>0.236-0.034</f>
        <v>0.20199999999999999</v>
      </c>
      <c r="E123" s="54">
        <v>44865</v>
      </c>
      <c r="F123" s="105">
        <v>44</v>
      </c>
      <c r="G123" s="110">
        <v>357.88266383759913</v>
      </c>
      <c r="H123" s="110" t="s">
        <v>173</v>
      </c>
      <c r="I123" s="319">
        <v>86.707069411571439</v>
      </c>
      <c r="J123" t="s">
        <v>175</v>
      </c>
      <c r="K123" s="110">
        <v>10.23</v>
      </c>
      <c r="L123" t="s">
        <v>176</v>
      </c>
      <c r="O123" t="s">
        <v>245</v>
      </c>
      <c r="P123" t="s">
        <v>425</v>
      </c>
    </row>
    <row r="124" spans="1:16">
      <c r="A124" t="s">
        <v>221</v>
      </c>
      <c r="B124" s="109">
        <v>1.7010000000000001</v>
      </c>
      <c r="C124" t="s">
        <v>36</v>
      </c>
      <c r="D124" s="109">
        <v>1.6479999999999999</v>
      </c>
      <c r="E124" s="54">
        <v>44865</v>
      </c>
      <c r="F124" s="105">
        <v>45</v>
      </c>
      <c r="G124" s="110">
        <v>0</v>
      </c>
      <c r="H124" s="110" t="s">
        <v>173</v>
      </c>
      <c r="I124" s="107">
        <v>90.189166666666665</v>
      </c>
      <c r="J124" t="s">
        <v>175</v>
      </c>
      <c r="K124" s="110">
        <v>17.574999999999999</v>
      </c>
      <c r="L124" t="s">
        <v>176</v>
      </c>
      <c r="O124" t="s">
        <v>244</v>
      </c>
      <c r="P124" t="s">
        <v>230</v>
      </c>
    </row>
    <row r="125" spans="1:16">
      <c r="A125" t="s">
        <v>221</v>
      </c>
      <c r="B125" s="109">
        <v>1.7010000000000001</v>
      </c>
      <c r="C125" t="s">
        <v>425</v>
      </c>
      <c r="D125" s="109">
        <f>0.236-0.034</f>
        <v>0.20199999999999999</v>
      </c>
      <c r="E125" s="54">
        <v>44865</v>
      </c>
      <c r="F125" s="105">
        <v>45</v>
      </c>
      <c r="G125" s="110">
        <v>325.72103902710836</v>
      </c>
      <c r="H125" s="110" t="s">
        <v>173</v>
      </c>
      <c r="I125" s="319">
        <v>87.071629712997051</v>
      </c>
      <c r="J125" t="s">
        <v>175</v>
      </c>
      <c r="K125" s="110">
        <v>10.411</v>
      </c>
      <c r="L125" t="s">
        <v>176</v>
      </c>
      <c r="O125" t="s">
        <v>244</v>
      </c>
      <c r="P125" t="s">
        <v>425</v>
      </c>
    </row>
    <row r="126" spans="1:16">
      <c r="A126" t="s">
        <v>36</v>
      </c>
      <c r="B126" s="109">
        <v>1.6479999999999999</v>
      </c>
      <c r="C126" t="s">
        <v>44</v>
      </c>
      <c r="D126" s="109">
        <f t="shared" ref="D126" si="19">0.216-$D$162</f>
        <v>0.16599999999999998</v>
      </c>
      <c r="E126" s="54">
        <v>44865</v>
      </c>
      <c r="F126" s="105">
        <v>46</v>
      </c>
      <c r="G126" s="110">
        <v>0</v>
      </c>
      <c r="H126" s="110" t="s">
        <v>173</v>
      </c>
      <c r="I126" s="107">
        <v>105.33111111111111</v>
      </c>
      <c r="J126" t="s">
        <v>175</v>
      </c>
      <c r="K126" s="110">
        <v>32.441000000000003</v>
      </c>
      <c r="L126" t="s">
        <v>176</v>
      </c>
      <c r="O126" t="s">
        <v>230</v>
      </c>
      <c r="P126" t="s">
        <v>231</v>
      </c>
    </row>
    <row r="127" spans="1:16">
      <c r="A127" t="s">
        <v>36</v>
      </c>
      <c r="B127" s="109">
        <v>1.6479999999999999</v>
      </c>
      <c r="C127" t="s">
        <v>425</v>
      </c>
      <c r="D127" s="109">
        <f>0.236-0.034</f>
        <v>0.20199999999999999</v>
      </c>
      <c r="E127" s="54">
        <v>44865</v>
      </c>
      <c r="F127" s="105">
        <v>46</v>
      </c>
      <c r="G127" s="110">
        <v>270.57165574182</v>
      </c>
      <c r="H127" s="110" t="s">
        <v>173</v>
      </c>
      <c r="I127" s="319">
        <v>86.861862642334714</v>
      </c>
      <c r="J127" t="s">
        <v>175</v>
      </c>
      <c r="K127" s="110">
        <v>10.76</v>
      </c>
      <c r="L127" t="s">
        <v>176</v>
      </c>
      <c r="O127" t="s">
        <v>581</v>
      </c>
      <c r="P127" t="s">
        <v>425</v>
      </c>
    </row>
    <row r="128" spans="1:16">
      <c r="A128" t="s">
        <v>45</v>
      </c>
      <c r="B128" s="109">
        <v>1.526</v>
      </c>
      <c r="C128" t="s">
        <v>44</v>
      </c>
      <c r="D128" s="109">
        <f t="shared" ref="D128" si="20">0.216-$D$162</f>
        <v>0.16599999999999998</v>
      </c>
      <c r="E128" s="54">
        <v>44865</v>
      </c>
      <c r="F128" s="105">
        <v>47</v>
      </c>
      <c r="G128" s="110">
        <v>0</v>
      </c>
      <c r="H128" s="110" t="s">
        <v>173</v>
      </c>
      <c r="I128" s="107">
        <v>109.98722222222223</v>
      </c>
      <c r="J128" t="s">
        <v>175</v>
      </c>
      <c r="K128" s="110">
        <v>25.056000000000001</v>
      </c>
      <c r="L128" t="s">
        <v>176</v>
      </c>
      <c r="O128" t="s">
        <v>234</v>
      </c>
      <c r="P128" t="s">
        <v>231</v>
      </c>
    </row>
    <row r="129" spans="1:16">
      <c r="A129" t="s">
        <v>45</v>
      </c>
      <c r="B129" s="109">
        <v>1.526</v>
      </c>
      <c r="C129" t="s">
        <v>425</v>
      </c>
      <c r="D129" s="109">
        <f>0.236-0.034</f>
        <v>0.20199999999999999</v>
      </c>
      <c r="E129" s="54">
        <v>44865</v>
      </c>
      <c r="F129" s="105">
        <v>47</v>
      </c>
      <c r="G129" s="110">
        <v>193.22987958344228</v>
      </c>
      <c r="H129" s="110" t="s">
        <v>173</v>
      </c>
      <c r="I129" s="319">
        <v>86.425904158612795</v>
      </c>
      <c r="J129" t="s">
        <v>175</v>
      </c>
      <c r="K129" s="110">
        <v>9.6449999999999996</v>
      </c>
      <c r="L129" t="s">
        <v>176</v>
      </c>
      <c r="O129" t="s">
        <v>234</v>
      </c>
      <c r="P129" t="s">
        <v>425</v>
      </c>
    </row>
    <row r="130" spans="1:16">
      <c r="A130" t="s">
        <v>45</v>
      </c>
      <c r="B130" s="109">
        <v>1.526</v>
      </c>
      <c r="C130" t="s">
        <v>44</v>
      </c>
      <c r="D130" s="109">
        <f t="shared" ref="D130" si="21">0.216-$D$162</f>
        <v>0.16599999999999998</v>
      </c>
      <c r="E130" s="54">
        <v>44865</v>
      </c>
      <c r="F130" s="105">
        <v>48</v>
      </c>
      <c r="G130" s="110">
        <v>0</v>
      </c>
      <c r="H130" s="110" t="s">
        <v>173</v>
      </c>
      <c r="I130" s="107">
        <v>109.98777777777778</v>
      </c>
      <c r="J130" t="s">
        <v>175</v>
      </c>
      <c r="K130" s="110">
        <v>25.056000000000001</v>
      </c>
      <c r="L130" t="s">
        <v>176</v>
      </c>
      <c r="O130" t="s">
        <v>234</v>
      </c>
      <c r="P130" t="s">
        <v>231</v>
      </c>
    </row>
    <row r="131" spans="1:16">
      <c r="A131" t="s">
        <v>45</v>
      </c>
      <c r="B131" s="109">
        <v>1.526</v>
      </c>
      <c r="C131" t="s">
        <v>507</v>
      </c>
      <c r="D131" s="109">
        <v>0</v>
      </c>
      <c r="E131" s="54">
        <v>44865</v>
      </c>
      <c r="F131" s="105">
        <v>48</v>
      </c>
      <c r="G131" s="110">
        <v>98.357085392438719</v>
      </c>
      <c r="H131" s="110" t="s">
        <v>173</v>
      </c>
      <c r="I131" s="319">
        <v>88.190293516796572</v>
      </c>
      <c r="J131" t="s">
        <v>175</v>
      </c>
      <c r="K131">
        <v>11.804908015312954</v>
      </c>
      <c r="L131" t="s">
        <v>176</v>
      </c>
      <c r="O131" t="s">
        <v>234</v>
      </c>
      <c r="P131" t="s">
        <v>573</v>
      </c>
    </row>
    <row r="132" spans="1:16">
      <c r="A132" t="s">
        <v>36</v>
      </c>
      <c r="B132" s="109">
        <v>1.6479999999999999</v>
      </c>
      <c r="C132" t="s">
        <v>44</v>
      </c>
      <c r="D132" s="109">
        <f t="shared" ref="D132" si="22">0.216-$D$162</f>
        <v>0.16599999999999998</v>
      </c>
      <c r="E132" s="54">
        <v>44865</v>
      </c>
      <c r="F132" s="105">
        <v>49</v>
      </c>
      <c r="G132" s="110">
        <v>0</v>
      </c>
      <c r="H132" s="110" t="s">
        <v>173</v>
      </c>
      <c r="I132" s="107">
        <v>105.33222222222223</v>
      </c>
      <c r="J132" t="s">
        <v>175</v>
      </c>
      <c r="K132" s="110">
        <v>32.441000000000003</v>
      </c>
      <c r="L132" t="s">
        <v>176</v>
      </c>
      <c r="O132" t="s">
        <v>230</v>
      </c>
      <c r="P132" t="s">
        <v>231</v>
      </c>
    </row>
    <row r="133" spans="1:16">
      <c r="A133" t="s">
        <v>36</v>
      </c>
      <c r="B133" s="109">
        <v>1.6479999999999999</v>
      </c>
      <c r="C133" t="s">
        <v>507</v>
      </c>
      <c r="D133" s="109">
        <v>0</v>
      </c>
      <c r="E133" s="54">
        <v>44865</v>
      </c>
      <c r="F133" s="105">
        <v>49</v>
      </c>
      <c r="G133" s="110">
        <v>50.436407617848609</v>
      </c>
      <c r="H133" s="110" t="s">
        <v>173</v>
      </c>
      <c r="I133" s="319">
        <v>86.582834320647649</v>
      </c>
      <c r="J133" t="s">
        <v>175</v>
      </c>
      <c r="K133">
        <v>6.0548163522934324</v>
      </c>
      <c r="L133" t="s">
        <v>176</v>
      </c>
      <c r="O133" t="s">
        <v>230</v>
      </c>
      <c r="P133" t="s">
        <v>573</v>
      </c>
    </row>
    <row r="134" spans="1:16">
      <c r="A134" t="s">
        <v>38</v>
      </c>
      <c r="B134" s="109">
        <v>1.393</v>
      </c>
      <c r="C134" t="s">
        <v>44</v>
      </c>
      <c r="D134" s="109">
        <f t="shared" ref="D134" si="23">0.216-$D$162</f>
        <v>0.16599999999999998</v>
      </c>
      <c r="E134" s="54">
        <v>44865</v>
      </c>
      <c r="F134" s="105">
        <v>50</v>
      </c>
      <c r="G134" s="110">
        <v>0</v>
      </c>
      <c r="H134" s="110" t="s">
        <v>173</v>
      </c>
      <c r="I134" s="107">
        <v>106.61499999999999</v>
      </c>
      <c r="J134" t="s">
        <v>175</v>
      </c>
      <c r="K134" s="110">
        <v>30.27</v>
      </c>
      <c r="L134" t="s">
        <v>176</v>
      </c>
      <c r="O134" t="s">
        <v>242</v>
      </c>
      <c r="P134" t="s">
        <v>231</v>
      </c>
    </row>
    <row r="135" spans="1:16">
      <c r="A135" t="s">
        <v>38</v>
      </c>
      <c r="B135" s="109">
        <v>1.393</v>
      </c>
      <c r="C135" t="s">
        <v>507</v>
      </c>
      <c r="D135" s="109">
        <v>0</v>
      </c>
      <c r="E135" s="54">
        <v>44865</v>
      </c>
      <c r="F135" s="105">
        <v>50</v>
      </c>
      <c r="G135" s="110">
        <v>294.70912759966484</v>
      </c>
      <c r="H135" s="110" t="s">
        <v>173</v>
      </c>
      <c r="I135" s="319">
        <v>84.906147197949778</v>
      </c>
      <c r="J135" t="s">
        <v>175</v>
      </c>
      <c r="K135">
        <v>3.1896406145520517</v>
      </c>
      <c r="L135" t="s">
        <v>176</v>
      </c>
      <c r="O135" t="s">
        <v>242</v>
      </c>
      <c r="P135" t="s">
        <v>573</v>
      </c>
    </row>
    <row r="136" spans="1:16">
      <c r="A136" t="s">
        <v>44</v>
      </c>
      <c r="B136" s="109">
        <f t="shared" ref="B136:B137" si="24">0.216-$D$162</f>
        <v>0.16599999999999998</v>
      </c>
      <c r="C136" t="s">
        <v>38</v>
      </c>
      <c r="D136" s="109">
        <v>1.393</v>
      </c>
      <c r="E136" s="54">
        <v>44865</v>
      </c>
      <c r="F136" s="105">
        <v>51</v>
      </c>
      <c r="G136" s="110">
        <v>0</v>
      </c>
      <c r="H136" s="110" t="s">
        <v>173</v>
      </c>
      <c r="I136" s="107">
        <v>73.397777777777776</v>
      </c>
      <c r="J136" t="s">
        <v>175</v>
      </c>
      <c r="K136" s="110">
        <v>30.266999999999999</v>
      </c>
      <c r="L136" t="s">
        <v>176</v>
      </c>
      <c r="O136" t="s">
        <v>231</v>
      </c>
      <c r="P136" t="s">
        <v>242</v>
      </c>
    </row>
    <row r="137" spans="1:16">
      <c r="A137" t="s">
        <v>44</v>
      </c>
      <c r="B137" s="109">
        <f t="shared" si="24"/>
        <v>0.16599999999999998</v>
      </c>
      <c r="C137" t="s">
        <v>507</v>
      </c>
      <c r="D137" s="109">
        <v>0</v>
      </c>
      <c r="E137" s="54">
        <v>44865</v>
      </c>
      <c r="F137" s="105">
        <v>51</v>
      </c>
      <c r="G137" s="110">
        <v>5.9536332869425062</v>
      </c>
      <c r="H137" s="110" t="s">
        <v>173</v>
      </c>
      <c r="I137" s="319">
        <v>75.164988313914122</v>
      </c>
      <c r="J137" t="s">
        <v>175</v>
      </c>
      <c r="K137">
        <v>28.784957697554461</v>
      </c>
      <c r="L137" t="s">
        <v>176</v>
      </c>
      <c r="O137" t="s">
        <v>231</v>
      </c>
      <c r="P137" t="s">
        <v>573</v>
      </c>
    </row>
    <row r="138" spans="1:16">
      <c r="A138" t="s">
        <v>187</v>
      </c>
      <c r="B138" s="109">
        <v>1.5289999999999999</v>
      </c>
      <c r="C138" t="s">
        <v>16</v>
      </c>
      <c r="D138" s="109">
        <v>1.6619999999999999</v>
      </c>
      <c r="E138" s="54">
        <v>44866</v>
      </c>
      <c r="F138" s="105">
        <v>52</v>
      </c>
      <c r="G138" s="110">
        <v>0</v>
      </c>
      <c r="H138" s="110" t="s">
        <v>173</v>
      </c>
      <c r="I138" s="107">
        <v>83.789444444444442</v>
      </c>
      <c r="J138" t="s">
        <v>175</v>
      </c>
      <c r="K138" s="110">
        <v>22.385999999999999</v>
      </c>
      <c r="L138" t="s">
        <v>176</v>
      </c>
      <c r="O138" t="s">
        <v>247</v>
      </c>
      <c r="P138" t="s">
        <v>363</v>
      </c>
    </row>
    <row r="139" spans="1:16">
      <c r="A139" t="s">
        <v>187</v>
      </c>
      <c r="B139" s="109">
        <v>1.5289999999999999</v>
      </c>
      <c r="C139" t="s">
        <v>568</v>
      </c>
      <c r="D139" s="109">
        <v>0</v>
      </c>
      <c r="E139" s="54">
        <v>44866</v>
      </c>
      <c r="F139" s="105">
        <v>52</v>
      </c>
      <c r="G139" s="110">
        <v>337.3309007116074</v>
      </c>
      <c r="H139" s="110" t="s">
        <v>173</v>
      </c>
      <c r="I139" s="319">
        <v>98.983162684359201</v>
      </c>
      <c r="J139" t="s">
        <v>175</v>
      </c>
      <c r="K139">
        <v>11.564950142564383</v>
      </c>
      <c r="L139" t="s">
        <v>176</v>
      </c>
      <c r="O139" t="s">
        <v>247</v>
      </c>
      <c r="P139" t="s">
        <v>568</v>
      </c>
    </row>
    <row r="140" spans="1:16">
      <c r="A140" t="s">
        <v>16</v>
      </c>
      <c r="B140" s="109">
        <v>1.6619999999999999</v>
      </c>
      <c r="C140" t="s">
        <v>187</v>
      </c>
      <c r="D140" s="109">
        <v>1.5289999999999999</v>
      </c>
      <c r="E140" s="54">
        <v>44866</v>
      </c>
      <c r="F140" s="105">
        <v>53</v>
      </c>
      <c r="G140" s="110">
        <v>0</v>
      </c>
      <c r="H140" s="110" t="s">
        <v>173</v>
      </c>
      <c r="I140" s="107">
        <v>96.225277777777777</v>
      </c>
      <c r="J140" t="s">
        <v>175</v>
      </c>
      <c r="K140" s="110">
        <v>22.388000000000002</v>
      </c>
      <c r="L140" t="s">
        <v>176</v>
      </c>
      <c r="O140" t="s">
        <v>228</v>
      </c>
      <c r="P140" t="s">
        <v>247</v>
      </c>
    </row>
    <row r="141" spans="1:16">
      <c r="A141" t="s">
        <v>16</v>
      </c>
      <c r="B141" s="109">
        <v>1.6619999999999999</v>
      </c>
      <c r="C141" t="s">
        <v>568</v>
      </c>
      <c r="D141" s="109">
        <v>0</v>
      </c>
      <c r="E141" s="54">
        <v>44866</v>
      </c>
      <c r="F141" s="105">
        <v>53</v>
      </c>
      <c r="G141" s="110">
        <v>20.602355110091416</v>
      </c>
      <c r="H141" s="110" t="s">
        <v>173</v>
      </c>
      <c r="I141" s="319">
        <v>108.68513008180761</v>
      </c>
      <c r="J141" t="s">
        <v>175</v>
      </c>
      <c r="K141">
        <v>13.207658724770262</v>
      </c>
      <c r="L141" t="s">
        <v>176</v>
      </c>
      <c r="O141" t="s">
        <v>228</v>
      </c>
      <c r="P141" t="s">
        <v>568</v>
      </c>
    </row>
    <row r="142" spans="1:16">
      <c r="A142" t="s">
        <v>216</v>
      </c>
      <c r="B142" s="109">
        <v>1.498</v>
      </c>
      <c r="C142" t="s">
        <v>187</v>
      </c>
      <c r="D142" s="109">
        <v>1.5289999999999999</v>
      </c>
      <c r="E142" s="54">
        <v>44866</v>
      </c>
      <c r="F142" s="105">
        <v>54</v>
      </c>
      <c r="G142" s="110">
        <v>0</v>
      </c>
      <c r="H142" s="110" t="s">
        <v>173</v>
      </c>
      <c r="I142" s="107">
        <v>84.606666666666669</v>
      </c>
      <c r="J142" t="s">
        <v>175</v>
      </c>
      <c r="K142" s="110">
        <v>6.81</v>
      </c>
      <c r="L142" t="s">
        <v>176</v>
      </c>
      <c r="O142" t="s">
        <v>238</v>
      </c>
      <c r="P142" t="s">
        <v>247</v>
      </c>
    </row>
    <row r="143" spans="1:16">
      <c r="A143" t="s">
        <v>216</v>
      </c>
      <c r="B143" s="109">
        <v>1.498</v>
      </c>
      <c r="C143" t="s">
        <v>568</v>
      </c>
      <c r="D143" s="109">
        <v>0</v>
      </c>
      <c r="E143" s="54">
        <v>44866</v>
      </c>
      <c r="F143" s="105">
        <v>54</v>
      </c>
      <c r="G143" s="110">
        <v>291.44938105575557</v>
      </c>
      <c r="H143" s="110" t="s">
        <v>173</v>
      </c>
      <c r="I143" s="319">
        <v>96.049104771929308</v>
      </c>
      <c r="J143" t="s">
        <v>175</v>
      </c>
      <c r="K143">
        <v>12.068615581333262</v>
      </c>
      <c r="L143" t="s">
        <v>176</v>
      </c>
      <c r="O143" t="s">
        <v>238</v>
      </c>
      <c r="P143" t="s">
        <v>568</v>
      </c>
    </row>
    <row r="144" spans="1:16">
      <c r="A144" t="s">
        <v>187</v>
      </c>
      <c r="B144" s="109">
        <v>1.5289999999999999</v>
      </c>
      <c r="C144" t="s">
        <v>16</v>
      </c>
      <c r="D144" s="109">
        <v>1.6619999999999999</v>
      </c>
      <c r="E144" s="54">
        <v>44866</v>
      </c>
      <c r="F144" s="105">
        <v>55</v>
      </c>
      <c r="G144" s="110">
        <v>0</v>
      </c>
      <c r="H144" s="110" t="s">
        <v>173</v>
      </c>
      <c r="I144" s="107">
        <v>83.790833333333339</v>
      </c>
      <c r="J144" t="s">
        <v>175</v>
      </c>
      <c r="K144" s="110">
        <v>22.387</v>
      </c>
      <c r="L144" t="s">
        <v>176</v>
      </c>
      <c r="O144" t="s">
        <v>247</v>
      </c>
      <c r="P144" t="s">
        <v>228</v>
      </c>
    </row>
    <row r="145" spans="1:16">
      <c r="A145" t="s">
        <v>187</v>
      </c>
      <c r="B145" s="109">
        <v>1.5289999999999999</v>
      </c>
      <c r="C145" t="s">
        <v>637</v>
      </c>
      <c r="D145" s="109">
        <v>0</v>
      </c>
      <c r="E145" s="54">
        <v>44866</v>
      </c>
      <c r="F145" s="105">
        <v>55</v>
      </c>
      <c r="G145" s="110">
        <v>56.974369737712735</v>
      </c>
      <c r="H145" s="110" t="s">
        <v>173</v>
      </c>
      <c r="I145" s="319">
        <v>103.89081438953517</v>
      </c>
      <c r="J145" t="s">
        <v>175</v>
      </c>
      <c r="K145">
        <v>18.925123075425425</v>
      </c>
      <c r="L145" t="s">
        <v>176</v>
      </c>
      <c r="O145" t="s">
        <v>247</v>
      </c>
      <c r="P145" t="s">
        <v>637</v>
      </c>
    </row>
    <row r="146" spans="1:16">
      <c r="A146" t="s">
        <v>170</v>
      </c>
      <c r="B146" s="109">
        <v>1.5589999999999999</v>
      </c>
      <c r="C146" t="s">
        <v>160</v>
      </c>
      <c r="D146" s="109">
        <v>1.488</v>
      </c>
      <c r="E146" s="54">
        <v>44867</v>
      </c>
      <c r="F146" s="105">
        <v>56</v>
      </c>
      <c r="G146" s="110">
        <v>0</v>
      </c>
      <c r="H146" s="110" t="s">
        <v>173</v>
      </c>
      <c r="I146" s="107">
        <v>98.792222222222222</v>
      </c>
      <c r="J146" t="s">
        <v>175</v>
      </c>
      <c r="K146" s="110">
        <v>39.707999999999998</v>
      </c>
      <c r="L146" t="s">
        <v>176</v>
      </c>
      <c r="O146" t="s">
        <v>179</v>
      </c>
      <c r="P146" t="s">
        <v>178</v>
      </c>
    </row>
    <row r="147" spans="1:16">
      <c r="A147" t="s">
        <v>170</v>
      </c>
      <c r="B147" s="109">
        <v>1.5589999999999999</v>
      </c>
      <c r="C147" t="s">
        <v>637</v>
      </c>
      <c r="D147" s="109">
        <v>0</v>
      </c>
      <c r="E147" s="54">
        <v>44867</v>
      </c>
      <c r="F147" s="105">
        <v>56</v>
      </c>
      <c r="G147" s="110">
        <v>254.33099046127776</v>
      </c>
      <c r="H147" s="110" t="s">
        <v>173</v>
      </c>
      <c r="I147" s="319">
        <v>94.590661329119058</v>
      </c>
      <c r="J147" t="s">
        <v>175</v>
      </c>
      <c r="K147">
        <v>5.4687577693659088</v>
      </c>
      <c r="L147" t="s">
        <v>176</v>
      </c>
      <c r="O147" t="s">
        <v>179</v>
      </c>
      <c r="P147" t="s">
        <v>637</v>
      </c>
    </row>
    <row r="148" spans="1:16">
      <c r="A148" t="s">
        <v>180</v>
      </c>
      <c r="B148" s="109">
        <v>1.58</v>
      </c>
      <c r="C148" t="s">
        <v>160</v>
      </c>
      <c r="D148" s="109">
        <v>1.488</v>
      </c>
      <c r="E148" s="54">
        <v>44867</v>
      </c>
      <c r="F148" s="105">
        <v>57</v>
      </c>
      <c r="G148" s="110">
        <v>0</v>
      </c>
      <c r="H148" s="110" t="s">
        <v>173</v>
      </c>
      <c r="I148" s="107">
        <v>99.379722222222227</v>
      </c>
      <c r="J148" t="s">
        <v>175</v>
      </c>
      <c r="K148" s="110">
        <v>35.706000000000003</v>
      </c>
      <c r="L148" t="s">
        <v>176</v>
      </c>
      <c r="O148" t="s">
        <v>182</v>
      </c>
      <c r="P148" t="s">
        <v>178</v>
      </c>
    </row>
    <row r="149" spans="1:16">
      <c r="A149" t="s">
        <v>180</v>
      </c>
      <c r="B149" s="109">
        <v>1.58</v>
      </c>
      <c r="C149" t="s">
        <v>637</v>
      </c>
      <c r="D149" s="109">
        <v>0</v>
      </c>
      <c r="E149" s="54">
        <v>44867</v>
      </c>
      <c r="F149" s="105">
        <v>57</v>
      </c>
      <c r="G149" s="110">
        <v>136.42874087881381</v>
      </c>
      <c r="H149" s="110" t="s">
        <v>173</v>
      </c>
      <c r="I149" s="319">
        <v>91.920607182887323</v>
      </c>
      <c r="J149" t="s">
        <v>175</v>
      </c>
      <c r="K149">
        <v>7.5817609016639391</v>
      </c>
      <c r="L149" t="s">
        <v>176</v>
      </c>
      <c r="O149" t="s">
        <v>182</v>
      </c>
      <c r="P149" t="s">
        <v>637</v>
      </c>
    </row>
    <row r="150" spans="1:16">
      <c r="A150" t="s">
        <v>85</v>
      </c>
      <c r="B150" s="109">
        <f>0.216-$D$161</f>
        <v>4.5699999999999991E-2</v>
      </c>
      <c r="C150" t="s">
        <v>86</v>
      </c>
      <c r="D150" s="109">
        <v>1.583</v>
      </c>
      <c r="E150" s="54">
        <v>44872</v>
      </c>
      <c r="F150" s="105">
        <v>58</v>
      </c>
      <c r="G150" s="110">
        <v>0</v>
      </c>
      <c r="H150" s="110" t="s">
        <v>173</v>
      </c>
      <c r="I150" s="107">
        <v>88.690555555555562</v>
      </c>
      <c r="J150" t="s">
        <v>175</v>
      </c>
      <c r="K150" s="110">
        <v>22.935333333333332</v>
      </c>
      <c r="L150" t="s">
        <v>176</v>
      </c>
      <c r="O150" t="s">
        <v>182</v>
      </c>
      <c r="P150" t="s">
        <v>240</v>
      </c>
    </row>
    <row r="151" spans="1:16">
      <c r="A151" t="s">
        <v>85</v>
      </c>
      <c r="B151" s="109">
        <f>0.216-$D$161</f>
        <v>4.5699999999999991E-2</v>
      </c>
      <c r="C151">
        <v>93019</v>
      </c>
      <c r="D151" s="109">
        <v>1.67</v>
      </c>
      <c r="E151" s="54">
        <v>44872</v>
      </c>
      <c r="F151" s="105">
        <v>58</v>
      </c>
      <c r="G151" s="110">
        <v>313.62893852108789</v>
      </c>
      <c r="H151" s="110" t="s">
        <v>173</v>
      </c>
      <c r="I151" s="319">
        <v>175.6581892512136</v>
      </c>
      <c r="J151" t="s">
        <v>175</v>
      </c>
      <c r="K151">
        <v>76.621592215575902</v>
      </c>
      <c r="L151" t="s">
        <v>176</v>
      </c>
      <c r="O151" t="s">
        <v>182</v>
      </c>
      <c r="P151" t="s">
        <v>366</v>
      </c>
    </row>
    <row r="152" spans="1:16">
      <c r="A152" t="s">
        <v>86</v>
      </c>
      <c r="B152" s="109">
        <v>1.583</v>
      </c>
      <c r="C152" t="s">
        <v>85</v>
      </c>
      <c r="D152" s="109">
        <f>0.216-$D$161</f>
        <v>4.5699999999999991E-2</v>
      </c>
      <c r="E152" s="54">
        <v>44872</v>
      </c>
      <c r="F152" s="105">
        <v>59</v>
      </c>
      <c r="G152" s="110">
        <v>0</v>
      </c>
      <c r="H152" s="110" t="s">
        <v>173</v>
      </c>
      <c r="I152" s="107">
        <v>91.325277777777771</v>
      </c>
      <c r="J152" t="s">
        <v>175</v>
      </c>
      <c r="K152" s="110">
        <v>22.935333333333332</v>
      </c>
      <c r="L152" t="s">
        <v>176</v>
      </c>
      <c r="O152" t="s">
        <v>240</v>
      </c>
      <c r="P152" t="s">
        <v>182</v>
      </c>
    </row>
    <row r="153" spans="1:16">
      <c r="A153" t="s">
        <v>86</v>
      </c>
      <c r="B153" s="109">
        <v>1.583</v>
      </c>
      <c r="C153">
        <v>93019</v>
      </c>
      <c r="D153" s="109">
        <v>1.67</v>
      </c>
      <c r="E153" s="54">
        <v>44872</v>
      </c>
      <c r="F153" s="105">
        <v>59</v>
      </c>
      <c r="G153" s="110">
        <v>12.510216603889372</v>
      </c>
      <c r="H153" s="110" t="s">
        <v>173</v>
      </c>
      <c r="I153" s="319">
        <v>165.86159551602069</v>
      </c>
      <c r="J153" t="s">
        <v>175</v>
      </c>
      <c r="K153">
        <v>79.354052813829242</v>
      </c>
      <c r="L153" t="s">
        <v>176</v>
      </c>
      <c r="O153" t="s">
        <v>240</v>
      </c>
      <c r="P153" t="s">
        <v>366</v>
      </c>
    </row>
    <row r="154" spans="1:16">
      <c r="A154" t="s">
        <v>227</v>
      </c>
      <c r="B154" s="109">
        <f t="shared" ref="B154:B155" si="25">0.216-$D$162</f>
        <v>0.16599999999999998</v>
      </c>
      <c r="C154" t="s">
        <v>44</v>
      </c>
      <c r="D154" s="109">
        <f t="shared" ref="D154" si="26">0.216-$D$162</f>
        <v>0.16599999999999998</v>
      </c>
      <c r="E154" s="54">
        <v>44872</v>
      </c>
      <c r="F154" s="105">
        <v>60</v>
      </c>
      <c r="G154" s="110">
        <v>0</v>
      </c>
      <c r="H154" s="110" t="s">
        <v>173</v>
      </c>
      <c r="I154" s="107">
        <v>90.003055555555562</v>
      </c>
      <c r="J154" t="s">
        <v>175</v>
      </c>
      <c r="K154" s="110">
        <v>29.596</v>
      </c>
      <c r="L154" t="s">
        <v>176</v>
      </c>
      <c r="O154" t="s">
        <v>178</v>
      </c>
      <c r="P154" t="s">
        <v>179</v>
      </c>
    </row>
    <row r="155" spans="1:16">
      <c r="A155" t="s">
        <v>227</v>
      </c>
      <c r="B155" s="109">
        <f t="shared" si="25"/>
        <v>0.16599999999999998</v>
      </c>
      <c r="C155">
        <v>93019</v>
      </c>
      <c r="D155" s="109">
        <v>1.67</v>
      </c>
      <c r="E155" s="54">
        <v>44872</v>
      </c>
      <c r="F155" s="105">
        <v>60</v>
      </c>
      <c r="G155" s="110">
        <v>278.07636696656084</v>
      </c>
      <c r="H155" s="110" t="s">
        <v>173</v>
      </c>
      <c r="I155" s="319">
        <v>150.21153638769744</v>
      </c>
      <c r="J155" t="s">
        <v>175</v>
      </c>
      <c r="K155">
        <v>88.174838104416153</v>
      </c>
      <c r="L155" t="s">
        <v>176</v>
      </c>
      <c r="O155" t="s">
        <v>178</v>
      </c>
      <c r="P155" t="s">
        <v>366</v>
      </c>
    </row>
    <row r="156" spans="1:16">
      <c r="A156" t="s">
        <v>38</v>
      </c>
      <c r="B156" s="109">
        <v>1.393</v>
      </c>
      <c r="C156" t="s">
        <v>36</v>
      </c>
      <c r="D156" s="109">
        <v>1.6479999999999999</v>
      </c>
      <c r="E156" s="54">
        <v>44872</v>
      </c>
      <c r="F156" s="105">
        <v>61</v>
      </c>
      <c r="G156" s="110">
        <v>0</v>
      </c>
      <c r="H156" s="110" t="s">
        <v>173</v>
      </c>
      <c r="I156" s="107">
        <v>86.285277777777779</v>
      </c>
      <c r="J156" t="s">
        <v>175</v>
      </c>
      <c r="K156" s="110">
        <v>8.5056666666666683</v>
      </c>
      <c r="L156" t="s">
        <v>176</v>
      </c>
      <c r="O156" t="s">
        <v>242</v>
      </c>
      <c r="P156" t="s">
        <v>230</v>
      </c>
    </row>
    <row r="157" spans="1:16">
      <c r="A157" t="s">
        <v>38</v>
      </c>
      <c r="B157" s="109">
        <v>1.393</v>
      </c>
      <c r="C157" t="s">
        <v>557</v>
      </c>
      <c r="D157" s="109">
        <v>0.5</v>
      </c>
      <c r="E157" s="54">
        <v>44872</v>
      </c>
      <c r="F157" s="105">
        <v>61</v>
      </c>
      <c r="G157" s="110">
        <v>32.42287934839122</v>
      </c>
      <c r="H157" s="110" t="s">
        <v>173</v>
      </c>
      <c r="I157" s="319">
        <v>112.98182402873056</v>
      </c>
      <c r="J157" t="s">
        <v>175</v>
      </c>
      <c r="K157">
        <v>3.459182268976297</v>
      </c>
      <c r="L157" t="s">
        <v>176</v>
      </c>
      <c r="O157" t="s">
        <v>242</v>
      </c>
      <c r="P157" t="s">
        <v>557</v>
      </c>
    </row>
    <row r="158" spans="1:16">
      <c r="A158" t="s">
        <v>36</v>
      </c>
      <c r="B158" s="109">
        <v>1.6479999999999999</v>
      </c>
      <c r="C158" t="s">
        <v>45</v>
      </c>
      <c r="D158" s="109">
        <v>1.526</v>
      </c>
      <c r="E158" s="54">
        <v>44872</v>
      </c>
      <c r="F158" s="105">
        <v>62</v>
      </c>
      <c r="G158" s="110">
        <v>0</v>
      </c>
      <c r="H158" s="110" t="s">
        <v>173</v>
      </c>
      <c r="I158" s="107">
        <v>91.985833333333332</v>
      </c>
      <c r="J158" t="s">
        <v>175</v>
      </c>
      <c r="K158" s="110">
        <v>10.551333333333334</v>
      </c>
      <c r="L158" t="s">
        <v>176</v>
      </c>
      <c r="O158" t="s">
        <v>230</v>
      </c>
      <c r="P158" t="s">
        <v>234</v>
      </c>
    </row>
    <row r="159" spans="1:16">
      <c r="A159" t="s">
        <v>36</v>
      </c>
      <c r="B159" s="109">
        <v>1.6479999999999999</v>
      </c>
      <c r="C159" t="s">
        <v>557</v>
      </c>
      <c r="D159" s="109">
        <v>0.5</v>
      </c>
      <c r="E159" s="54">
        <v>44872</v>
      </c>
      <c r="F159" s="105">
        <v>62</v>
      </c>
      <c r="G159" s="110">
        <v>86.095249988503113</v>
      </c>
      <c r="H159" s="110" t="s">
        <v>173</v>
      </c>
      <c r="I159" s="319">
        <v>101.89628215936737</v>
      </c>
      <c r="J159" t="s">
        <v>175</v>
      </c>
      <c r="K159">
        <v>6.1749089628916733</v>
      </c>
      <c r="L159" t="s">
        <v>176</v>
      </c>
      <c r="O159" t="s">
        <v>230</v>
      </c>
      <c r="P159" t="s">
        <v>557</v>
      </c>
    </row>
    <row r="160" spans="1:16" ht="15.75" customHeight="1"/>
    <row r="161" spans="1:18">
      <c r="A161" t="s">
        <v>627</v>
      </c>
      <c r="B161" s="110" t="s">
        <v>177</v>
      </c>
      <c r="C161">
        <v>0.216</v>
      </c>
      <c r="D161" s="110">
        <v>0.17030000000000001</v>
      </c>
      <c r="E161" s="54"/>
      <c r="F161" s="105" t="s">
        <v>177</v>
      </c>
      <c r="G161" s="110" t="s">
        <v>177</v>
      </c>
      <c r="H161" s="110" t="s">
        <v>177</v>
      </c>
      <c r="I161" t="s">
        <v>177</v>
      </c>
      <c r="J161" t="s">
        <v>177</v>
      </c>
      <c r="K161" t="s">
        <v>177</v>
      </c>
      <c r="L161" t="s">
        <v>177</v>
      </c>
      <c r="M161" t="s">
        <v>177</v>
      </c>
      <c r="N161" t="s">
        <v>177</v>
      </c>
      <c r="O161" t="s">
        <v>203</v>
      </c>
      <c r="P161" t="s">
        <v>177</v>
      </c>
      <c r="Q161" t="s">
        <v>177</v>
      </c>
      <c r="R161" t="s">
        <v>177</v>
      </c>
    </row>
    <row r="162" spans="1:18">
      <c r="A162" t="s">
        <v>628</v>
      </c>
      <c r="B162" s="110"/>
      <c r="D162" s="110">
        <v>0.05</v>
      </c>
      <c r="E162" s="54"/>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173AA-F2BD-44F1-8AD3-65BBC960260D}">
  <dimension ref="A1:R162"/>
  <sheetViews>
    <sheetView workbookViewId="0"/>
  </sheetViews>
  <sheetFormatPr defaultRowHeight="15"/>
  <cols>
    <col min="1" max="1" width="8.7109375" customWidth="1"/>
    <col min="2" max="2" width="8.7109375" style="109" customWidth="1"/>
    <col min="3" max="3" width="8.42578125" customWidth="1"/>
    <col min="4" max="4" width="8.140625" style="109" customWidth="1"/>
    <col min="5" max="5" width="10.7109375" bestFit="1" customWidth="1"/>
    <col min="6" max="6" width="6.140625" style="105" customWidth="1"/>
    <col min="7" max="7" width="11.28515625" style="110" bestFit="1" customWidth="1"/>
    <col min="8" max="8" width="10.28515625" style="110" customWidth="1"/>
    <col min="9" max="9" width="11.140625" bestFit="1" customWidth="1"/>
    <col min="10" max="10" width="9.85546875" customWidth="1"/>
    <col min="11" max="11" width="11.140625" bestFit="1" customWidth="1"/>
    <col min="12" max="12" width="9.140625" customWidth="1"/>
    <col min="13" max="13" width="8.28515625" customWidth="1"/>
    <col min="14" max="14" width="7.85546875" customWidth="1"/>
    <col min="15" max="15" width="12.85546875" customWidth="1"/>
    <col min="16" max="16" width="10.7109375" bestFit="1" customWidth="1"/>
    <col min="17" max="17" width="11" bestFit="1" customWidth="1"/>
    <col min="18" max="18" width="12.42578125" bestFit="1" customWidth="1"/>
  </cols>
  <sheetData>
    <row r="1" spans="1:18">
      <c r="A1" t="s">
        <v>133</v>
      </c>
      <c r="B1" s="109" t="s">
        <v>134</v>
      </c>
      <c r="C1" t="s">
        <v>135</v>
      </c>
      <c r="D1" s="109" t="s">
        <v>136</v>
      </c>
      <c r="E1" t="s">
        <v>137</v>
      </c>
      <c r="F1" s="105" t="s">
        <v>138</v>
      </c>
      <c r="G1" s="110" t="s">
        <v>139</v>
      </c>
      <c r="H1" s="110" t="s">
        <v>140</v>
      </c>
      <c r="I1" t="s">
        <v>141</v>
      </c>
      <c r="J1" t="s">
        <v>142</v>
      </c>
      <c r="K1" t="s">
        <v>143</v>
      </c>
      <c r="L1" t="s">
        <v>144</v>
      </c>
      <c r="M1" t="s">
        <v>145</v>
      </c>
      <c r="N1" t="s">
        <v>146</v>
      </c>
      <c r="O1" t="s">
        <v>147</v>
      </c>
      <c r="P1" t="s">
        <v>148</v>
      </c>
      <c r="Q1" t="s">
        <v>149</v>
      </c>
      <c r="R1" t="s">
        <v>150</v>
      </c>
    </row>
    <row r="2" spans="1:18">
      <c r="A2" t="s">
        <v>160</v>
      </c>
      <c r="B2" s="109">
        <v>1.488</v>
      </c>
      <c r="C2" t="s">
        <v>170</v>
      </c>
      <c r="D2" s="109">
        <v>1.492</v>
      </c>
      <c r="E2" s="54">
        <v>44846</v>
      </c>
      <c r="F2" s="105" t="s">
        <v>171</v>
      </c>
      <c r="G2" s="110" t="s">
        <v>172</v>
      </c>
      <c r="H2" s="110" t="s">
        <v>173</v>
      </c>
      <c r="I2" t="s">
        <v>174</v>
      </c>
      <c r="J2" t="s">
        <v>175</v>
      </c>
      <c r="K2" s="109">
        <v>39.698</v>
      </c>
      <c r="L2" t="s">
        <v>176</v>
      </c>
      <c r="M2" t="s">
        <v>177</v>
      </c>
      <c r="N2" t="s">
        <v>177</v>
      </c>
      <c r="O2" t="s">
        <v>178</v>
      </c>
      <c r="P2" t="s">
        <v>179</v>
      </c>
      <c r="Q2" t="s">
        <v>177</v>
      </c>
      <c r="R2" t="s">
        <v>177</v>
      </c>
    </row>
    <row r="3" spans="1:18">
      <c r="A3" t="s">
        <v>160</v>
      </c>
      <c r="B3" s="109">
        <v>1.488</v>
      </c>
      <c r="C3" t="s">
        <v>180</v>
      </c>
      <c r="D3" s="109">
        <v>1.611</v>
      </c>
      <c r="E3" s="54">
        <v>44846</v>
      </c>
      <c r="F3" s="105" t="s">
        <v>171</v>
      </c>
      <c r="G3" s="110">
        <v>14.652314814814815</v>
      </c>
      <c r="H3" s="110" t="s">
        <v>173</v>
      </c>
      <c r="I3" t="s">
        <v>181</v>
      </c>
      <c r="J3" t="s">
        <v>175</v>
      </c>
      <c r="K3" s="109">
        <v>35.71</v>
      </c>
      <c r="L3" t="s">
        <v>176</v>
      </c>
      <c r="M3" t="s">
        <v>177</v>
      </c>
      <c r="N3" t="s">
        <v>177</v>
      </c>
      <c r="O3" t="s">
        <v>178</v>
      </c>
      <c r="P3" t="s">
        <v>182</v>
      </c>
      <c r="Q3" t="s">
        <v>177</v>
      </c>
      <c r="R3" t="s">
        <v>177</v>
      </c>
    </row>
    <row r="4" spans="1:18">
      <c r="A4" t="s">
        <v>160</v>
      </c>
      <c r="B4" s="109">
        <v>1.488</v>
      </c>
      <c r="C4" t="s">
        <v>159</v>
      </c>
      <c r="D4" s="109">
        <v>1.4670000000000001</v>
      </c>
      <c r="E4" s="54">
        <v>44846</v>
      </c>
      <c r="F4" s="105" t="s">
        <v>171</v>
      </c>
      <c r="G4" s="110">
        <v>121.15287037037037</v>
      </c>
      <c r="H4" s="110" t="s">
        <v>173</v>
      </c>
      <c r="I4" t="s">
        <v>183</v>
      </c>
      <c r="J4" t="s">
        <v>175</v>
      </c>
      <c r="K4" s="109">
        <v>30.657</v>
      </c>
      <c r="L4" t="s">
        <v>176</v>
      </c>
      <c r="M4" t="s">
        <v>177</v>
      </c>
      <c r="N4" t="s">
        <v>177</v>
      </c>
      <c r="O4" t="s">
        <v>178</v>
      </c>
      <c r="P4" t="s">
        <v>184</v>
      </c>
      <c r="Q4" t="s">
        <v>177</v>
      </c>
      <c r="R4" t="s">
        <v>177</v>
      </c>
    </row>
    <row r="5" spans="1:18">
      <c r="A5" t="s">
        <v>170</v>
      </c>
      <c r="B5" s="109">
        <v>1.492</v>
      </c>
      <c r="C5" t="s">
        <v>160</v>
      </c>
      <c r="D5" s="109">
        <v>1.488</v>
      </c>
      <c r="E5" s="54">
        <v>44848</v>
      </c>
      <c r="F5" s="105" t="s">
        <v>185</v>
      </c>
      <c r="G5" s="110" t="s">
        <v>172</v>
      </c>
      <c r="H5" s="110" t="s">
        <v>173</v>
      </c>
      <c r="I5" t="s">
        <v>186</v>
      </c>
      <c r="J5" t="s">
        <v>175</v>
      </c>
      <c r="K5" s="110">
        <v>39.700000000000003</v>
      </c>
      <c r="L5" t="s">
        <v>176</v>
      </c>
      <c r="M5" t="s">
        <v>177</v>
      </c>
      <c r="N5" t="s">
        <v>177</v>
      </c>
      <c r="O5" t="s">
        <v>179</v>
      </c>
      <c r="P5" t="s">
        <v>178</v>
      </c>
      <c r="Q5" t="s">
        <v>177</v>
      </c>
      <c r="R5" t="s">
        <v>177</v>
      </c>
    </row>
    <row r="6" spans="1:18">
      <c r="A6" t="s">
        <v>170</v>
      </c>
      <c r="B6" s="109">
        <v>1.492</v>
      </c>
      <c r="C6" t="s">
        <v>187</v>
      </c>
      <c r="D6" s="109">
        <v>1.59</v>
      </c>
      <c r="E6" s="54">
        <v>44848</v>
      </c>
      <c r="F6" s="105" t="s">
        <v>185</v>
      </c>
      <c r="G6" s="110">
        <v>192.90148148148148</v>
      </c>
      <c r="H6" s="110" t="s">
        <v>173</v>
      </c>
      <c r="I6" t="s">
        <v>188</v>
      </c>
      <c r="J6" t="s">
        <v>175</v>
      </c>
      <c r="K6" s="110">
        <v>20.774999999999999</v>
      </c>
      <c r="L6" t="s">
        <v>176</v>
      </c>
      <c r="M6" t="s">
        <v>177</v>
      </c>
      <c r="N6" t="s">
        <v>177</v>
      </c>
      <c r="O6" t="s">
        <v>179</v>
      </c>
      <c r="P6" t="s">
        <v>189</v>
      </c>
      <c r="Q6" t="s">
        <v>177</v>
      </c>
      <c r="R6" t="s">
        <v>177</v>
      </c>
    </row>
    <row r="7" spans="1:18">
      <c r="A7" t="s">
        <v>170</v>
      </c>
      <c r="B7" s="109">
        <v>1.492</v>
      </c>
      <c r="C7" t="s">
        <v>180</v>
      </c>
      <c r="D7" s="109">
        <v>1.611</v>
      </c>
      <c r="E7" s="54">
        <v>44848</v>
      </c>
      <c r="F7" s="105" t="s">
        <v>185</v>
      </c>
      <c r="G7" s="110">
        <v>300.07009259259257</v>
      </c>
      <c r="H7" s="110" t="s">
        <v>173</v>
      </c>
      <c r="I7" t="s">
        <v>190</v>
      </c>
      <c r="J7" t="s">
        <v>175</v>
      </c>
      <c r="K7" s="110">
        <v>10.298333333333334</v>
      </c>
      <c r="L7" t="s">
        <v>176</v>
      </c>
      <c r="M7" t="s">
        <v>177</v>
      </c>
      <c r="N7" t="s">
        <v>177</v>
      </c>
      <c r="O7" t="s">
        <v>179</v>
      </c>
      <c r="P7" t="s">
        <v>182</v>
      </c>
      <c r="Q7" t="s">
        <v>177</v>
      </c>
      <c r="R7" t="s">
        <v>177</v>
      </c>
    </row>
    <row r="8" spans="1:18">
      <c r="A8" t="s">
        <v>180</v>
      </c>
      <c r="B8" s="109">
        <v>1.611</v>
      </c>
      <c r="C8" t="s">
        <v>160</v>
      </c>
      <c r="D8" s="109">
        <v>1.488</v>
      </c>
      <c r="E8" s="54">
        <v>44848</v>
      </c>
      <c r="F8" s="105">
        <v>3</v>
      </c>
      <c r="G8" s="110" t="s">
        <v>172</v>
      </c>
      <c r="H8" s="110" t="s">
        <v>173</v>
      </c>
      <c r="I8" s="107">
        <v>99.427777777777791</v>
      </c>
      <c r="J8" t="s">
        <v>175</v>
      </c>
      <c r="K8" s="110">
        <v>35.710333333333331</v>
      </c>
      <c r="L8" t="s">
        <v>176</v>
      </c>
      <c r="O8" t="s">
        <v>182</v>
      </c>
      <c r="P8" t="s">
        <v>178</v>
      </c>
    </row>
    <row r="9" spans="1:18">
      <c r="A9" t="s">
        <v>180</v>
      </c>
      <c r="B9" s="109">
        <v>1.611</v>
      </c>
      <c r="C9" t="s">
        <v>170</v>
      </c>
      <c r="D9" s="109">
        <v>1.492</v>
      </c>
      <c r="E9" s="54">
        <v>44848</v>
      </c>
      <c r="F9" s="105">
        <v>3</v>
      </c>
      <c r="G9" s="110">
        <v>105.41787037037038</v>
      </c>
      <c r="H9" s="110" t="s">
        <v>173</v>
      </c>
      <c r="I9" s="107">
        <v>89.171851851851855</v>
      </c>
      <c r="J9" t="s">
        <v>175</v>
      </c>
      <c r="K9" s="110">
        <v>10.298999999999999</v>
      </c>
      <c r="L9" t="s">
        <v>176</v>
      </c>
      <c r="O9" t="s">
        <v>182</v>
      </c>
      <c r="P9" t="s">
        <v>179</v>
      </c>
    </row>
    <row r="10" spans="1:18">
      <c r="A10" t="s">
        <v>180</v>
      </c>
      <c r="B10" s="109">
        <v>1.611</v>
      </c>
      <c r="C10" t="s">
        <v>16</v>
      </c>
      <c r="D10" s="109">
        <v>1.76</v>
      </c>
      <c r="E10" s="54">
        <v>44848</v>
      </c>
      <c r="F10" s="105">
        <v>3</v>
      </c>
      <c r="G10" s="110">
        <v>212.67101851851851</v>
      </c>
      <c r="H10" s="110" t="s">
        <v>173</v>
      </c>
      <c r="I10" s="107">
        <v>71.32092592592592</v>
      </c>
      <c r="J10" t="s">
        <v>175</v>
      </c>
      <c r="K10" s="110">
        <v>21.172999999999998</v>
      </c>
      <c r="L10" t="s">
        <v>176</v>
      </c>
      <c r="O10" t="s">
        <v>182</v>
      </c>
      <c r="P10" t="s">
        <v>228</v>
      </c>
    </row>
    <row r="11" spans="1:18">
      <c r="A11" t="s">
        <v>159</v>
      </c>
      <c r="B11" s="109">
        <v>1.4670000000000001</v>
      </c>
      <c r="C11" t="s">
        <v>160</v>
      </c>
      <c r="D11" s="109">
        <v>1.488</v>
      </c>
      <c r="E11" s="54">
        <v>44851</v>
      </c>
      <c r="F11" s="105">
        <v>4</v>
      </c>
      <c r="G11" s="110" t="s">
        <v>172</v>
      </c>
      <c r="H11" s="110" t="s">
        <v>173</v>
      </c>
      <c r="I11" s="107">
        <v>90.173796296296288</v>
      </c>
      <c r="J11" t="s">
        <v>175</v>
      </c>
      <c r="K11" s="110">
        <v>30.657</v>
      </c>
      <c r="L11" t="s">
        <v>176</v>
      </c>
      <c r="O11" t="s">
        <v>184</v>
      </c>
      <c r="P11" t="s">
        <v>178</v>
      </c>
    </row>
    <row r="12" spans="1:18">
      <c r="A12" t="s">
        <v>159</v>
      </c>
      <c r="B12" s="109">
        <v>1.4670000000000001</v>
      </c>
      <c r="C12" t="s">
        <v>162</v>
      </c>
      <c r="D12" s="109">
        <v>1.595</v>
      </c>
      <c r="E12" s="54">
        <v>44851</v>
      </c>
      <c r="F12" s="105">
        <v>4</v>
      </c>
      <c r="G12" s="48">
        <v>110.15049999999999</v>
      </c>
      <c r="H12" s="110" t="s">
        <v>173</v>
      </c>
      <c r="I12" s="107">
        <v>88.335277777777776</v>
      </c>
      <c r="J12" t="s">
        <v>175</v>
      </c>
      <c r="K12" s="110">
        <v>26.216999999999999</v>
      </c>
      <c r="L12" t="s">
        <v>176</v>
      </c>
      <c r="O12" t="s">
        <v>184</v>
      </c>
      <c r="P12" t="s">
        <v>189</v>
      </c>
    </row>
    <row r="13" spans="1:18">
      <c r="A13" t="s">
        <v>159</v>
      </c>
      <c r="B13" s="109">
        <v>1.4670000000000001</v>
      </c>
      <c r="C13" t="s">
        <v>163</v>
      </c>
      <c r="D13" s="109">
        <v>1.4650000000000001</v>
      </c>
      <c r="E13" s="54">
        <v>44851</v>
      </c>
      <c r="F13" s="105">
        <v>4</v>
      </c>
      <c r="G13" s="48">
        <v>188.93860000000001</v>
      </c>
      <c r="H13" s="110" t="s">
        <v>173</v>
      </c>
      <c r="I13" s="107">
        <v>88.971666666666678</v>
      </c>
      <c r="J13" t="s">
        <v>175</v>
      </c>
      <c r="K13" s="110">
        <v>31.753</v>
      </c>
      <c r="L13" t="s">
        <v>176</v>
      </c>
      <c r="O13" t="s">
        <v>184</v>
      </c>
      <c r="P13" t="s">
        <v>229</v>
      </c>
    </row>
    <row r="14" spans="1:18">
      <c r="A14" t="s">
        <v>163</v>
      </c>
      <c r="B14" s="109">
        <v>1.4650000000000001</v>
      </c>
      <c r="C14" t="s">
        <v>159</v>
      </c>
      <c r="D14" s="109">
        <v>1.4670000000000001</v>
      </c>
      <c r="E14" s="54">
        <v>44851</v>
      </c>
      <c r="F14" s="105">
        <v>5</v>
      </c>
      <c r="G14" s="110" t="s">
        <v>172</v>
      </c>
      <c r="H14" s="110" t="s">
        <v>173</v>
      </c>
      <c r="I14" s="107">
        <v>91.038796296296297</v>
      </c>
      <c r="J14" t="s">
        <v>175</v>
      </c>
      <c r="K14" s="110">
        <v>31.753</v>
      </c>
      <c r="L14" t="s">
        <v>176</v>
      </c>
      <c r="O14" t="s">
        <v>229</v>
      </c>
      <c r="P14" t="s">
        <v>184</v>
      </c>
    </row>
    <row r="15" spans="1:18">
      <c r="A15" t="s">
        <v>163</v>
      </c>
      <c r="B15" s="109">
        <v>1.4650000000000001</v>
      </c>
      <c r="C15" t="s">
        <v>44</v>
      </c>
      <c r="D15" s="109">
        <f>0.216-$D$162</f>
        <v>0.16599999999999998</v>
      </c>
      <c r="E15" s="54">
        <v>44851</v>
      </c>
      <c r="F15" s="105">
        <v>5</v>
      </c>
      <c r="G15" s="110">
        <v>63.67768518518519</v>
      </c>
      <c r="H15" s="110" t="s">
        <v>173</v>
      </c>
      <c r="I15" s="107">
        <v>90.683518518518511</v>
      </c>
      <c r="J15" t="s">
        <v>175</v>
      </c>
      <c r="K15" s="110">
        <v>31.013000000000002</v>
      </c>
      <c r="L15" t="s">
        <v>176</v>
      </c>
      <c r="O15" t="s">
        <v>229</v>
      </c>
      <c r="P15" t="s">
        <v>231</v>
      </c>
    </row>
    <row r="16" spans="1:18">
      <c r="A16" t="s">
        <v>163</v>
      </c>
      <c r="B16" s="109">
        <v>1.4650000000000001</v>
      </c>
      <c r="C16" t="s">
        <v>32</v>
      </c>
      <c r="D16" s="109">
        <v>2.3660000000000001</v>
      </c>
      <c r="E16" s="54">
        <v>44851</v>
      </c>
      <c r="F16" s="105">
        <v>5</v>
      </c>
      <c r="G16" s="110">
        <v>176.7687962962963</v>
      </c>
      <c r="H16" s="110" t="s">
        <v>173</v>
      </c>
      <c r="I16" s="107">
        <v>88.097685185185185</v>
      </c>
      <c r="J16" t="s">
        <v>175</v>
      </c>
      <c r="K16" s="110">
        <v>30.42</v>
      </c>
      <c r="L16" t="s">
        <v>176</v>
      </c>
      <c r="O16" t="s">
        <v>229</v>
      </c>
      <c r="P16" t="s">
        <v>232</v>
      </c>
    </row>
    <row r="17" spans="1:16">
      <c r="A17" t="s">
        <v>32</v>
      </c>
      <c r="B17" s="109">
        <v>2.3660000000000001</v>
      </c>
      <c r="C17" t="s">
        <v>163</v>
      </c>
      <c r="D17" s="109">
        <v>1.4650000000000001</v>
      </c>
      <c r="E17" s="54">
        <v>44851</v>
      </c>
      <c r="F17" s="105">
        <v>6</v>
      </c>
      <c r="G17" s="110" t="s">
        <v>172</v>
      </c>
      <c r="H17" s="110" t="s">
        <v>173</v>
      </c>
      <c r="I17" s="107">
        <v>91.914351851851848</v>
      </c>
      <c r="J17" t="s">
        <v>175</v>
      </c>
      <c r="K17" s="110">
        <v>30.420200000000005</v>
      </c>
      <c r="L17" t="s">
        <v>176</v>
      </c>
      <c r="O17" t="s">
        <v>232</v>
      </c>
      <c r="P17" t="s">
        <v>229</v>
      </c>
    </row>
    <row r="18" spans="1:16">
      <c r="A18" t="s">
        <v>32</v>
      </c>
      <c r="B18" s="109">
        <v>2.3660000000000001</v>
      </c>
      <c r="C18" t="s">
        <v>44</v>
      </c>
      <c r="D18" s="109">
        <f>0.216-$D$162</f>
        <v>0.16599999999999998</v>
      </c>
      <c r="E18" s="54">
        <v>44851</v>
      </c>
      <c r="F18" s="105">
        <v>6</v>
      </c>
      <c r="G18" s="110">
        <v>33.82925925925926</v>
      </c>
      <c r="H18" s="110" t="s">
        <v>173</v>
      </c>
      <c r="I18" s="107">
        <v>91.546018518518508</v>
      </c>
      <c r="J18" t="s">
        <v>175</v>
      </c>
      <c r="K18" s="110">
        <v>51.258000000000003</v>
      </c>
      <c r="L18" t="s">
        <v>176</v>
      </c>
      <c r="O18" t="s">
        <v>232</v>
      </c>
      <c r="P18" t="s">
        <v>231</v>
      </c>
    </row>
    <row r="19" spans="1:16">
      <c r="A19" t="s">
        <v>32</v>
      </c>
      <c r="B19" s="109">
        <v>2.3660000000000001</v>
      </c>
      <c r="C19" t="s">
        <v>45</v>
      </c>
      <c r="D19" s="109">
        <v>1.526</v>
      </c>
      <c r="E19" s="54">
        <v>44851</v>
      </c>
      <c r="F19" s="105">
        <v>6</v>
      </c>
      <c r="G19" s="110">
        <v>59.665833333333332</v>
      </c>
      <c r="H19" s="110" t="s">
        <v>173</v>
      </c>
      <c r="I19" s="107">
        <v>82.36990740740741</v>
      </c>
      <c r="J19" t="s">
        <v>175</v>
      </c>
      <c r="K19" s="110">
        <v>54.064</v>
      </c>
      <c r="L19" t="s">
        <v>176</v>
      </c>
      <c r="O19" t="s">
        <v>232</v>
      </c>
      <c r="P19" t="s">
        <v>234</v>
      </c>
    </row>
    <row r="20" spans="1:16">
      <c r="A20" t="s">
        <v>32</v>
      </c>
      <c r="B20" s="109">
        <v>2.3660000000000001</v>
      </c>
      <c r="C20" t="s">
        <v>30</v>
      </c>
      <c r="D20" s="109">
        <v>1.538</v>
      </c>
      <c r="E20" s="54">
        <v>44851</v>
      </c>
      <c r="F20" s="105">
        <v>6</v>
      </c>
      <c r="G20" s="110">
        <v>78.417222222222222</v>
      </c>
      <c r="H20" s="110" t="s">
        <v>173</v>
      </c>
      <c r="I20" s="107">
        <v>81.63675925925925</v>
      </c>
      <c r="J20" t="s">
        <v>175</v>
      </c>
      <c r="K20" s="110">
        <v>49.470999999999997</v>
      </c>
      <c r="L20" t="s">
        <v>176</v>
      </c>
      <c r="O20" t="s">
        <v>232</v>
      </c>
      <c r="P20" t="s">
        <v>235</v>
      </c>
    </row>
    <row r="21" spans="1:16">
      <c r="A21" t="s">
        <v>44</v>
      </c>
      <c r="B21" s="109">
        <f>0.216-$D$162</f>
        <v>0.16599999999999998</v>
      </c>
      <c r="C21" t="s">
        <v>32</v>
      </c>
      <c r="D21" s="109">
        <v>2.3660000000000001</v>
      </c>
      <c r="E21" s="54">
        <v>44852</v>
      </c>
      <c r="F21" s="105">
        <v>7</v>
      </c>
      <c r="G21" s="110" t="s">
        <v>172</v>
      </c>
      <c r="H21" s="110" t="s">
        <v>173</v>
      </c>
      <c r="I21" s="107">
        <v>88.46037037037037</v>
      </c>
      <c r="J21" t="s">
        <v>175</v>
      </c>
      <c r="K21" s="110">
        <v>51.258999999999993</v>
      </c>
      <c r="L21" t="s">
        <v>176</v>
      </c>
      <c r="O21" t="s">
        <v>231</v>
      </c>
      <c r="P21" t="s">
        <v>232</v>
      </c>
    </row>
    <row r="22" spans="1:16">
      <c r="A22" t="s">
        <v>44</v>
      </c>
      <c r="B22" s="109">
        <f t="shared" ref="B22:B24" si="0">0.216-$D$162</f>
        <v>0.16599999999999998</v>
      </c>
      <c r="C22" t="s">
        <v>163</v>
      </c>
      <c r="D22" s="109">
        <v>1.4650000000000001</v>
      </c>
      <c r="E22" s="54">
        <v>44852</v>
      </c>
      <c r="F22" s="105">
        <v>7</v>
      </c>
      <c r="G22" s="110">
        <v>33.080462962962962</v>
      </c>
      <c r="H22" s="110" t="s">
        <v>173</v>
      </c>
      <c r="I22" s="107">
        <v>89.327314814814827</v>
      </c>
      <c r="J22" t="s">
        <v>175</v>
      </c>
      <c r="K22" s="110">
        <v>31.013000000000002</v>
      </c>
      <c r="L22" t="s">
        <v>176</v>
      </c>
      <c r="O22" t="s">
        <v>231</v>
      </c>
      <c r="P22" t="s">
        <v>229</v>
      </c>
    </row>
    <row r="23" spans="1:16">
      <c r="A23" t="s">
        <v>44</v>
      </c>
      <c r="B23" s="109">
        <f t="shared" si="0"/>
        <v>0.16599999999999998</v>
      </c>
      <c r="C23" t="s">
        <v>162</v>
      </c>
      <c r="D23" s="109">
        <v>1.595</v>
      </c>
      <c r="E23" s="54">
        <v>44852</v>
      </c>
      <c r="F23" s="105">
        <v>7</v>
      </c>
      <c r="G23" s="110">
        <v>140.20564814814816</v>
      </c>
      <c r="H23" s="110" t="s">
        <v>173</v>
      </c>
      <c r="I23" s="107">
        <v>87.565462962962968</v>
      </c>
      <c r="J23" t="s">
        <v>175</v>
      </c>
      <c r="K23" s="110">
        <v>13.083</v>
      </c>
      <c r="L23" t="s">
        <v>176</v>
      </c>
      <c r="O23" t="s">
        <v>231</v>
      </c>
      <c r="P23" t="s">
        <v>231</v>
      </c>
    </row>
    <row r="24" spans="1:16">
      <c r="A24" t="s">
        <v>44</v>
      </c>
      <c r="B24" s="109">
        <f t="shared" si="0"/>
        <v>0.16599999999999998</v>
      </c>
      <c r="C24" t="s">
        <v>165</v>
      </c>
      <c r="D24" s="109">
        <v>0.23599999999999999</v>
      </c>
      <c r="E24" s="54">
        <v>44852</v>
      </c>
      <c r="F24" s="105">
        <v>7</v>
      </c>
      <c r="G24" s="110">
        <v>207.7287037037037</v>
      </c>
      <c r="H24" s="110" t="s">
        <v>173</v>
      </c>
      <c r="I24" s="107">
        <v>87.317129629629633</v>
      </c>
      <c r="J24" t="s">
        <v>175</v>
      </c>
      <c r="K24" s="110">
        <v>32.345999999999997</v>
      </c>
      <c r="L24" t="s">
        <v>176</v>
      </c>
      <c r="O24" t="s">
        <v>231</v>
      </c>
      <c r="P24" t="s">
        <v>236</v>
      </c>
    </row>
    <row r="25" spans="1:16">
      <c r="A25" t="s">
        <v>162</v>
      </c>
      <c r="B25" s="109">
        <v>1.595</v>
      </c>
      <c r="C25" t="s">
        <v>16</v>
      </c>
      <c r="D25" s="109">
        <v>1.76</v>
      </c>
      <c r="E25" s="54">
        <v>44852</v>
      </c>
      <c r="F25" s="105">
        <v>8</v>
      </c>
      <c r="G25" s="110" t="s">
        <v>172</v>
      </c>
      <c r="H25" s="110" t="s">
        <v>173</v>
      </c>
      <c r="I25" s="107">
        <v>77.362129629629635</v>
      </c>
      <c r="J25" t="s">
        <v>175</v>
      </c>
      <c r="K25" s="110">
        <v>53.783999999999999</v>
      </c>
      <c r="L25" t="s">
        <v>176</v>
      </c>
      <c r="O25" t="s">
        <v>189</v>
      </c>
      <c r="P25" t="s">
        <v>228</v>
      </c>
    </row>
    <row r="26" spans="1:16">
      <c r="A26" t="s">
        <v>162</v>
      </c>
      <c r="B26" s="109">
        <v>1.595</v>
      </c>
      <c r="C26" t="s">
        <v>165</v>
      </c>
      <c r="D26" s="109">
        <v>0.23599999999999999</v>
      </c>
      <c r="E26" s="54">
        <v>44852</v>
      </c>
      <c r="F26" s="105">
        <v>8</v>
      </c>
      <c r="G26" s="110">
        <v>58.307222222222229</v>
      </c>
      <c r="H26" s="110" t="s">
        <v>173</v>
      </c>
      <c r="I26" s="107">
        <v>88.167222222222222</v>
      </c>
      <c r="J26" t="s">
        <v>175</v>
      </c>
      <c r="K26" s="110">
        <v>29.88</v>
      </c>
      <c r="L26" t="s">
        <v>176</v>
      </c>
      <c r="O26" t="s">
        <v>189</v>
      </c>
      <c r="P26" t="s">
        <v>236</v>
      </c>
    </row>
    <row r="27" spans="1:16">
      <c r="A27" t="s">
        <v>162</v>
      </c>
      <c r="B27" s="109">
        <v>1.595</v>
      </c>
      <c r="C27" t="s">
        <v>44</v>
      </c>
      <c r="D27" s="109">
        <f t="shared" ref="D27" si="1">0.216-$D$162</f>
        <v>0.16599999999999998</v>
      </c>
      <c r="E27" s="54">
        <v>44852</v>
      </c>
      <c r="F27" s="105">
        <v>8</v>
      </c>
      <c r="G27" s="110">
        <v>146.93074074074073</v>
      </c>
      <c r="H27" s="110" t="s">
        <v>173</v>
      </c>
      <c r="I27" s="107">
        <v>92.461203703703703</v>
      </c>
      <c r="J27" t="s">
        <v>175</v>
      </c>
      <c r="K27" s="110">
        <v>13.083</v>
      </c>
      <c r="L27" t="s">
        <v>176</v>
      </c>
      <c r="O27" t="s">
        <v>189</v>
      </c>
      <c r="P27" t="s">
        <v>231</v>
      </c>
    </row>
    <row r="28" spans="1:16">
      <c r="A28" t="s">
        <v>162</v>
      </c>
      <c r="B28" s="109">
        <v>1.595</v>
      </c>
      <c r="C28" t="s">
        <v>159</v>
      </c>
      <c r="D28" s="109">
        <v>1.4670000000000001</v>
      </c>
      <c r="E28" s="54">
        <v>44852</v>
      </c>
      <c r="F28" s="105">
        <v>8</v>
      </c>
      <c r="G28" s="110">
        <v>257.33564814814821</v>
      </c>
      <c r="H28" s="110" t="s">
        <v>173</v>
      </c>
      <c r="I28" s="107">
        <v>91.67574074074075</v>
      </c>
      <c r="J28" t="s">
        <v>175</v>
      </c>
      <c r="K28" s="110">
        <v>26.216999999999999</v>
      </c>
      <c r="L28" t="s">
        <v>176</v>
      </c>
      <c r="O28" t="s">
        <v>189</v>
      </c>
      <c r="P28" t="s">
        <v>184</v>
      </c>
    </row>
    <row r="29" spans="1:16">
      <c r="A29" t="s">
        <v>165</v>
      </c>
      <c r="B29" s="109">
        <v>0.23599999999999999</v>
      </c>
      <c r="C29" t="s">
        <v>215</v>
      </c>
      <c r="D29" s="109">
        <v>1.577</v>
      </c>
      <c r="E29" s="54">
        <v>44852</v>
      </c>
      <c r="F29" s="105">
        <v>9</v>
      </c>
      <c r="G29" s="110" t="s">
        <v>172</v>
      </c>
      <c r="H29" s="110" t="s">
        <v>173</v>
      </c>
      <c r="I29" s="107">
        <v>92.416203703703715</v>
      </c>
      <c r="J29" t="s">
        <v>175</v>
      </c>
      <c r="K29" s="110">
        <v>25.907</v>
      </c>
      <c r="L29" t="s">
        <v>176</v>
      </c>
      <c r="O29" t="s">
        <v>236</v>
      </c>
      <c r="P29" t="s">
        <v>226</v>
      </c>
    </row>
    <row r="30" spans="1:16">
      <c r="A30" t="s">
        <v>165</v>
      </c>
      <c r="B30" s="109">
        <v>0.23599999999999999</v>
      </c>
      <c r="C30" t="s">
        <v>44</v>
      </c>
      <c r="D30" s="109">
        <f t="shared" ref="D30" si="2">0.216-$D$162</f>
        <v>0.16599999999999998</v>
      </c>
      <c r="E30" s="54">
        <v>44852</v>
      </c>
      <c r="F30" s="105">
        <v>9</v>
      </c>
      <c r="G30" s="110">
        <v>178.9560185185185</v>
      </c>
      <c r="H30" s="110" t="s">
        <v>173</v>
      </c>
      <c r="I30" s="107">
        <v>92.695555555555572</v>
      </c>
      <c r="J30" t="s">
        <v>175</v>
      </c>
      <c r="K30" s="110">
        <v>32.345999999999997</v>
      </c>
      <c r="L30" t="s">
        <v>176</v>
      </c>
      <c r="O30" t="s">
        <v>236</v>
      </c>
      <c r="P30" t="s">
        <v>231</v>
      </c>
    </row>
    <row r="31" spans="1:16">
      <c r="A31" t="s">
        <v>165</v>
      </c>
      <c r="B31" s="109">
        <v>0.23599999999999999</v>
      </c>
      <c r="C31" t="s">
        <v>162</v>
      </c>
      <c r="D31" s="109">
        <v>1.595</v>
      </c>
      <c r="E31" s="54">
        <v>44852</v>
      </c>
      <c r="F31" s="105">
        <v>9</v>
      </c>
      <c r="G31" s="110">
        <v>202.80907407407406</v>
      </c>
      <c r="H31" s="110" t="s">
        <v>173</v>
      </c>
      <c r="I31" s="107">
        <v>91.844537037037028</v>
      </c>
      <c r="J31" t="s">
        <v>175</v>
      </c>
      <c r="K31" s="110">
        <v>29.88</v>
      </c>
      <c r="L31" t="s">
        <v>176</v>
      </c>
      <c r="O31" t="s">
        <v>236</v>
      </c>
      <c r="P31" t="s">
        <v>189</v>
      </c>
    </row>
    <row r="32" spans="1:16">
      <c r="A32" t="s">
        <v>165</v>
      </c>
      <c r="B32" s="109">
        <v>0.23599999999999999</v>
      </c>
      <c r="C32" t="s">
        <v>16</v>
      </c>
      <c r="D32" s="109">
        <v>1.76</v>
      </c>
      <c r="E32" s="54">
        <v>44852</v>
      </c>
      <c r="F32" s="105">
        <v>9</v>
      </c>
      <c r="G32" s="110">
        <v>289.86990740740742</v>
      </c>
      <c r="H32" s="110" t="s">
        <v>173</v>
      </c>
      <c r="I32" s="107">
        <v>76.410277777777779</v>
      </c>
      <c r="J32" t="s">
        <v>175</v>
      </c>
      <c r="K32" s="110">
        <v>46.002000000000002</v>
      </c>
      <c r="L32" t="s">
        <v>176</v>
      </c>
      <c r="O32" t="s">
        <v>236</v>
      </c>
      <c r="P32" t="s">
        <v>228</v>
      </c>
    </row>
    <row r="33" spans="1:16">
      <c r="A33" t="s">
        <v>165</v>
      </c>
      <c r="B33" s="109">
        <v>0.23599999999999999</v>
      </c>
      <c r="C33" t="s">
        <v>215</v>
      </c>
      <c r="D33" s="109">
        <v>1.577</v>
      </c>
      <c r="E33" s="54">
        <v>44853</v>
      </c>
      <c r="F33" s="105">
        <v>10</v>
      </c>
      <c r="G33" s="110" t="s">
        <v>172</v>
      </c>
      <c r="H33" s="110" t="s">
        <v>173</v>
      </c>
      <c r="I33" s="107">
        <v>92.416203703703715</v>
      </c>
      <c r="J33" t="s">
        <v>175</v>
      </c>
      <c r="K33" s="110">
        <v>25.907</v>
      </c>
      <c r="L33" t="s">
        <v>176</v>
      </c>
      <c r="O33" t="s">
        <v>236</v>
      </c>
      <c r="P33" t="s">
        <v>226</v>
      </c>
    </row>
    <row r="34" spans="1:16">
      <c r="A34" t="s">
        <v>165</v>
      </c>
      <c r="B34" s="109">
        <v>0.23599999999999999</v>
      </c>
      <c r="C34" t="s">
        <v>86</v>
      </c>
      <c r="D34" s="109">
        <v>1.583</v>
      </c>
      <c r="E34" s="54">
        <v>44853</v>
      </c>
      <c r="F34" s="105">
        <v>10</v>
      </c>
      <c r="G34" s="110">
        <v>97.427407407407415</v>
      </c>
      <c r="H34" s="110" t="s">
        <v>173</v>
      </c>
      <c r="I34" s="107">
        <v>91.987870370370388</v>
      </c>
      <c r="J34" t="s">
        <v>175</v>
      </c>
      <c r="K34" s="110">
        <v>28.114999999999998</v>
      </c>
      <c r="L34" t="s">
        <v>176</v>
      </c>
      <c r="O34" t="s">
        <v>236</v>
      </c>
      <c r="P34" t="s">
        <v>240</v>
      </c>
    </row>
    <row r="35" spans="1:16">
      <c r="A35" t="s">
        <v>165</v>
      </c>
      <c r="B35" s="109">
        <v>0.23599999999999999</v>
      </c>
      <c r="C35" t="s">
        <v>227</v>
      </c>
      <c r="D35" s="109">
        <f t="shared" ref="D35" si="3">0.216-$D$162</f>
        <v>0.16599999999999998</v>
      </c>
      <c r="E35" s="54">
        <v>44853</v>
      </c>
      <c r="F35" s="105">
        <v>10</v>
      </c>
      <c r="G35" s="110">
        <v>137.22037037037038</v>
      </c>
      <c r="H35" s="110" t="s">
        <v>173</v>
      </c>
      <c r="I35" s="107">
        <v>111.92120370370371</v>
      </c>
      <c r="J35" t="s">
        <v>175</v>
      </c>
      <c r="K35" s="110">
        <v>4.0739999999999998</v>
      </c>
      <c r="L35" t="s">
        <v>176</v>
      </c>
      <c r="O35" t="s">
        <v>236</v>
      </c>
      <c r="P35" t="s">
        <v>241</v>
      </c>
    </row>
    <row r="36" spans="1:16">
      <c r="A36" t="s">
        <v>227</v>
      </c>
      <c r="B36" s="109">
        <f t="shared" ref="B36:B37" si="4">0.216-$D$162</f>
        <v>0.16599999999999998</v>
      </c>
      <c r="C36" t="s">
        <v>44</v>
      </c>
      <c r="D36" s="109">
        <f t="shared" ref="D36" si="5">0.216-$D$162</f>
        <v>0.16599999999999998</v>
      </c>
      <c r="E36" s="54">
        <v>44853</v>
      </c>
      <c r="F36" s="105">
        <v>11</v>
      </c>
      <c r="G36" s="110" t="s">
        <v>172</v>
      </c>
      <c r="H36" s="110" t="s">
        <v>173</v>
      </c>
      <c r="I36" s="107">
        <v>90.003703703703707</v>
      </c>
      <c r="J36" t="s">
        <v>175</v>
      </c>
      <c r="K36" s="110">
        <v>29.594000000000005</v>
      </c>
      <c r="L36" t="s">
        <v>176</v>
      </c>
      <c r="O36" t="s">
        <v>241</v>
      </c>
      <c r="P36" t="s">
        <v>231</v>
      </c>
    </row>
    <row r="37" spans="1:16">
      <c r="A37" t="s">
        <v>227</v>
      </c>
      <c r="B37" s="109">
        <f t="shared" si="4"/>
        <v>0.16599999999999998</v>
      </c>
      <c r="C37" t="s">
        <v>165</v>
      </c>
      <c r="D37" s="109">
        <v>0.23599999999999999</v>
      </c>
      <c r="E37" s="54">
        <v>44853</v>
      </c>
      <c r="F37" s="105">
        <v>11</v>
      </c>
      <c r="G37" s="110">
        <v>133.3848148148148</v>
      </c>
      <c r="H37" s="110" t="s">
        <v>173</v>
      </c>
      <c r="I37" s="107">
        <v>68.160462962962967</v>
      </c>
      <c r="J37" t="s">
        <v>175</v>
      </c>
      <c r="K37" s="110">
        <v>4.0739999999999998</v>
      </c>
      <c r="L37" t="s">
        <v>176</v>
      </c>
      <c r="O37" t="s">
        <v>241</v>
      </c>
      <c r="P37" t="s">
        <v>236</v>
      </c>
    </row>
    <row r="38" spans="1:16">
      <c r="A38" t="s">
        <v>227</v>
      </c>
      <c r="B38" s="109">
        <f t="shared" ref="B38:D45" si="6">0.216-$D$162</f>
        <v>0.16599999999999998</v>
      </c>
      <c r="C38" t="s">
        <v>86</v>
      </c>
      <c r="D38" s="109">
        <v>1.583</v>
      </c>
      <c r="E38" s="54">
        <v>44853</v>
      </c>
      <c r="F38" s="105">
        <v>11</v>
      </c>
      <c r="G38" s="110">
        <v>268.10398148148147</v>
      </c>
      <c r="H38" s="110" t="s">
        <v>173</v>
      </c>
      <c r="I38" s="107">
        <v>88.770370370370372</v>
      </c>
      <c r="J38" t="s">
        <v>175</v>
      </c>
      <c r="K38" s="110">
        <v>25.315000000000001</v>
      </c>
      <c r="L38" t="s">
        <v>176</v>
      </c>
      <c r="O38" t="s">
        <v>241</v>
      </c>
      <c r="P38" t="s">
        <v>240</v>
      </c>
    </row>
    <row r="39" spans="1:16">
      <c r="A39" t="s">
        <v>227</v>
      </c>
      <c r="B39" s="109">
        <f t="shared" si="6"/>
        <v>0.16599999999999998</v>
      </c>
      <c r="C39" t="s">
        <v>38</v>
      </c>
      <c r="D39" s="109">
        <v>1.393</v>
      </c>
      <c r="E39" s="54">
        <v>44853</v>
      </c>
      <c r="F39" s="105">
        <v>11</v>
      </c>
      <c r="G39" s="110">
        <v>288.87731481481484</v>
      </c>
      <c r="H39" s="110" t="s">
        <v>173</v>
      </c>
      <c r="I39" s="107">
        <v>63.212037037037042</v>
      </c>
      <c r="J39" t="s">
        <v>175</v>
      </c>
      <c r="K39" s="110">
        <v>19.193000000000001</v>
      </c>
      <c r="L39" t="s">
        <v>176</v>
      </c>
      <c r="O39" t="s">
        <v>241</v>
      </c>
      <c r="P39" t="s">
        <v>242</v>
      </c>
    </row>
    <row r="40" spans="1:16">
      <c r="A40" t="s">
        <v>44</v>
      </c>
      <c r="B40" s="109">
        <f t="shared" si="6"/>
        <v>0.16599999999999998</v>
      </c>
      <c r="C40" t="s">
        <v>32</v>
      </c>
      <c r="D40" s="109">
        <v>2.3660000000000001</v>
      </c>
      <c r="E40" s="54">
        <v>44853</v>
      </c>
      <c r="F40" s="105">
        <v>12</v>
      </c>
      <c r="G40" s="110" t="s">
        <v>172</v>
      </c>
      <c r="H40" s="110" t="s">
        <v>173</v>
      </c>
      <c r="I40" s="107">
        <v>88.460370370370356</v>
      </c>
      <c r="J40" t="s">
        <v>175</v>
      </c>
      <c r="K40" s="110">
        <v>51.258999999999993</v>
      </c>
      <c r="L40" t="s">
        <v>176</v>
      </c>
      <c r="O40" t="s">
        <v>231</v>
      </c>
      <c r="P40" t="s">
        <v>232</v>
      </c>
    </row>
    <row r="41" spans="1:16">
      <c r="A41" t="s">
        <v>44</v>
      </c>
      <c r="B41" s="109">
        <f t="shared" si="6"/>
        <v>0.16599999999999998</v>
      </c>
      <c r="C41" t="s">
        <v>227</v>
      </c>
      <c r="D41" s="109">
        <f t="shared" si="6"/>
        <v>0.16599999999999998</v>
      </c>
      <c r="E41" s="54">
        <v>44853</v>
      </c>
      <c r="F41" s="105">
        <v>12</v>
      </c>
      <c r="G41" s="110">
        <v>212.6087037037037</v>
      </c>
      <c r="H41" s="110" t="s">
        <v>173</v>
      </c>
      <c r="I41" s="107">
        <v>90.00842592592592</v>
      </c>
      <c r="J41" t="s">
        <v>175</v>
      </c>
      <c r="K41" s="110">
        <v>29.594999999999999</v>
      </c>
      <c r="L41" t="s">
        <v>176</v>
      </c>
      <c r="O41" t="s">
        <v>231</v>
      </c>
      <c r="P41" t="s">
        <v>241</v>
      </c>
    </row>
    <row r="42" spans="1:16">
      <c r="A42" t="s">
        <v>44</v>
      </c>
      <c r="B42" s="109">
        <f t="shared" si="6"/>
        <v>0.16599999999999998</v>
      </c>
      <c r="C42" t="s">
        <v>38</v>
      </c>
      <c r="D42" s="109">
        <v>1.393</v>
      </c>
      <c r="E42" s="54">
        <v>44853</v>
      </c>
      <c r="F42" s="105">
        <v>12</v>
      </c>
      <c r="G42" s="110">
        <v>246.58712962962963</v>
      </c>
      <c r="H42" s="110" t="s">
        <v>173</v>
      </c>
      <c r="I42" s="107">
        <v>73.397592592592602</v>
      </c>
      <c r="J42" t="s">
        <v>175</v>
      </c>
      <c r="K42" s="110">
        <v>30.268000000000001</v>
      </c>
      <c r="L42" t="s">
        <v>176</v>
      </c>
      <c r="O42" t="s">
        <v>231</v>
      </c>
      <c r="P42" t="s">
        <v>242</v>
      </c>
    </row>
    <row r="43" spans="1:16">
      <c r="A43" t="s">
        <v>44</v>
      </c>
      <c r="B43" s="109">
        <f t="shared" si="6"/>
        <v>0.16599999999999998</v>
      </c>
      <c r="C43" t="s">
        <v>45</v>
      </c>
      <c r="D43" s="109">
        <v>1.526</v>
      </c>
      <c r="E43" s="54">
        <v>44853</v>
      </c>
      <c r="F43" s="105">
        <v>12</v>
      </c>
      <c r="G43" s="110">
        <v>277.3463888888889</v>
      </c>
      <c r="H43" s="110" t="s">
        <v>173</v>
      </c>
      <c r="I43" s="107">
        <v>70.025555555555556</v>
      </c>
      <c r="J43" t="s">
        <v>175</v>
      </c>
      <c r="K43" s="110">
        <v>25.053000000000001</v>
      </c>
      <c r="L43" t="s">
        <v>176</v>
      </c>
      <c r="O43" t="s">
        <v>231</v>
      </c>
      <c r="P43" t="s">
        <v>234</v>
      </c>
    </row>
    <row r="44" spans="1:16">
      <c r="A44" t="s">
        <v>44</v>
      </c>
      <c r="B44" s="109">
        <f t="shared" si="6"/>
        <v>0.16599999999999998</v>
      </c>
      <c r="C44" t="s">
        <v>32</v>
      </c>
      <c r="D44" s="109">
        <v>2.3660000000000001</v>
      </c>
      <c r="E44" s="54">
        <v>44853</v>
      </c>
      <c r="F44" s="105">
        <v>13</v>
      </c>
      <c r="G44" s="110" t="s">
        <v>172</v>
      </c>
      <c r="H44" s="110" t="s">
        <v>173</v>
      </c>
      <c r="I44" s="107">
        <v>88.460370370370356</v>
      </c>
      <c r="J44" t="s">
        <v>175</v>
      </c>
      <c r="K44" s="110">
        <v>51.258999999999993</v>
      </c>
      <c r="L44" t="s">
        <v>176</v>
      </c>
      <c r="O44" t="s">
        <v>231</v>
      </c>
      <c r="P44" t="s">
        <v>232</v>
      </c>
    </row>
    <row r="45" spans="1:16">
      <c r="A45" t="s">
        <v>44</v>
      </c>
      <c r="B45" s="109">
        <f t="shared" si="6"/>
        <v>0.16599999999999998</v>
      </c>
      <c r="C45" t="s">
        <v>36</v>
      </c>
      <c r="D45" s="109">
        <v>1.6479999999999999</v>
      </c>
      <c r="E45" s="54">
        <v>44853</v>
      </c>
      <c r="F45" s="105">
        <v>13</v>
      </c>
      <c r="G45" s="110">
        <v>262.18074074074076</v>
      </c>
      <c r="H45" s="110" t="s">
        <v>173</v>
      </c>
      <c r="I45" s="107">
        <v>74.679722222222225</v>
      </c>
      <c r="J45" t="s">
        <v>175</v>
      </c>
      <c r="K45" s="110">
        <v>32.439</v>
      </c>
      <c r="L45" t="s">
        <v>176</v>
      </c>
      <c r="O45" t="s">
        <v>231</v>
      </c>
      <c r="P45" t="s">
        <v>230</v>
      </c>
    </row>
    <row r="46" spans="1:16">
      <c r="A46" t="s">
        <v>86</v>
      </c>
      <c r="B46" s="109">
        <v>1.583</v>
      </c>
      <c r="C46" t="s">
        <v>165</v>
      </c>
      <c r="D46" s="109">
        <v>0.23599999999999999</v>
      </c>
      <c r="E46" s="54">
        <v>44854</v>
      </c>
      <c r="F46" s="105">
        <v>14</v>
      </c>
      <c r="G46" s="110" t="s">
        <v>172</v>
      </c>
      <c r="H46" s="110" t="s">
        <v>173</v>
      </c>
      <c r="I46" s="107">
        <v>88.027685185185192</v>
      </c>
      <c r="J46" t="s">
        <v>175</v>
      </c>
      <c r="K46" s="110">
        <v>28.114999999999998</v>
      </c>
      <c r="L46" t="s">
        <v>176</v>
      </c>
      <c r="O46" t="s">
        <v>240</v>
      </c>
      <c r="P46" t="s">
        <v>236</v>
      </c>
    </row>
    <row r="47" spans="1:16">
      <c r="A47" t="s">
        <v>86</v>
      </c>
      <c r="B47" s="109">
        <v>1.583</v>
      </c>
      <c r="C47" t="s">
        <v>36</v>
      </c>
      <c r="D47" s="109">
        <v>1.6479999999999999</v>
      </c>
      <c r="E47" s="54">
        <v>44854</v>
      </c>
      <c r="F47" s="105">
        <v>14</v>
      </c>
      <c r="G47" s="110">
        <v>274.70629629629633</v>
      </c>
      <c r="H47" s="110" t="s">
        <v>173</v>
      </c>
      <c r="I47" s="107">
        <v>51.946666666666665</v>
      </c>
      <c r="J47" t="s">
        <v>175</v>
      </c>
      <c r="K47" s="110">
        <v>13.023000000000001</v>
      </c>
      <c r="L47" t="s">
        <v>176</v>
      </c>
      <c r="O47" t="s">
        <v>240</v>
      </c>
      <c r="P47" t="s">
        <v>230</v>
      </c>
    </row>
    <row r="48" spans="1:16">
      <c r="A48" t="s">
        <v>86</v>
      </c>
      <c r="B48" s="109">
        <v>1.583</v>
      </c>
      <c r="C48" t="s">
        <v>38</v>
      </c>
      <c r="D48" s="109">
        <v>1.393</v>
      </c>
      <c r="E48" s="54">
        <v>44854</v>
      </c>
      <c r="F48" s="105">
        <v>14</v>
      </c>
      <c r="G48" s="110">
        <v>321.32712962962961</v>
      </c>
      <c r="H48" s="110" t="s">
        <v>173</v>
      </c>
      <c r="I48" s="107">
        <v>53.874074074074066</v>
      </c>
      <c r="J48" t="s">
        <v>175</v>
      </c>
      <c r="K48" s="110">
        <v>13.744999999999999</v>
      </c>
      <c r="L48" t="s">
        <v>176</v>
      </c>
      <c r="O48" t="s">
        <v>240</v>
      </c>
      <c r="P48" t="s">
        <v>242</v>
      </c>
    </row>
    <row r="49" spans="1:16">
      <c r="A49" t="s">
        <v>86</v>
      </c>
      <c r="B49" s="109">
        <v>1.583</v>
      </c>
      <c r="C49" t="s">
        <v>227</v>
      </c>
      <c r="D49" s="109">
        <f t="shared" ref="D49" si="7">0.216-$D$162</f>
        <v>0.16599999999999998</v>
      </c>
      <c r="E49" s="54">
        <v>44854</v>
      </c>
      <c r="F49" s="105">
        <v>14</v>
      </c>
      <c r="G49" s="110">
        <v>354.51324074074074</v>
      </c>
      <c r="H49" s="110" t="s">
        <v>173</v>
      </c>
      <c r="I49" s="107">
        <v>91.245462962962961</v>
      </c>
      <c r="J49" t="s">
        <v>175</v>
      </c>
      <c r="K49" s="110">
        <v>25.314000000000004</v>
      </c>
      <c r="L49" t="s">
        <v>176</v>
      </c>
      <c r="O49" t="s">
        <v>240</v>
      </c>
      <c r="P49" t="s">
        <v>241</v>
      </c>
    </row>
    <row r="50" spans="1:16">
      <c r="A50" t="s">
        <v>86</v>
      </c>
      <c r="B50" s="109">
        <v>1.583</v>
      </c>
      <c r="C50" t="s">
        <v>165</v>
      </c>
      <c r="D50" s="109">
        <v>0.23599999999999999</v>
      </c>
      <c r="E50" s="54">
        <v>44854</v>
      </c>
      <c r="F50" s="105">
        <v>15</v>
      </c>
      <c r="G50" s="110" t="s">
        <v>172</v>
      </c>
      <c r="H50" s="110" t="s">
        <v>173</v>
      </c>
      <c r="I50" s="107">
        <v>88.027685185185192</v>
      </c>
      <c r="J50" t="s">
        <v>175</v>
      </c>
      <c r="K50" s="110">
        <v>28.114999999999998</v>
      </c>
      <c r="L50" t="s">
        <v>176</v>
      </c>
      <c r="O50" t="s">
        <v>240</v>
      </c>
      <c r="P50" t="s">
        <v>236</v>
      </c>
    </row>
    <row r="51" spans="1:16">
      <c r="A51" t="s">
        <v>86</v>
      </c>
      <c r="B51" s="109">
        <v>1.583</v>
      </c>
      <c r="C51" t="s">
        <v>85</v>
      </c>
      <c r="D51" s="109">
        <f>0.216-$D$161</f>
        <v>4.5699999999999991E-2</v>
      </c>
      <c r="E51" s="54">
        <v>44854</v>
      </c>
      <c r="F51" s="105">
        <v>15</v>
      </c>
      <c r="G51" s="110">
        <v>185.0398148148148</v>
      </c>
      <c r="H51" s="110" t="s">
        <v>173</v>
      </c>
      <c r="I51" s="107">
        <v>91.378148148148156</v>
      </c>
      <c r="J51" t="s">
        <v>175</v>
      </c>
      <c r="K51" s="110">
        <v>22.934999999999999</v>
      </c>
      <c r="L51" t="s">
        <v>176</v>
      </c>
      <c r="O51" t="s">
        <v>240</v>
      </c>
      <c r="P51" t="s">
        <v>237</v>
      </c>
    </row>
    <row r="52" spans="1:16">
      <c r="A52" t="s">
        <v>85</v>
      </c>
      <c r="B52" s="109">
        <f t="shared" ref="B52:B54" si="8">0.216-$D$161</f>
        <v>4.5699999999999991E-2</v>
      </c>
      <c r="C52" t="s">
        <v>86</v>
      </c>
      <c r="D52" s="109">
        <v>1.583</v>
      </c>
      <c r="E52" s="54">
        <v>44854</v>
      </c>
      <c r="F52" s="105">
        <v>16</v>
      </c>
      <c r="G52" s="110" t="s">
        <v>172</v>
      </c>
      <c r="H52" s="110" t="s">
        <v>173</v>
      </c>
      <c r="I52" s="107">
        <v>88.637777777777785</v>
      </c>
      <c r="J52" t="s">
        <v>175</v>
      </c>
      <c r="K52" s="110">
        <v>22.934999999999999</v>
      </c>
      <c r="L52" t="s">
        <v>176</v>
      </c>
      <c r="O52" t="s">
        <v>237</v>
      </c>
      <c r="P52" t="s">
        <v>240</v>
      </c>
    </row>
    <row r="53" spans="1:16">
      <c r="A53" t="s">
        <v>85</v>
      </c>
      <c r="B53" s="109">
        <f t="shared" si="8"/>
        <v>4.5699999999999991E-2</v>
      </c>
      <c r="C53" t="s">
        <v>221</v>
      </c>
      <c r="D53" s="109">
        <v>1.7010000000000001</v>
      </c>
      <c r="E53" s="54">
        <v>44854</v>
      </c>
      <c r="F53" s="105">
        <v>16</v>
      </c>
      <c r="G53" s="110">
        <v>293.12490740740742</v>
      </c>
      <c r="H53" s="110" t="s">
        <v>173</v>
      </c>
      <c r="I53" s="107">
        <v>58.287500000000001</v>
      </c>
      <c r="J53" t="s">
        <v>175</v>
      </c>
      <c r="K53" s="110">
        <v>16.419666666666668</v>
      </c>
      <c r="L53" t="s">
        <v>176</v>
      </c>
      <c r="O53" t="s">
        <v>237</v>
      </c>
      <c r="P53" t="s">
        <v>244</v>
      </c>
    </row>
    <row r="54" spans="1:16">
      <c r="A54" t="s">
        <v>85</v>
      </c>
      <c r="B54" s="109">
        <f t="shared" si="8"/>
        <v>4.5699999999999991E-2</v>
      </c>
      <c r="C54" t="s">
        <v>36</v>
      </c>
      <c r="D54" s="109">
        <v>1.6479999999999999</v>
      </c>
      <c r="E54" s="54">
        <v>44854</v>
      </c>
      <c r="F54" s="105">
        <v>16</v>
      </c>
      <c r="G54" s="110">
        <v>335.85453703703701</v>
      </c>
      <c r="H54" s="110" t="s">
        <v>173</v>
      </c>
      <c r="I54" s="107">
        <v>71.115000000000009</v>
      </c>
      <c r="J54" t="s">
        <v>175</v>
      </c>
      <c r="K54" s="110">
        <v>26.486999999999998</v>
      </c>
      <c r="L54" t="s">
        <v>176</v>
      </c>
      <c r="O54" t="s">
        <v>237</v>
      </c>
      <c r="P54" t="s">
        <v>230</v>
      </c>
    </row>
    <row r="55" spans="1:16">
      <c r="A55" t="s">
        <v>221</v>
      </c>
      <c r="B55" s="109">
        <v>1.7010000000000001</v>
      </c>
      <c r="C55" t="s">
        <v>85</v>
      </c>
      <c r="D55" s="109">
        <f>0.216-$D$161</f>
        <v>4.5699999999999991E-2</v>
      </c>
      <c r="E55" s="54">
        <v>44854</v>
      </c>
      <c r="F55" s="105">
        <v>17</v>
      </c>
      <c r="G55" s="110" t="s">
        <v>172</v>
      </c>
      <c r="H55" s="110" t="s">
        <v>173</v>
      </c>
      <c r="I55" s="107">
        <v>121.73092592592593</v>
      </c>
      <c r="J55" t="s">
        <v>175</v>
      </c>
      <c r="K55" s="110">
        <v>16.422000000000001</v>
      </c>
      <c r="L55" t="s">
        <v>176</v>
      </c>
      <c r="O55" t="s">
        <v>244</v>
      </c>
      <c r="P55" t="s">
        <v>237</v>
      </c>
    </row>
    <row r="56" spans="1:16">
      <c r="A56" t="s">
        <v>221</v>
      </c>
      <c r="B56" s="109">
        <v>1.7010000000000001</v>
      </c>
      <c r="C56" t="s">
        <v>30</v>
      </c>
      <c r="D56" s="109">
        <v>1.538</v>
      </c>
      <c r="E56" s="54">
        <v>44854</v>
      </c>
      <c r="F56" s="105">
        <v>17</v>
      </c>
      <c r="G56" s="110">
        <v>163.5174074074074</v>
      </c>
      <c r="H56" s="110" t="s">
        <v>173</v>
      </c>
      <c r="I56" s="107">
        <v>90.295740740740754</v>
      </c>
      <c r="J56" t="s">
        <v>175</v>
      </c>
      <c r="K56" s="110">
        <v>10.780333333333333</v>
      </c>
      <c r="L56" t="s">
        <v>176</v>
      </c>
      <c r="O56" t="s">
        <v>244</v>
      </c>
      <c r="P56" t="s">
        <v>245</v>
      </c>
    </row>
    <row r="57" spans="1:16">
      <c r="A57" t="s">
        <v>221</v>
      </c>
      <c r="B57" s="109">
        <v>1.7010000000000001</v>
      </c>
      <c r="C57" t="s">
        <v>36</v>
      </c>
      <c r="D57" s="109">
        <v>1.6479999999999999</v>
      </c>
      <c r="E57" s="54">
        <v>44854</v>
      </c>
      <c r="F57" s="105">
        <v>17</v>
      </c>
      <c r="G57" s="110">
        <v>255.36222222222219</v>
      </c>
      <c r="H57" s="110" t="s">
        <v>173</v>
      </c>
      <c r="I57" s="107">
        <v>90.198240740740744</v>
      </c>
      <c r="J57" t="s">
        <v>175</v>
      </c>
      <c r="K57" s="110">
        <v>17.576000000000001</v>
      </c>
      <c r="L57" t="s">
        <v>176</v>
      </c>
      <c r="O57" t="s">
        <v>244</v>
      </c>
      <c r="P57" t="s">
        <v>230</v>
      </c>
    </row>
    <row r="58" spans="1:16">
      <c r="A58" t="s">
        <v>30</v>
      </c>
      <c r="B58" s="109">
        <v>1.538</v>
      </c>
      <c r="C58" t="s">
        <v>32</v>
      </c>
      <c r="D58" s="109">
        <v>2.3660000000000001</v>
      </c>
      <c r="E58" s="54">
        <v>44854</v>
      </c>
      <c r="F58" s="105">
        <v>18</v>
      </c>
      <c r="G58" s="110" t="s">
        <v>172</v>
      </c>
      <c r="H58" s="110" t="s">
        <v>173</v>
      </c>
      <c r="I58" s="107">
        <v>98.370185185185179</v>
      </c>
      <c r="J58" t="s">
        <v>175</v>
      </c>
      <c r="K58" s="110">
        <v>49.471333333333327</v>
      </c>
      <c r="L58" t="s">
        <v>176</v>
      </c>
      <c r="O58" t="s">
        <v>245</v>
      </c>
      <c r="P58" t="s">
        <v>232</v>
      </c>
    </row>
    <row r="59" spans="1:16">
      <c r="A59" t="s">
        <v>30</v>
      </c>
      <c r="B59" s="109">
        <v>1.538</v>
      </c>
      <c r="C59" t="s">
        <v>45</v>
      </c>
      <c r="D59" s="109">
        <v>1.526</v>
      </c>
      <c r="E59" s="54">
        <v>44854</v>
      </c>
      <c r="F59" s="105">
        <v>18</v>
      </c>
      <c r="G59" s="110">
        <v>95.955277777777781</v>
      </c>
      <c r="H59" s="110" t="s">
        <v>173</v>
      </c>
      <c r="I59" s="107">
        <v>90.064166666666665</v>
      </c>
      <c r="J59" t="s">
        <v>175</v>
      </c>
      <c r="K59" s="110">
        <v>17.319333333333333</v>
      </c>
      <c r="L59" t="s">
        <v>176</v>
      </c>
      <c r="O59" t="s">
        <v>245</v>
      </c>
      <c r="P59" t="s">
        <v>234</v>
      </c>
    </row>
    <row r="60" spans="1:16">
      <c r="A60" t="s">
        <v>30</v>
      </c>
      <c r="B60" s="109">
        <v>1.538</v>
      </c>
      <c r="C60" t="s">
        <v>36</v>
      </c>
      <c r="D60" s="109">
        <v>1.6479999999999999</v>
      </c>
      <c r="E60" s="54">
        <v>44854</v>
      </c>
      <c r="F60" s="105">
        <v>18</v>
      </c>
      <c r="G60" s="110">
        <v>126.15314814814815</v>
      </c>
      <c r="H60" s="110" t="s">
        <v>173</v>
      </c>
      <c r="I60" s="107">
        <v>90.021944444444443</v>
      </c>
      <c r="J60" t="s">
        <v>175</v>
      </c>
      <c r="K60" s="110">
        <v>20.911999999999999</v>
      </c>
      <c r="L60" t="s">
        <v>176</v>
      </c>
      <c r="O60" t="s">
        <v>245</v>
      </c>
      <c r="P60" t="s">
        <v>230</v>
      </c>
    </row>
    <row r="61" spans="1:16">
      <c r="A61" t="s">
        <v>30</v>
      </c>
      <c r="B61" s="109">
        <v>1.538</v>
      </c>
      <c r="C61" t="s">
        <v>221</v>
      </c>
      <c r="D61" s="109">
        <v>1.7010000000000001</v>
      </c>
      <c r="E61" s="54">
        <v>44854</v>
      </c>
      <c r="F61" s="105">
        <v>18</v>
      </c>
      <c r="G61" s="110">
        <v>183.29222222222222</v>
      </c>
      <c r="H61" s="110" t="s">
        <v>173</v>
      </c>
      <c r="I61" s="107">
        <v>89.738148148148142</v>
      </c>
      <c r="J61" t="s">
        <v>175</v>
      </c>
      <c r="K61" s="110">
        <v>10.781000000000001</v>
      </c>
      <c r="L61" t="s">
        <v>176</v>
      </c>
      <c r="O61" t="s">
        <v>245</v>
      </c>
      <c r="P61" t="s">
        <v>244</v>
      </c>
    </row>
    <row r="62" spans="1:16">
      <c r="A62" t="s">
        <v>45</v>
      </c>
      <c r="B62" s="109">
        <v>1.526</v>
      </c>
      <c r="C62" t="s">
        <v>32</v>
      </c>
      <c r="D62" s="109">
        <v>2.3660000000000001</v>
      </c>
      <c r="E62" s="54">
        <v>44854</v>
      </c>
      <c r="F62" s="105">
        <v>19</v>
      </c>
      <c r="G62" s="110" t="s">
        <v>172</v>
      </c>
      <c r="H62" s="110" t="s">
        <v>173</v>
      </c>
      <c r="I62" s="107">
        <v>97.636481481481496</v>
      </c>
      <c r="J62" t="s">
        <v>175</v>
      </c>
      <c r="K62" s="110">
        <v>54.065333333333335</v>
      </c>
      <c r="L62" t="s">
        <v>176</v>
      </c>
      <c r="O62" t="s">
        <v>234</v>
      </c>
      <c r="P62" t="s">
        <v>232</v>
      </c>
    </row>
    <row r="63" spans="1:16">
      <c r="A63" t="s">
        <v>45</v>
      </c>
      <c r="B63" s="109">
        <v>1.526</v>
      </c>
      <c r="C63" t="s">
        <v>44</v>
      </c>
      <c r="D63" s="109">
        <f t="shared" ref="D63" si="9">0.216-$D$162</f>
        <v>0.16599999999999998</v>
      </c>
      <c r="E63" s="54">
        <v>44854</v>
      </c>
      <c r="F63" s="105">
        <v>19</v>
      </c>
      <c r="G63" s="110">
        <v>71.50787037037037</v>
      </c>
      <c r="H63" s="110" t="s">
        <v>173</v>
      </c>
      <c r="I63" s="107">
        <v>109.98851851851852</v>
      </c>
      <c r="J63" t="s">
        <v>175</v>
      </c>
      <c r="K63" s="110">
        <v>25.054333333333332</v>
      </c>
      <c r="L63" t="s">
        <v>176</v>
      </c>
      <c r="O63" t="s">
        <v>234</v>
      </c>
      <c r="P63" t="s">
        <v>231</v>
      </c>
    </row>
    <row r="64" spans="1:16">
      <c r="A64" t="s">
        <v>45</v>
      </c>
      <c r="B64" s="109">
        <v>1.526</v>
      </c>
      <c r="C64" t="s">
        <v>36</v>
      </c>
      <c r="D64" s="109">
        <v>1.6479999999999999</v>
      </c>
      <c r="E64" s="54">
        <v>44854</v>
      </c>
      <c r="F64" s="105">
        <v>19</v>
      </c>
      <c r="G64" s="110">
        <v>200.6037037037037</v>
      </c>
      <c r="H64" s="110" t="s">
        <v>173</v>
      </c>
      <c r="I64" s="107">
        <v>89.953703703703695</v>
      </c>
      <c r="J64" t="s">
        <v>175</v>
      </c>
      <c r="K64" s="110">
        <v>10.545999999999999</v>
      </c>
      <c r="L64" t="s">
        <v>176</v>
      </c>
      <c r="O64" t="s">
        <v>234</v>
      </c>
      <c r="P64" t="s">
        <v>230</v>
      </c>
    </row>
    <row r="65" spans="1:16">
      <c r="A65" t="s">
        <v>45</v>
      </c>
      <c r="B65" s="109">
        <v>1.526</v>
      </c>
      <c r="C65" t="s">
        <v>30</v>
      </c>
      <c r="D65" s="109">
        <v>1.538</v>
      </c>
      <c r="E65" s="54">
        <v>44854</v>
      </c>
      <c r="F65" s="105">
        <v>19</v>
      </c>
      <c r="G65" s="110">
        <v>294.70499999999998</v>
      </c>
      <c r="H65" s="110" t="s">
        <v>173</v>
      </c>
      <c r="I65" s="107">
        <v>89.955092592592578</v>
      </c>
      <c r="J65" t="s">
        <v>175</v>
      </c>
      <c r="K65" s="110">
        <v>17.319333333333333</v>
      </c>
      <c r="L65" t="s">
        <v>176</v>
      </c>
      <c r="O65" t="s">
        <v>234</v>
      </c>
      <c r="P65" t="s">
        <v>245</v>
      </c>
    </row>
    <row r="66" spans="1:16">
      <c r="A66" t="s">
        <v>36</v>
      </c>
      <c r="B66" s="109">
        <v>1.6479999999999999</v>
      </c>
      <c r="C66" t="s">
        <v>44</v>
      </c>
      <c r="D66" s="109">
        <f t="shared" ref="D66" si="10">0.216-$D$162</f>
        <v>0.16599999999999998</v>
      </c>
      <c r="E66" s="54">
        <v>44855</v>
      </c>
      <c r="F66" s="105">
        <v>20</v>
      </c>
      <c r="G66" s="110" t="s">
        <v>172</v>
      </c>
      <c r="H66" s="110" t="s">
        <v>173</v>
      </c>
      <c r="I66" s="107">
        <v>105.33046296296295</v>
      </c>
      <c r="J66" t="s">
        <v>175</v>
      </c>
      <c r="K66" s="110">
        <v>32.439</v>
      </c>
      <c r="L66" t="s">
        <v>176</v>
      </c>
      <c r="O66" t="s">
        <v>230</v>
      </c>
      <c r="P66" t="s">
        <v>231</v>
      </c>
    </row>
    <row r="67" spans="1:16">
      <c r="A67" t="s">
        <v>36</v>
      </c>
      <c r="B67" s="109">
        <v>1.6479999999999999</v>
      </c>
      <c r="C67" t="s">
        <v>86</v>
      </c>
      <c r="D67" s="109">
        <v>1.583</v>
      </c>
      <c r="E67" s="54">
        <v>44855</v>
      </c>
      <c r="F67" s="105">
        <v>20</v>
      </c>
      <c r="G67" s="110">
        <v>138.72629629629628</v>
      </c>
      <c r="H67" s="110" t="s">
        <v>173</v>
      </c>
      <c r="I67" s="107">
        <v>128.07398148148147</v>
      </c>
      <c r="J67" t="s">
        <v>175</v>
      </c>
      <c r="K67" s="110">
        <v>13.023000000000001</v>
      </c>
      <c r="L67" t="s">
        <v>176</v>
      </c>
      <c r="O67" t="s">
        <v>230</v>
      </c>
      <c r="P67" t="s">
        <v>240</v>
      </c>
    </row>
    <row r="68" spans="1:16">
      <c r="A68" t="s">
        <v>36</v>
      </c>
      <c r="B68" s="109">
        <v>1.6479999999999999</v>
      </c>
      <c r="C68" t="s">
        <v>85</v>
      </c>
      <c r="D68" s="109">
        <f>0.216-$D$161</f>
        <v>4.5699999999999991E-2</v>
      </c>
      <c r="E68" s="54">
        <v>44855</v>
      </c>
      <c r="F68" s="105">
        <v>20</v>
      </c>
      <c r="G68" s="110">
        <v>204.91462962962964</v>
      </c>
      <c r="H68" s="110" t="s">
        <v>173</v>
      </c>
      <c r="I68" s="107">
        <v>108.90037037037037</v>
      </c>
      <c r="J68" t="s">
        <v>175</v>
      </c>
      <c r="K68" s="110">
        <v>26.489666666666665</v>
      </c>
      <c r="L68" t="s">
        <v>176</v>
      </c>
      <c r="O68" t="s">
        <v>230</v>
      </c>
      <c r="P68" t="s">
        <v>237</v>
      </c>
    </row>
    <row r="69" spans="1:16">
      <c r="A69" t="s">
        <v>36</v>
      </c>
      <c r="B69" s="109">
        <v>1.6479999999999999</v>
      </c>
      <c r="C69" t="s">
        <v>44</v>
      </c>
      <c r="D69" s="109">
        <f t="shared" ref="D69" si="11">0.216-$D$162</f>
        <v>0.16599999999999998</v>
      </c>
      <c r="E69" s="54">
        <v>44855</v>
      </c>
      <c r="F69" s="105">
        <v>21</v>
      </c>
      <c r="G69" s="110" t="s">
        <v>172</v>
      </c>
      <c r="H69" s="110" t="s">
        <v>173</v>
      </c>
      <c r="I69" s="107">
        <v>105.33064814814816</v>
      </c>
      <c r="J69" t="s">
        <v>175</v>
      </c>
      <c r="K69" s="110">
        <v>32.439</v>
      </c>
      <c r="L69" t="s">
        <v>176</v>
      </c>
      <c r="O69" t="s">
        <v>230</v>
      </c>
      <c r="P69" t="s">
        <v>231</v>
      </c>
    </row>
    <row r="70" spans="1:16">
      <c r="A70" t="s">
        <v>36</v>
      </c>
      <c r="B70" s="109">
        <v>1.6479999999999999</v>
      </c>
      <c r="C70" t="s">
        <v>221</v>
      </c>
      <c r="D70" s="109">
        <v>1.7010000000000001</v>
      </c>
      <c r="E70" s="54">
        <v>44855</v>
      </c>
      <c r="F70" s="105">
        <v>21</v>
      </c>
      <c r="G70" s="110">
        <v>237.54296296296297</v>
      </c>
      <c r="H70" s="110" t="s">
        <v>173</v>
      </c>
      <c r="I70" s="107">
        <v>89.823796296296294</v>
      </c>
      <c r="J70" t="s">
        <v>175</v>
      </c>
      <c r="K70" s="110">
        <v>17.576000000000001</v>
      </c>
      <c r="L70" t="s">
        <v>176</v>
      </c>
      <c r="O70" t="s">
        <v>230</v>
      </c>
      <c r="P70" t="s">
        <v>244</v>
      </c>
    </row>
    <row r="71" spans="1:16">
      <c r="A71" t="s">
        <v>36</v>
      </c>
      <c r="B71" s="109">
        <v>1.6479999999999999</v>
      </c>
      <c r="C71" t="s">
        <v>30</v>
      </c>
      <c r="D71" s="109">
        <v>1.538</v>
      </c>
      <c r="E71" s="54">
        <v>44855</v>
      </c>
      <c r="F71" s="105">
        <v>21</v>
      </c>
      <c r="G71" s="110">
        <v>268.55962962962968</v>
      </c>
      <c r="H71" s="110" t="s">
        <v>173</v>
      </c>
      <c r="I71" s="107">
        <v>90.000462962962956</v>
      </c>
      <c r="J71" t="s">
        <v>175</v>
      </c>
      <c r="K71" s="110">
        <v>20.911000000000001</v>
      </c>
      <c r="L71" t="s">
        <v>176</v>
      </c>
      <c r="O71" t="s">
        <v>230</v>
      </c>
      <c r="P71" t="s">
        <v>245</v>
      </c>
    </row>
    <row r="72" spans="1:16">
      <c r="A72" t="s">
        <v>36</v>
      </c>
      <c r="B72" s="109">
        <v>1.6479999999999999</v>
      </c>
      <c r="C72" t="s">
        <v>45</v>
      </c>
      <c r="D72" s="109">
        <v>1.526</v>
      </c>
      <c r="E72" s="54">
        <v>44855</v>
      </c>
      <c r="F72" s="105">
        <v>21</v>
      </c>
      <c r="G72" s="110">
        <v>324.26046296296295</v>
      </c>
      <c r="H72" s="110" t="s">
        <v>173</v>
      </c>
      <c r="I72" s="107">
        <v>90.080740740740737</v>
      </c>
      <c r="J72" t="s">
        <v>175</v>
      </c>
      <c r="K72" s="110">
        <v>10.545999999999999</v>
      </c>
      <c r="L72" t="s">
        <v>176</v>
      </c>
      <c r="O72" t="s">
        <v>230</v>
      </c>
      <c r="P72" t="s">
        <v>234</v>
      </c>
    </row>
    <row r="73" spans="1:16">
      <c r="A73" t="s">
        <v>38</v>
      </c>
      <c r="B73" s="109">
        <v>1.393</v>
      </c>
      <c r="C73" t="s">
        <v>44</v>
      </c>
      <c r="D73" s="109">
        <f t="shared" ref="D73:D74" si="12">0.216-$D$162</f>
        <v>0.16599999999999998</v>
      </c>
      <c r="E73" s="54">
        <v>44859</v>
      </c>
      <c r="F73" s="105">
        <v>22</v>
      </c>
      <c r="G73" s="110" t="s">
        <v>172</v>
      </c>
      <c r="H73" s="110" t="s">
        <v>173</v>
      </c>
      <c r="I73" s="107">
        <v>106.61268518518519</v>
      </c>
      <c r="J73" t="s">
        <v>175</v>
      </c>
      <c r="K73" s="110">
        <v>30.268999999999995</v>
      </c>
      <c r="L73" t="s">
        <v>176</v>
      </c>
      <c r="O73" t="s">
        <v>234</v>
      </c>
      <c r="P73" t="s">
        <v>231</v>
      </c>
    </row>
    <row r="74" spans="1:16">
      <c r="A74" t="s">
        <v>38</v>
      </c>
      <c r="B74" s="109">
        <v>1.393</v>
      </c>
      <c r="C74" t="s">
        <v>227</v>
      </c>
      <c r="D74" s="109">
        <f t="shared" si="12"/>
        <v>0.16599999999999998</v>
      </c>
      <c r="E74" s="54">
        <v>44859</v>
      </c>
      <c r="F74" s="105">
        <v>22</v>
      </c>
      <c r="G74" s="110">
        <v>74.898888888888891</v>
      </c>
      <c r="H74" s="110" t="s">
        <v>173</v>
      </c>
      <c r="I74" s="107">
        <v>116.80722222222222</v>
      </c>
      <c r="J74" t="s">
        <v>175</v>
      </c>
      <c r="K74" s="110">
        <v>19.193000000000001</v>
      </c>
      <c r="L74" t="s">
        <v>176</v>
      </c>
      <c r="O74" t="s">
        <v>234</v>
      </c>
      <c r="P74" t="s">
        <v>236</v>
      </c>
    </row>
    <row r="75" spans="1:16">
      <c r="A75" t="s">
        <v>38</v>
      </c>
      <c r="B75" s="109">
        <v>1.393</v>
      </c>
      <c r="C75" t="s">
        <v>86</v>
      </c>
      <c r="D75" s="109">
        <v>1.583</v>
      </c>
      <c r="E75" s="54">
        <v>44859</v>
      </c>
      <c r="F75" s="105">
        <v>22</v>
      </c>
      <c r="G75" s="110">
        <v>200.93907407407406</v>
      </c>
      <c r="H75" s="110" t="s">
        <v>173</v>
      </c>
      <c r="I75" s="107">
        <v>126.1476851851852</v>
      </c>
      <c r="J75" t="s">
        <v>175</v>
      </c>
      <c r="K75" s="110">
        <v>13.744999999999999</v>
      </c>
      <c r="L75" t="s">
        <v>176</v>
      </c>
      <c r="O75" t="s">
        <v>234</v>
      </c>
      <c r="P75" t="s">
        <v>240</v>
      </c>
    </row>
    <row r="76" spans="1:16">
      <c r="A76" t="s">
        <v>215</v>
      </c>
      <c r="B76" s="109">
        <v>1.577</v>
      </c>
      <c r="C76" t="s">
        <v>216</v>
      </c>
      <c r="D76" s="109">
        <v>1.6060000000000001</v>
      </c>
      <c r="E76" s="54">
        <v>44859</v>
      </c>
      <c r="F76" s="105">
        <v>23</v>
      </c>
      <c r="G76" s="110" t="s">
        <v>172</v>
      </c>
      <c r="H76" s="110" t="s">
        <v>173</v>
      </c>
      <c r="I76" s="107">
        <v>81.839629629629627</v>
      </c>
      <c r="J76" t="s">
        <v>175</v>
      </c>
      <c r="K76" s="110">
        <v>62.277000000000008</v>
      </c>
      <c r="L76" t="s">
        <v>176</v>
      </c>
      <c r="O76" t="s">
        <v>226</v>
      </c>
      <c r="P76" t="s">
        <v>238</v>
      </c>
    </row>
    <row r="77" spans="1:16">
      <c r="A77" t="s">
        <v>215</v>
      </c>
      <c r="B77" s="109">
        <v>1.577</v>
      </c>
      <c r="C77" t="s">
        <v>165</v>
      </c>
      <c r="D77" s="109">
        <v>0.23599999999999999</v>
      </c>
      <c r="E77" s="54">
        <v>44859</v>
      </c>
      <c r="F77" s="105">
        <v>23</v>
      </c>
      <c r="G77" s="110">
        <v>266.20685185185181</v>
      </c>
      <c r="H77" s="110" t="s">
        <v>173</v>
      </c>
      <c r="I77" s="107">
        <v>87.596851851851852</v>
      </c>
      <c r="J77" t="s">
        <v>175</v>
      </c>
      <c r="K77" s="110">
        <v>25.907</v>
      </c>
      <c r="L77" t="s">
        <v>176</v>
      </c>
      <c r="O77" t="s">
        <v>226</v>
      </c>
      <c r="P77" t="s">
        <v>236</v>
      </c>
    </row>
    <row r="78" spans="1:16">
      <c r="A78" t="s">
        <v>215</v>
      </c>
      <c r="B78" s="109">
        <v>1.577</v>
      </c>
      <c r="C78" t="s">
        <v>16</v>
      </c>
      <c r="D78" s="109">
        <v>1.76</v>
      </c>
      <c r="E78" s="54">
        <v>44859</v>
      </c>
      <c r="F78" s="105">
        <v>23</v>
      </c>
      <c r="G78" s="110">
        <v>341.94907407407408</v>
      </c>
      <c r="H78" s="110" t="s">
        <v>173</v>
      </c>
      <c r="I78" s="107">
        <v>74.664259259259268</v>
      </c>
      <c r="J78" t="s">
        <v>175</v>
      </c>
      <c r="K78" s="110">
        <v>44.991000000000007</v>
      </c>
      <c r="L78" t="s">
        <v>176</v>
      </c>
      <c r="O78" t="s">
        <v>226</v>
      </c>
      <c r="P78" t="s">
        <v>240</v>
      </c>
    </row>
    <row r="79" spans="1:16">
      <c r="A79" t="s">
        <v>16</v>
      </c>
      <c r="B79" s="109">
        <v>1.76</v>
      </c>
      <c r="C79" t="s">
        <v>162</v>
      </c>
      <c r="D79" s="109">
        <v>1.595</v>
      </c>
      <c r="E79" s="54">
        <v>44859</v>
      </c>
      <c r="F79" s="105">
        <v>24</v>
      </c>
      <c r="G79" s="110" t="s">
        <v>172</v>
      </c>
      <c r="H79" s="110" t="s">
        <v>173</v>
      </c>
      <c r="I79" s="107">
        <v>102.64518518518518</v>
      </c>
      <c r="J79" t="s">
        <v>175</v>
      </c>
      <c r="K79" s="110">
        <v>53.783999999999999</v>
      </c>
      <c r="L79" t="s">
        <v>176</v>
      </c>
      <c r="O79" t="s">
        <v>228</v>
      </c>
      <c r="P79" t="s">
        <v>189</v>
      </c>
    </row>
    <row r="80" spans="1:16">
      <c r="A80" t="s">
        <v>16</v>
      </c>
      <c r="B80" s="109">
        <v>1.76</v>
      </c>
      <c r="C80" t="s">
        <v>215</v>
      </c>
      <c r="D80" s="109">
        <v>1.577</v>
      </c>
      <c r="E80" s="54">
        <v>44859</v>
      </c>
      <c r="F80" s="105">
        <v>24</v>
      </c>
      <c r="G80" s="110">
        <v>291.24092592592592</v>
      </c>
      <c r="H80" s="110" t="s">
        <v>173</v>
      </c>
      <c r="I80" s="107">
        <v>105.34342592592593</v>
      </c>
      <c r="J80" t="s">
        <v>175</v>
      </c>
      <c r="K80" s="110">
        <v>44.993000000000002</v>
      </c>
      <c r="L80" t="s">
        <v>176</v>
      </c>
      <c r="O80" t="s">
        <v>228</v>
      </c>
      <c r="P80" t="s">
        <v>226</v>
      </c>
    </row>
    <row r="81" spans="1:16">
      <c r="A81" t="s">
        <v>16</v>
      </c>
      <c r="B81" s="109">
        <v>1.76</v>
      </c>
      <c r="C81" t="s">
        <v>165</v>
      </c>
      <c r="D81" s="109">
        <v>3.2599999999999997E-2</v>
      </c>
      <c r="E81" s="54">
        <v>44859</v>
      </c>
      <c r="F81" s="105">
        <v>24</v>
      </c>
      <c r="G81" s="110">
        <v>325.36898148148151</v>
      </c>
      <c r="H81" s="110" t="s">
        <v>173</v>
      </c>
      <c r="I81" s="107">
        <v>103.59805555555556</v>
      </c>
      <c r="J81" t="s">
        <v>175</v>
      </c>
      <c r="K81" s="110">
        <v>46.002000000000002</v>
      </c>
      <c r="L81" t="s">
        <v>176</v>
      </c>
      <c r="O81" t="s">
        <v>228</v>
      </c>
      <c r="P81" t="s">
        <v>236</v>
      </c>
    </row>
    <row r="82" spans="1:16">
      <c r="A82" t="s">
        <v>16</v>
      </c>
      <c r="B82" s="109">
        <v>1.76</v>
      </c>
      <c r="C82" t="s">
        <v>162</v>
      </c>
      <c r="D82" s="109">
        <v>1.595</v>
      </c>
      <c r="E82" s="54">
        <v>44859</v>
      </c>
      <c r="F82" s="105">
        <v>25</v>
      </c>
      <c r="G82" s="110" t="s">
        <v>172</v>
      </c>
      <c r="H82" s="110" t="s">
        <v>173</v>
      </c>
      <c r="I82" s="107">
        <v>102.64481481481482</v>
      </c>
      <c r="J82" t="s">
        <v>175</v>
      </c>
      <c r="K82" s="110">
        <v>53.783999999999999</v>
      </c>
      <c r="L82" t="s">
        <v>176</v>
      </c>
      <c r="O82" t="s">
        <v>228</v>
      </c>
      <c r="P82" t="s">
        <v>189</v>
      </c>
    </row>
    <row r="83" spans="1:16">
      <c r="A83" t="s">
        <v>16</v>
      </c>
      <c r="B83" s="109">
        <v>1.76</v>
      </c>
      <c r="C83" t="s">
        <v>180</v>
      </c>
      <c r="D83" s="109">
        <v>1.611</v>
      </c>
      <c r="E83" s="54">
        <v>44859</v>
      </c>
      <c r="F83" s="105">
        <v>25</v>
      </c>
      <c r="G83" s="110">
        <v>73.355925925925931</v>
      </c>
      <c r="H83" s="110" t="s">
        <v>173</v>
      </c>
      <c r="I83" s="107">
        <v>108.69935185185186</v>
      </c>
      <c r="J83" t="s">
        <v>175</v>
      </c>
      <c r="K83" s="110">
        <v>21.172999999999998</v>
      </c>
      <c r="L83" t="s">
        <v>176</v>
      </c>
      <c r="O83" t="s">
        <v>228</v>
      </c>
      <c r="P83" t="s">
        <v>182</v>
      </c>
    </row>
    <row r="84" spans="1:16">
      <c r="A84" t="s">
        <v>16</v>
      </c>
      <c r="B84" s="109">
        <v>1.76</v>
      </c>
      <c r="C84" t="s">
        <v>187</v>
      </c>
      <c r="D84" s="109">
        <v>1.59</v>
      </c>
      <c r="E84" s="54">
        <v>44859</v>
      </c>
      <c r="F84" s="105">
        <v>25</v>
      </c>
      <c r="G84" s="110">
        <v>146.85518518518518</v>
      </c>
      <c r="H84" s="110" t="s">
        <v>173</v>
      </c>
      <c r="I84" s="107">
        <v>96.318333333333328</v>
      </c>
      <c r="J84" t="s">
        <v>175</v>
      </c>
      <c r="K84" s="110">
        <v>22.391000000000002</v>
      </c>
      <c r="L84" t="s">
        <v>176</v>
      </c>
      <c r="O84" t="s">
        <v>228</v>
      </c>
      <c r="P84" t="s">
        <v>247</v>
      </c>
    </row>
    <row r="85" spans="1:16">
      <c r="A85" t="s">
        <v>216</v>
      </c>
      <c r="B85" s="109">
        <v>1.6060000000000001</v>
      </c>
      <c r="C85" t="s">
        <v>215</v>
      </c>
      <c r="D85" s="109">
        <v>1.577</v>
      </c>
      <c r="E85" s="54">
        <v>44859</v>
      </c>
      <c r="F85" s="105">
        <v>26</v>
      </c>
      <c r="G85" s="110" t="s">
        <v>172</v>
      </c>
      <c r="H85" s="110" t="s">
        <v>173</v>
      </c>
      <c r="I85" s="107">
        <v>98.167037037037019</v>
      </c>
      <c r="J85" t="s">
        <v>175</v>
      </c>
      <c r="K85" s="110">
        <v>62.277999999999999</v>
      </c>
      <c r="L85" t="s">
        <v>176</v>
      </c>
      <c r="O85" t="s">
        <v>238</v>
      </c>
      <c r="P85" t="s">
        <v>226</v>
      </c>
    </row>
    <row r="86" spans="1:16">
      <c r="A86" t="s">
        <v>216</v>
      </c>
      <c r="B86" s="109">
        <v>1.6060000000000001</v>
      </c>
      <c r="C86" t="s">
        <v>187</v>
      </c>
      <c r="D86" s="109">
        <v>1.59</v>
      </c>
      <c r="E86" s="54">
        <v>44859</v>
      </c>
      <c r="F86" s="105">
        <v>26</v>
      </c>
      <c r="G86" s="110">
        <v>96.972777777777779</v>
      </c>
      <c r="H86" s="110" t="s">
        <v>173</v>
      </c>
      <c r="I86" s="107">
        <v>84.991851851851848</v>
      </c>
      <c r="J86" t="s">
        <v>175</v>
      </c>
      <c r="K86" s="110">
        <v>6.8049999999999997</v>
      </c>
      <c r="L86" t="s">
        <v>176</v>
      </c>
      <c r="O86" t="s">
        <v>238</v>
      </c>
      <c r="P86" t="s">
        <v>247</v>
      </c>
    </row>
    <row r="87" spans="1:16">
      <c r="A87" t="s">
        <v>187</v>
      </c>
      <c r="B87" s="109">
        <v>1.59</v>
      </c>
      <c r="C87" t="s">
        <v>170</v>
      </c>
      <c r="D87" s="109">
        <v>1.492</v>
      </c>
      <c r="E87" s="54">
        <v>44859</v>
      </c>
      <c r="F87" s="105">
        <v>27</v>
      </c>
      <c r="G87" s="110" t="s">
        <v>172</v>
      </c>
      <c r="H87" s="110" t="s">
        <v>173</v>
      </c>
      <c r="I87" s="107">
        <v>101.5799074074074</v>
      </c>
      <c r="J87" t="s">
        <v>175</v>
      </c>
      <c r="K87" s="110">
        <v>20.774999999999999</v>
      </c>
      <c r="L87" t="s">
        <v>176</v>
      </c>
      <c r="O87" t="s">
        <v>247</v>
      </c>
      <c r="P87" t="s">
        <v>179</v>
      </c>
    </row>
    <row r="88" spans="1:16">
      <c r="A88" t="s">
        <v>187</v>
      </c>
      <c r="B88" s="109">
        <v>1.59</v>
      </c>
      <c r="C88" t="s">
        <v>216</v>
      </c>
      <c r="D88" s="109">
        <v>1.6060000000000001</v>
      </c>
      <c r="E88" s="54">
        <v>44859</v>
      </c>
      <c r="F88" s="105">
        <v>27</v>
      </c>
      <c r="G88" s="110">
        <v>187.3337962962963</v>
      </c>
      <c r="H88" s="110" t="s">
        <v>173</v>
      </c>
      <c r="I88" s="107">
        <v>95.022777777777776</v>
      </c>
      <c r="J88" t="s">
        <v>175</v>
      </c>
      <c r="K88" s="110">
        <v>6.8049999999999997</v>
      </c>
      <c r="L88" t="s">
        <v>176</v>
      </c>
      <c r="O88" t="s">
        <v>247</v>
      </c>
      <c r="P88" t="s">
        <v>248</v>
      </c>
    </row>
    <row r="89" spans="1:16">
      <c r="A89" t="s">
        <v>187</v>
      </c>
      <c r="B89" s="109">
        <v>1.59</v>
      </c>
      <c r="C89" t="s">
        <v>16</v>
      </c>
      <c r="D89" s="109">
        <v>1.76</v>
      </c>
      <c r="E89" s="54">
        <v>44859</v>
      </c>
      <c r="F89" s="105">
        <v>27</v>
      </c>
      <c r="G89" s="110">
        <v>287.92425925925926</v>
      </c>
      <c r="H89" s="110" t="s">
        <v>173</v>
      </c>
      <c r="I89" s="107">
        <v>83.690370370370374</v>
      </c>
      <c r="J89" t="s">
        <v>175</v>
      </c>
      <c r="K89" s="110">
        <v>22.391999999999999</v>
      </c>
      <c r="L89" t="s">
        <v>176</v>
      </c>
      <c r="O89" t="s">
        <v>247</v>
      </c>
      <c r="P89" t="s">
        <v>228</v>
      </c>
    </row>
    <row r="90" spans="1:16">
      <c r="A90" t="s">
        <v>36</v>
      </c>
      <c r="B90" s="109">
        <v>1.6479999999999999</v>
      </c>
      <c r="C90" t="s">
        <v>85</v>
      </c>
      <c r="D90" s="109">
        <f>0.216-$D$161</f>
        <v>4.5699999999999991E-2</v>
      </c>
      <c r="E90" s="54">
        <v>44862</v>
      </c>
      <c r="F90" s="105">
        <v>28</v>
      </c>
      <c r="G90" s="110" t="s">
        <v>172</v>
      </c>
      <c r="H90" s="110" t="s">
        <v>173</v>
      </c>
      <c r="I90" s="107">
        <v>108.90027777777777</v>
      </c>
      <c r="J90" t="s">
        <v>175</v>
      </c>
      <c r="K90" s="110">
        <v>26.49</v>
      </c>
      <c r="L90" t="s">
        <v>176</v>
      </c>
      <c r="O90" t="s">
        <v>230</v>
      </c>
      <c r="P90" t="s">
        <v>182</v>
      </c>
    </row>
    <row r="91" spans="1:16">
      <c r="A91" t="s">
        <v>36</v>
      </c>
      <c r="B91" s="109">
        <v>1.6479999999999999</v>
      </c>
      <c r="C91" t="s">
        <v>38</v>
      </c>
      <c r="D91" s="109">
        <v>1.393</v>
      </c>
      <c r="E91" s="54">
        <v>44862</v>
      </c>
      <c r="F91" s="105">
        <v>28</v>
      </c>
      <c r="G91" s="110">
        <v>221.8564814814815</v>
      </c>
      <c r="H91" s="110" t="s">
        <v>173</v>
      </c>
      <c r="I91" s="107">
        <v>89.479814814814816</v>
      </c>
      <c r="J91" t="s">
        <v>175</v>
      </c>
      <c r="K91" s="110">
        <v>8.4860000000000007</v>
      </c>
      <c r="L91" t="s">
        <v>176</v>
      </c>
      <c r="O91" t="s">
        <v>230</v>
      </c>
      <c r="P91" t="s">
        <v>242</v>
      </c>
    </row>
    <row r="92" spans="1:16">
      <c r="A92" t="s">
        <v>38</v>
      </c>
      <c r="B92" s="109">
        <v>1.393</v>
      </c>
      <c r="C92" t="s">
        <v>44</v>
      </c>
      <c r="D92" s="109">
        <f t="shared" ref="D92" si="13">0.216-$D$162</f>
        <v>0.16599999999999998</v>
      </c>
      <c r="E92" s="54">
        <v>44862</v>
      </c>
      <c r="F92" s="105">
        <v>29</v>
      </c>
      <c r="G92" s="110" t="s">
        <v>172</v>
      </c>
      <c r="H92" s="110" t="s">
        <v>173</v>
      </c>
      <c r="I92" s="107">
        <v>106.61268518518519</v>
      </c>
      <c r="J92" t="s">
        <v>175</v>
      </c>
      <c r="K92" s="110">
        <v>30.268666666666665</v>
      </c>
      <c r="L92" t="s">
        <v>176</v>
      </c>
      <c r="O92" t="s">
        <v>242</v>
      </c>
      <c r="P92" t="s">
        <v>231</v>
      </c>
    </row>
    <row r="93" spans="1:16">
      <c r="A93" t="s">
        <v>38</v>
      </c>
      <c r="B93" s="109">
        <v>1.393</v>
      </c>
      <c r="C93" t="s">
        <v>36</v>
      </c>
      <c r="D93" s="109">
        <v>1.6479999999999999</v>
      </c>
      <c r="E93" s="54">
        <v>44862</v>
      </c>
      <c r="F93" s="105">
        <v>29</v>
      </c>
      <c r="G93" s="110">
        <v>262.36370370370372</v>
      </c>
      <c r="H93" s="110" t="s">
        <v>173</v>
      </c>
      <c r="I93" s="107">
        <v>90.528796296296306</v>
      </c>
      <c r="J93" t="s">
        <v>175</v>
      </c>
      <c r="K93" s="110">
        <v>8.4860000000000007</v>
      </c>
      <c r="L93" t="s">
        <v>176</v>
      </c>
      <c r="O93" t="s">
        <v>242</v>
      </c>
      <c r="P93" t="s">
        <v>230</v>
      </c>
    </row>
    <row r="94" spans="1:16">
      <c r="A94" t="s">
        <v>30</v>
      </c>
      <c r="B94" s="109">
        <v>1.5349999999999999</v>
      </c>
      <c r="C94" t="s">
        <v>32</v>
      </c>
      <c r="D94" s="109">
        <v>2.3660000000000001</v>
      </c>
      <c r="E94" s="54">
        <v>44858</v>
      </c>
      <c r="F94" s="105">
        <v>30</v>
      </c>
      <c r="G94" s="110">
        <v>0</v>
      </c>
      <c r="H94" s="110" t="s">
        <v>173</v>
      </c>
      <c r="I94">
        <v>99.314080000000004</v>
      </c>
      <c r="J94" t="s">
        <v>175</v>
      </c>
      <c r="K94">
        <v>49.59394169865913</v>
      </c>
      <c r="L94" t="s">
        <v>176</v>
      </c>
      <c r="O94" t="s">
        <v>245</v>
      </c>
      <c r="P94" t="s">
        <v>232</v>
      </c>
    </row>
    <row r="95" spans="1:16">
      <c r="A95" t="s">
        <v>30</v>
      </c>
      <c r="B95" s="109">
        <v>1.5349999999999999</v>
      </c>
      <c r="C95" t="s">
        <v>579</v>
      </c>
      <c r="D95" s="109">
        <v>0</v>
      </c>
      <c r="E95" s="54">
        <v>44858</v>
      </c>
      <c r="F95" s="105">
        <v>30</v>
      </c>
      <c r="G95" s="110">
        <v>9.9821000000000009</v>
      </c>
      <c r="H95" s="110" t="s">
        <v>173</v>
      </c>
      <c r="I95">
        <v>77.973789999999994</v>
      </c>
      <c r="J95" t="s">
        <v>175</v>
      </c>
      <c r="K95">
        <v>18.474836721605961</v>
      </c>
      <c r="L95" t="s">
        <v>176</v>
      </c>
      <c r="O95" t="s">
        <v>245</v>
      </c>
      <c r="P95" t="s">
        <v>369</v>
      </c>
    </row>
    <row r="96" spans="1:16">
      <c r="A96" t="s">
        <v>32</v>
      </c>
      <c r="B96" s="109">
        <v>2.3660000000000001</v>
      </c>
      <c r="C96" t="s">
        <v>30</v>
      </c>
      <c r="D96" s="109">
        <v>1.5349999999999999</v>
      </c>
      <c r="E96" s="54">
        <v>44858</v>
      </c>
      <c r="F96" s="105">
        <v>31</v>
      </c>
      <c r="G96" s="110">
        <v>0</v>
      </c>
      <c r="H96" s="110" t="s">
        <v>173</v>
      </c>
      <c r="I96">
        <v>80.685919999999996</v>
      </c>
      <c r="J96" t="s">
        <v>175</v>
      </c>
      <c r="K96">
        <v>49.59394169865913</v>
      </c>
      <c r="L96" t="s">
        <v>176</v>
      </c>
      <c r="O96" t="s">
        <v>232</v>
      </c>
      <c r="P96" t="s">
        <v>245</v>
      </c>
    </row>
    <row r="97" spans="1:18">
      <c r="A97" t="s">
        <v>32</v>
      </c>
      <c r="B97" s="109">
        <v>2.3660000000000001</v>
      </c>
      <c r="C97" t="s">
        <v>579</v>
      </c>
      <c r="D97" s="109">
        <v>0</v>
      </c>
      <c r="E97" s="54">
        <v>44858</v>
      </c>
      <c r="F97" s="105">
        <v>31</v>
      </c>
      <c r="G97" s="110">
        <v>354.25709999999998</v>
      </c>
      <c r="H97" s="110" t="s">
        <v>173</v>
      </c>
      <c r="I97">
        <v>69.222840000000005</v>
      </c>
      <c r="J97" t="s">
        <v>175</v>
      </c>
      <c r="K97">
        <v>33.478583349956736</v>
      </c>
      <c r="L97" t="s">
        <v>176</v>
      </c>
      <c r="M97" t="s">
        <v>177</v>
      </c>
      <c r="N97" t="s">
        <v>177</v>
      </c>
      <c r="O97" t="s">
        <v>232</v>
      </c>
      <c r="P97" t="s">
        <v>369</v>
      </c>
      <c r="Q97" t="s">
        <v>177</v>
      </c>
      <c r="R97" t="s">
        <v>177</v>
      </c>
    </row>
    <row r="98" spans="1:18">
      <c r="A98" t="s">
        <v>44</v>
      </c>
      <c r="B98" s="109">
        <f t="shared" ref="B98:B99" si="14">0.216-$D$162</f>
        <v>0.16599999999999998</v>
      </c>
      <c r="C98" t="s">
        <v>32</v>
      </c>
      <c r="D98" s="109">
        <v>2.3660000000000001</v>
      </c>
      <c r="E98" s="54">
        <v>44858</v>
      </c>
      <c r="F98" s="105">
        <v>32</v>
      </c>
      <c r="G98" s="110">
        <v>0</v>
      </c>
      <c r="H98" s="110" t="s">
        <v>173</v>
      </c>
      <c r="I98">
        <v>91.050960000000003</v>
      </c>
      <c r="J98" t="s">
        <v>175</v>
      </c>
      <c r="K98">
        <v>51.243981873582001</v>
      </c>
      <c r="L98" t="s">
        <v>176</v>
      </c>
      <c r="O98" t="s">
        <v>231</v>
      </c>
      <c r="P98" t="s">
        <v>232</v>
      </c>
    </row>
    <row r="99" spans="1:18">
      <c r="A99" t="s">
        <v>44</v>
      </c>
      <c r="B99" s="109">
        <f t="shared" si="14"/>
        <v>0.16599999999999998</v>
      </c>
      <c r="C99" t="s">
        <v>579</v>
      </c>
      <c r="D99" s="109">
        <v>0</v>
      </c>
      <c r="E99" s="54">
        <v>44858</v>
      </c>
      <c r="F99" s="105">
        <v>32</v>
      </c>
      <c r="G99" s="110">
        <v>323.8322</v>
      </c>
      <c r="H99" s="110" t="s">
        <v>173</v>
      </c>
      <c r="I99">
        <v>71.802580000000006</v>
      </c>
      <c r="J99" t="s">
        <v>175</v>
      </c>
      <c r="K99">
        <v>35.0188147792012</v>
      </c>
      <c r="L99" t="s">
        <v>176</v>
      </c>
      <c r="O99" t="s">
        <v>231</v>
      </c>
      <c r="P99" t="s">
        <v>369</v>
      </c>
    </row>
    <row r="100" spans="1:18">
      <c r="A100" t="s">
        <v>36</v>
      </c>
      <c r="B100" s="109">
        <v>0</v>
      </c>
      <c r="C100" t="s">
        <v>38</v>
      </c>
      <c r="D100" s="109">
        <v>0</v>
      </c>
      <c r="E100" s="54">
        <v>44862</v>
      </c>
      <c r="F100" s="105">
        <v>33</v>
      </c>
      <c r="G100" s="110">
        <v>0</v>
      </c>
      <c r="H100" s="110" t="s">
        <v>173</v>
      </c>
      <c r="I100">
        <v>87.754350000000002</v>
      </c>
      <c r="J100" t="s">
        <v>175</v>
      </c>
      <c r="K100">
        <v>8.490715631205644</v>
      </c>
      <c r="L100" t="s">
        <v>176</v>
      </c>
      <c r="O100" t="s">
        <v>230</v>
      </c>
      <c r="P100" t="s">
        <v>231</v>
      </c>
    </row>
    <row r="101" spans="1:18">
      <c r="A101" t="s">
        <v>36</v>
      </c>
      <c r="B101" s="109">
        <v>0</v>
      </c>
      <c r="C101" t="s">
        <v>507</v>
      </c>
      <c r="D101" s="109">
        <v>0</v>
      </c>
      <c r="E101" s="54">
        <v>44862</v>
      </c>
      <c r="F101" s="105">
        <v>33</v>
      </c>
      <c r="G101" s="110">
        <v>343.6662</v>
      </c>
      <c r="H101" s="110" t="s">
        <v>173</v>
      </c>
      <c r="I101">
        <v>71.614410000000007</v>
      </c>
      <c r="J101" t="s">
        <v>175</v>
      </c>
      <c r="K101">
        <v>6.3691625399262612</v>
      </c>
      <c r="L101" t="s">
        <v>176</v>
      </c>
      <c r="O101" t="s">
        <v>230</v>
      </c>
      <c r="P101" t="s">
        <v>573</v>
      </c>
    </row>
    <row r="102" spans="1:18">
      <c r="A102" t="s">
        <v>38</v>
      </c>
      <c r="B102" s="109">
        <v>0</v>
      </c>
      <c r="C102" t="s">
        <v>44</v>
      </c>
      <c r="D102" s="109">
        <v>0</v>
      </c>
      <c r="E102" s="54">
        <v>44862</v>
      </c>
      <c r="F102" s="105">
        <v>34</v>
      </c>
      <c r="G102" s="110">
        <v>0</v>
      </c>
      <c r="H102" s="110" t="s">
        <v>173</v>
      </c>
      <c r="I102">
        <v>104.13648999999999</v>
      </c>
      <c r="J102" t="s">
        <v>175</v>
      </c>
      <c r="K102">
        <v>29.909177633963797</v>
      </c>
      <c r="L102" t="s">
        <v>176</v>
      </c>
      <c r="O102" t="s">
        <v>242</v>
      </c>
      <c r="P102" t="s">
        <v>231</v>
      </c>
    </row>
    <row r="103" spans="1:18">
      <c r="A103" t="s">
        <v>38</v>
      </c>
      <c r="B103" s="109">
        <v>0</v>
      </c>
      <c r="C103" t="s">
        <v>507</v>
      </c>
      <c r="D103" s="109">
        <v>0</v>
      </c>
      <c r="E103" s="54">
        <v>44862</v>
      </c>
      <c r="F103" s="105">
        <v>34</v>
      </c>
      <c r="G103" s="110">
        <v>294.70909999999998</v>
      </c>
      <c r="H103" s="110" t="s">
        <v>173</v>
      </c>
      <c r="I103">
        <v>62.183990000000001</v>
      </c>
      <c r="J103" t="s">
        <v>175</v>
      </c>
      <c r="K103">
        <v>3.5921096099645977</v>
      </c>
      <c r="L103" t="s">
        <v>176</v>
      </c>
      <c r="O103" t="s">
        <v>242</v>
      </c>
      <c r="P103" t="s">
        <v>573</v>
      </c>
    </row>
    <row r="104" spans="1:18">
      <c r="A104" t="s">
        <v>44</v>
      </c>
      <c r="B104" s="109">
        <v>0</v>
      </c>
      <c r="C104" t="s">
        <v>38</v>
      </c>
      <c r="D104" s="109">
        <v>0</v>
      </c>
      <c r="E104" s="54">
        <v>44862</v>
      </c>
      <c r="F104" s="105">
        <v>35</v>
      </c>
      <c r="G104" s="110">
        <v>0</v>
      </c>
      <c r="H104" s="110" t="s">
        <v>173</v>
      </c>
      <c r="I104">
        <v>75.863510000000005</v>
      </c>
      <c r="J104" t="s">
        <v>175</v>
      </c>
      <c r="K104">
        <v>29.909177633963797</v>
      </c>
      <c r="L104" t="s">
        <v>176</v>
      </c>
      <c r="O104" t="s">
        <v>231</v>
      </c>
      <c r="P104" t="s">
        <v>242</v>
      </c>
    </row>
    <row r="105" spans="1:18">
      <c r="A105" t="s">
        <v>44</v>
      </c>
      <c r="B105" s="109">
        <v>0</v>
      </c>
      <c r="C105" t="s">
        <v>507</v>
      </c>
      <c r="D105" s="109">
        <v>0</v>
      </c>
      <c r="E105" s="54">
        <v>44862</v>
      </c>
      <c r="F105" s="105">
        <v>35</v>
      </c>
      <c r="G105" s="110">
        <v>5.9535999999999998</v>
      </c>
      <c r="H105" s="110" t="s">
        <v>173</v>
      </c>
      <c r="I105">
        <v>72.111900000000006</v>
      </c>
      <c r="J105" t="s">
        <v>175</v>
      </c>
      <c r="K105">
        <v>29.238933815206053</v>
      </c>
      <c r="L105" t="s">
        <v>176</v>
      </c>
      <c r="O105" t="s">
        <v>231</v>
      </c>
      <c r="P105" t="s">
        <v>573</v>
      </c>
    </row>
    <row r="106" spans="1:18">
      <c r="A106" t="s">
        <v>45</v>
      </c>
      <c r="B106" s="109">
        <v>0</v>
      </c>
      <c r="C106" t="s">
        <v>44</v>
      </c>
      <c r="D106" s="109">
        <v>0</v>
      </c>
      <c r="E106" s="54">
        <v>44862</v>
      </c>
      <c r="F106" s="105">
        <v>36</v>
      </c>
      <c r="G106" s="110">
        <v>0</v>
      </c>
      <c r="H106" s="110" t="s">
        <v>173</v>
      </c>
      <c r="I106">
        <v>106.74206</v>
      </c>
      <c r="J106" t="s">
        <v>175</v>
      </c>
      <c r="K106">
        <v>24.585539738228242</v>
      </c>
      <c r="L106" t="s">
        <v>176</v>
      </c>
      <c r="O106" t="s">
        <v>231</v>
      </c>
      <c r="P106" t="s">
        <v>242</v>
      </c>
    </row>
    <row r="107" spans="1:18">
      <c r="A107" t="s">
        <v>45</v>
      </c>
      <c r="B107" s="109">
        <v>0</v>
      </c>
      <c r="C107" t="s">
        <v>507</v>
      </c>
      <c r="D107" s="109">
        <v>0</v>
      </c>
      <c r="E107" s="54">
        <v>44862</v>
      </c>
      <c r="F107" s="105">
        <v>36</v>
      </c>
      <c r="G107" s="110">
        <v>98.357100000000003</v>
      </c>
      <c r="H107" s="110" t="s">
        <v>173</v>
      </c>
      <c r="I107">
        <v>80.857849999999999</v>
      </c>
      <c r="J107" t="s">
        <v>175</v>
      </c>
      <c r="K107">
        <v>11.95082904446382</v>
      </c>
      <c r="L107" t="s">
        <v>176</v>
      </c>
      <c r="O107" t="s">
        <v>234</v>
      </c>
      <c r="P107" t="s">
        <v>573</v>
      </c>
    </row>
    <row r="108" spans="1:18">
      <c r="A108" t="s">
        <v>85</v>
      </c>
      <c r="B108" s="109">
        <v>0</v>
      </c>
      <c r="C108" t="s">
        <v>86</v>
      </c>
      <c r="D108" s="109">
        <v>0</v>
      </c>
      <c r="E108" s="54">
        <v>44861</v>
      </c>
      <c r="F108" s="105">
        <v>37</v>
      </c>
      <c r="G108" s="110">
        <v>0</v>
      </c>
      <c r="H108" s="110" t="s">
        <v>173</v>
      </c>
      <c r="I108" s="481">
        <v>92.468681751858824</v>
      </c>
      <c r="J108" t="s">
        <v>175</v>
      </c>
      <c r="K108">
        <v>22.946932888950546</v>
      </c>
      <c r="L108" t="s">
        <v>176</v>
      </c>
      <c r="O108" t="s">
        <v>237</v>
      </c>
      <c r="P108" t="s">
        <v>240</v>
      </c>
    </row>
    <row r="109" spans="1:18">
      <c r="A109" t="s">
        <v>85</v>
      </c>
      <c r="B109" s="109">
        <v>0</v>
      </c>
      <c r="C109" t="s">
        <v>444</v>
      </c>
      <c r="D109" s="109">
        <v>0</v>
      </c>
      <c r="E109" s="54">
        <v>44861</v>
      </c>
      <c r="F109" s="105">
        <v>37</v>
      </c>
      <c r="G109" s="110">
        <v>9.9120000000000008</v>
      </c>
      <c r="H109" s="110" t="s">
        <v>173</v>
      </c>
      <c r="I109">
        <v>82.597650000000002</v>
      </c>
      <c r="J109" t="s">
        <v>175</v>
      </c>
      <c r="K109">
        <v>11.740476124927817</v>
      </c>
      <c r="L109" t="s">
        <v>176</v>
      </c>
      <c r="O109" t="s">
        <v>237</v>
      </c>
      <c r="P109" t="s">
        <v>553</v>
      </c>
    </row>
    <row r="110" spans="1:18">
      <c r="A110" t="s">
        <v>86</v>
      </c>
      <c r="B110" s="109">
        <v>0</v>
      </c>
      <c r="C110" t="s">
        <v>85</v>
      </c>
      <c r="D110" s="109">
        <v>0</v>
      </c>
      <c r="E110" s="54">
        <v>44861</v>
      </c>
      <c r="F110" s="105">
        <v>38</v>
      </c>
      <c r="G110" s="110">
        <v>0</v>
      </c>
      <c r="H110" s="110" t="s">
        <v>173</v>
      </c>
      <c r="I110">
        <v>87.531319999999994</v>
      </c>
      <c r="J110" t="s">
        <v>175</v>
      </c>
      <c r="K110">
        <v>22.946932888950546</v>
      </c>
      <c r="L110" t="s">
        <v>176</v>
      </c>
      <c r="O110" t="s">
        <v>240</v>
      </c>
      <c r="P110" t="s">
        <v>237</v>
      </c>
    </row>
    <row r="111" spans="1:18">
      <c r="A111" t="s">
        <v>86</v>
      </c>
      <c r="B111" s="109">
        <v>0</v>
      </c>
      <c r="C111" t="s">
        <v>444</v>
      </c>
      <c r="D111" s="109">
        <v>0</v>
      </c>
      <c r="E111" s="54">
        <v>44861</v>
      </c>
      <c r="F111" s="105">
        <v>38</v>
      </c>
      <c r="G111" s="110">
        <v>350.07780000000002</v>
      </c>
      <c r="H111" s="110" t="s">
        <v>173</v>
      </c>
      <c r="I111">
        <v>77.8643</v>
      </c>
      <c r="J111" t="s">
        <v>175</v>
      </c>
      <c r="K111">
        <v>11.896617985377191</v>
      </c>
      <c r="L111" t="s">
        <v>176</v>
      </c>
      <c r="O111" t="s">
        <v>240</v>
      </c>
      <c r="P111" t="s">
        <v>553</v>
      </c>
    </row>
    <row r="112" spans="1:18">
      <c r="A112" t="s">
        <v>36</v>
      </c>
      <c r="B112" s="109">
        <v>0</v>
      </c>
      <c r="C112" t="s">
        <v>85</v>
      </c>
      <c r="D112" s="109">
        <v>0</v>
      </c>
      <c r="E112" s="54">
        <v>44861</v>
      </c>
      <c r="F112" s="105">
        <v>39</v>
      </c>
      <c r="G112" s="110">
        <v>0</v>
      </c>
      <c r="H112" s="110" t="s">
        <v>173</v>
      </c>
      <c r="I112">
        <v>105.55334000000001</v>
      </c>
      <c r="J112" t="s">
        <v>175</v>
      </c>
      <c r="K112">
        <v>26.011116814546821</v>
      </c>
      <c r="L112" t="s">
        <v>176</v>
      </c>
      <c r="O112" t="s">
        <v>230</v>
      </c>
      <c r="P112" t="s">
        <v>237</v>
      </c>
    </row>
    <row r="113" spans="1:16">
      <c r="A113" t="s">
        <v>36</v>
      </c>
      <c r="B113" s="109">
        <v>0</v>
      </c>
      <c r="C113" t="s">
        <v>444</v>
      </c>
      <c r="D113" s="109">
        <v>0</v>
      </c>
      <c r="E113" s="54">
        <v>44861</v>
      </c>
      <c r="F113" s="105">
        <v>39</v>
      </c>
      <c r="G113" s="110">
        <v>337.06959999999998</v>
      </c>
      <c r="H113" s="110" t="s">
        <v>173</v>
      </c>
      <c r="I113">
        <v>108.07481</v>
      </c>
      <c r="J113" t="s">
        <v>175</v>
      </c>
      <c r="K113">
        <v>17.60435013455481</v>
      </c>
      <c r="L113" t="s">
        <v>176</v>
      </c>
      <c r="O113" t="s">
        <v>246</v>
      </c>
      <c r="P113" t="s">
        <v>553</v>
      </c>
    </row>
    <row r="114" spans="1:16">
      <c r="A114" t="s">
        <v>221</v>
      </c>
      <c r="B114" s="109">
        <v>0</v>
      </c>
      <c r="C114" t="s">
        <v>36</v>
      </c>
      <c r="D114" s="109">
        <v>0</v>
      </c>
      <c r="E114" s="54">
        <v>44861</v>
      </c>
      <c r="F114" s="105">
        <v>40</v>
      </c>
      <c r="G114" s="110">
        <v>0</v>
      </c>
      <c r="H114" s="110" t="s">
        <v>173</v>
      </c>
      <c r="I114">
        <v>90.013369999999995</v>
      </c>
      <c r="J114" t="s">
        <v>175</v>
      </c>
      <c r="K114">
        <v>17.575201607663001</v>
      </c>
      <c r="L114" t="s">
        <v>176</v>
      </c>
      <c r="O114" t="s">
        <v>244</v>
      </c>
      <c r="P114" t="s">
        <v>230</v>
      </c>
    </row>
    <row r="115" spans="1:16">
      <c r="A115" t="s">
        <v>221</v>
      </c>
      <c r="B115" s="109">
        <v>0</v>
      </c>
      <c r="C115" t="s">
        <v>444</v>
      </c>
      <c r="D115" s="109">
        <v>0</v>
      </c>
      <c r="E115" s="54">
        <v>44861</v>
      </c>
      <c r="F115" s="105">
        <v>40</v>
      </c>
      <c r="G115" s="110">
        <v>59.5642</v>
      </c>
      <c r="H115" s="110" t="s">
        <v>173</v>
      </c>
      <c r="I115">
        <v>108.85229</v>
      </c>
      <c r="J115" t="s">
        <v>175</v>
      </c>
      <c r="K115">
        <v>16.915815688579727</v>
      </c>
      <c r="L115" t="s">
        <v>176</v>
      </c>
      <c r="O115" t="s">
        <v>244</v>
      </c>
      <c r="P115" t="s">
        <v>553</v>
      </c>
    </row>
    <row r="116" spans="1:16">
      <c r="A116" t="s">
        <v>45</v>
      </c>
      <c r="B116" s="109">
        <v>0</v>
      </c>
      <c r="C116" t="s">
        <v>44</v>
      </c>
      <c r="D116" s="109">
        <v>0</v>
      </c>
      <c r="E116" s="54">
        <v>44862</v>
      </c>
      <c r="F116" s="105">
        <v>41</v>
      </c>
      <c r="G116" s="110">
        <v>0</v>
      </c>
      <c r="H116" s="110" t="s">
        <v>173</v>
      </c>
      <c r="I116">
        <v>106.74206</v>
      </c>
      <c r="J116" t="s">
        <v>175</v>
      </c>
      <c r="K116">
        <v>24.585539738228242</v>
      </c>
      <c r="L116" t="s">
        <v>176</v>
      </c>
      <c r="O116" t="s">
        <v>234</v>
      </c>
      <c r="P116" t="s">
        <v>231</v>
      </c>
    </row>
    <row r="117" spans="1:16">
      <c r="A117" t="s">
        <v>45</v>
      </c>
      <c r="B117" s="109">
        <v>0</v>
      </c>
      <c r="C117" t="s">
        <v>515</v>
      </c>
      <c r="D117" s="109">
        <v>0</v>
      </c>
      <c r="E117" s="54">
        <v>44862</v>
      </c>
      <c r="F117" s="105">
        <v>41</v>
      </c>
      <c r="G117" s="110">
        <v>231.1249</v>
      </c>
      <c r="H117" s="110" t="s">
        <v>173</v>
      </c>
      <c r="I117">
        <v>76.02252</v>
      </c>
      <c r="J117" t="s">
        <v>175</v>
      </c>
      <c r="K117">
        <v>8.8055621796680281</v>
      </c>
      <c r="L117" t="s">
        <v>176</v>
      </c>
      <c r="O117" t="s">
        <v>234</v>
      </c>
      <c r="P117" t="s">
        <v>515</v>
      </c>
    </row>
    <row r="118" spans="1:16">
      <c r="A118" t="s">
        <v>36</v>
      </c>
      <c r="B118" s="109">
        <v>0</v>
      </c>
      <c r="C118" t="s">
        <v>44</v>
      </c>
      <c r="D118" s="109">
        <v>0</v>
      </c>
      <c r="E118" s="54">
        <v>44862</v>
      </c>
      <c r="F118" s="105">
        <v>42</v>
      </c>
      <c r="G118" s="110">
        <v>0</v>
      </c>
      <c r="H118" s="110" t="s">
        <v>173</v>
      </c>
      <c r="I118">
        <v>102.56457</v>
      </c>
      <c r="J118" t="s">
        <v>175</v>
      </c>
      <c r="K118">
        <v>32.049784406607166</v>
      </c>
      <c r="L118" t="s">
        <v>176</v>
      </c>
      <c r="O118" t="s">
        <v>230</v>
      </c>
      <c r="P118" t="s">
        <v>231</v>
      </c>
    </row>
    <row r="119" spans="1:16">
      <c r="A119" t="s">
        <v>36</v>
      </c>
      <c r="B119" s="109">
        <v>0</v>
      </c>
      <c r="C119" t="s">
        <v>515</v>
      </c>
      <c r="D119" s="109">
        <v>0</v>
      </c>
      <c r="E119" s="54">
        <v>44862</v>
      </c>
      <c r="F119" s="105">
        <v>42</v>
      </c>
      <c r="G119" s="110">
        <v>290.12130000000002</v>
      </c>
      <c r="H119" s="110" t="s">
        <v>173</v>
      </c>
      <c r="I119">
        <v>81.456959999999995</v>
      </c>
      <c r="J119" t="s">
        <v>175</v>
      </c>
      <c r="K119">
        <v>15.05867286084667</v>
      </c>
      <c r="L119" t="s">
        <v>176</v>
      </c>
      <c r="O119" t="s">
        <v>230</v>
      </c>
      <c r="P119" t="s">
        <v>515</v>
      </c>
    </row>
    <row r="120" spans="1:16">
      <c r="A120" t="s">
        <v>30</v>
      </c>
      <c r="B120" s="109">
        <v>0</v>
      </c>
      <c r="C120" t="s">
        <v>36</v>
      </c>
      <c r="D120" s="109">
        <v>0</v>
      </c>
      <c r="E120" s="54">
        <v>44865</v>
      </c>
      <c r="F120" s="105">
        <v>43</v>
      </c>
      <c r="G120" s="110">
        <v>0</v>
      </c>
      <c r="H120" s="110" t="s">
        <v>173</v>
      </c>
      <c r="I120">
        <v>90.314009999999996</v>
      </c>
      <c r="J120" t="s">
        <v>175</v>
      </c>
      <c r="K120">
        <v>20.910674722734321</v>
      </c>
      <c r="L120" t="s">
        <v>176</v>
      </c>
      <c r="O120" t="s">
        <v>245</v>
      </c>
      <c r="P120" t="s">
        <v>230</v>
      </c>
    </row>
    <row r="121" spans="1:16">
      <c r="A121" t="s">
        <v>30</v>
      </c>
      <c r="B121" s="109">
        <v>0</v>
      </c>
      <c r="C121" t="s">
        <v>515</v>
      </c>
      <c r="D121" s="109">
        <v>0</v>
      </c>
      <c r="E121" s="54">
        <v>44865</v>
      </c>
      <c r="F121" s="105">
        <v>43</v>
      </c>
      <c r="G121" s="110">
        <v>322.22149999999999</v>
      </c>
      <c r="H121" s="110" t="s">
        <v>173</v>
      </c>
      <c r="I121">
        <v>76.635480000000001</v>
      </c>
      <c r="J121" t="s">
        <v>175</v>
      </c>
      <c r="K121">
        <v>9.1820958680466873</v>
      </c>
      <c r="L121" t="s">
        <v>176</v>
      </c>
      <c r="O121" t="s">
        <v>245</v>
      </c>
      <c r="P121" t="s">
        <v>515</v>
      </c>
    </row>
    <row r="122" spans="1:16">
      <c r="A122" t="s">
        <v>30</v>
      </c>
      <c r="B122" s="109">
        <v>0</v>
      </c>
      <c r="C122" t="s">
        <v>36</v>
      </c>
      <c r="D122" s="109">
        <v>0</v>
      </c>
      <c r="E122" s="54">
        <v>44865</v>
      </c>
      <c r="F122" s="105">
        <v>44</v>
      </c>
      <c r="G122" s="110">
        <v>0</v>
      </c>
      <c r="H122" s="110" t="s">
        <v>173</v>
      </c>
      <c r="I122">
        <v>90.314009999999996</v>
      </c>
      <c r="J122" t="s">
        <v>175</v>
      </c>
      <c r="K122">
        <v>20.910674722734321</v>
      </c>
      <c r="L122" t="s">
        <v>176</v>
      </c>
      <c r="O122" t="s">
        <v>245</v>
      </c>
      <c r="P122" t="s">
        <v>230</v>
      </c>
    </row>
    <row r="123" spans="1:16">
      <c r="A123" t="s">
        <v>30</v>
      </c>
      <c r="B123" s="109">
        <v>0</v>
      </c>
      <c r="C123" t="s">
        <v>425</v>
      </c>
      <c r="D123" s="109">
        <v>0</v>
      </c>
      <c r="E123" s="54">
        <v>44865</v>
      </c>
      <c r="F123" s="105">
        <v>44</v>
      </c>
      <c r="G123" s="110">
        <v>357.8827</v>
      </c>
      <c r="H123" s="110" t="s">
        <v>173</v>
      </c>
      <c r="I123">
        <v>78.244839999999996</v>
      </c>
      <c r="J123" t="s">
        <v>175</v>
      </c>
      <c r="K123">
        <v>10.413790637899345</v>
      </c>
      <c r="L123" t="s">
        <v>176</v>
      </c>
      <c r="O123" t="s">
        <v>245</v>
      </c>
      <c r="P123" t="s">
        <v>425</v>
      </c>
    </row>
    <row r="124" spans="1:16">
      <c r="A124" t="s">
        <v>221</v>
      </c>
      <c r="B124" s="109">
        <v>0</v>
      </c>
      <c r="C124" t="s">
        <v>36</v>
      </c>
      <c r="D124" s="109">
        <v>0</v>
      </c>
      <c r="E124" s="54">
        <v>44865</v>
      </c>
      <c r="F124" s="105">
        <v>45</v>
      </c>
      <c r="G124" s="110">
        <v>0</v>
      </c>
      <c r="H124" s="110" t="s">
        <v>173</v>
      </c>
      <c r="I124">
        <v>90.013369999999995</v>
      </c>
      <c r="J124" t="s">
        <v>175</v>
      </c>
      <c r="K124">
        <v>17.573848774528592</v>
      </c>
      <c r="L124" t="s">
        <v>176</v>
      </c>
      <c r="O124" t="s">
        <v>244</v>
      </c>
      <c r="P124" t="s">
        <v>230</v>
      </c>
    </row>
    <row r="125" spans="1:16">
      <c r="A125" t="s">
        <v>221</v>
      </c>
      <c r="B125" s="109">
        <v>0</v>
      </c>
      <c r="C125" t="s">
        <v>425</v>
      </c>
      <c r="D125" s="109">
        <v>0</v>
      </c>
      <c r="E125" s="54">
        <v>44865</v>
      </c>
      <c r="F125" s="105">
        <v>45</v>
      </c>
      <c r="G125" s="110">
        <v>325.721</v>
      </c>
      <c r="H125" s="110" t="s">
        <v>173</v>
      </c>
      <c r="I125">
        <v>77.866640000000004</v>
      </c>
      <c r="J125" t="s">
        <v>175</v>
      </c>
      <c r="K125">
        <v>10.619553266498553</v>
      </c>
      <c r="L125" t="s">
        <v>176</v>
      </c>
      <c r="O125" t="s">
        <v>244</v>
      </c>
      <c r="P125" t="s">
        <v>425</v>
      </c>
    </row>
    <row r="126" spans="1:16">
      <c r="A126" t="s">
        <v>36</v>
      </c>
      <c r="B126" s="109">
        <v>0</v>
      </c>
      <c r="C126" t="s">
        <v>44</v>
      </c>
      <c r="D126" s="109">
        <v>0</v>
      </c>
      <c r="E126" s="54">
        <v>44865</v>
      </c>
      <c r="F126" s="105">
        <v>46</v>
      </c>
      <c r="G126" s="110">
        <v>0</v>
      </c>
      <c r="H126" s="110" t="s">
        <v>173</v>
      </c>
      <c r="I126">
        <v>102.56457</v>
      </c>
      <c r="J126" t="s">
        <v>175</v>
      </c>
      <c r="K126">
        <v>32.049784406607166</v>
      </c>
      <c r="L126" t="s">
        <v>176</v>
      </c>
      <c r="O126" t="s">
        <v>230</v>
      </c>
      <c r="P126" t="s">
        <v>231</v>
      </c>
    </row>
    <row r="127" spans="1:16">
      <c r="A127" t="s">
        <v>36</v>
      </c>
      <c r="B127" s="109">
        <v>0</v>
      </c>
      <c r="C127" t="s">
        <v>425</v>
      </c>
      <c r="D127" s="109">
        <v>0</v>
      </c>
      <c r="E127" s="54">
        <v>44865</v>
      </c>
      <c r="F127" s="105">
        <v>46</v>
      </c>
      <c r="G127" s="110">
        <v>270.57170000000002</v>
      </c>
      <c r="H127" s="110" t="s">
        <v>173</v>
      </c>
      <c r="I127">
        <v>78.226159999999993</v>
      </c>
      <c r="J127" t="s">
        <v>175</v>
      </c>
      <c r="K127">
        <v>10.959125306793421</v>
      </c>
      <c r="L127" t="s">
        <v>176</v>
      </c>
      <c r="O127" t="s">
        <v>581</v>
      </c>
      <c r="P127" t="s">
        <v>425</v>
      </c>
    </row>
    <row r="128" spans="1:16">
      <c r="A128" t="s">
        <v>45</v>
      </c>
      <c r="B128" s="109">
        <v>0</v>
      </c>
      <c r="C128" t="s">
        <v>44</v>
      </c>
      <c r="D128" s="109">
        <v>0</v>
      </c>
      <c r="E128" s="54">
        <v>44865</v>
      </c>
      <c r="F128" s="105">
        <v>47</v>
      </c>
      <c r="G128" s="110">
        <v>0</v>
      </c>
      <c r="H128" s="110" t="s">
        <v>173</v>
      </c>
      <c r="I128">
        <v>106.74206</v>
      </c>
      <c r="J128" t="s">
        <v>175</v>
      </c>
      <c r="K128">
        <v>24.585539738228242</v>
      </c>
      <c r="L128" t="s">
        <v>176</v>
      </c>
      <c r="O128" t="s">
        <v>234</v>
      </c>
      <c r="P128" t="s">
        <v>231</v>
      </c>
    </row>
    <row r="129" spans="1:16">
      <c r="A129" t="s">
        <v>45</v>
      </c>
      <c r="B129" s="109">
        <v>0</v>
      </c>
      <c r="C129" t="s">
        <v>425</v>
      </c>
      <c r="D129" s="109">
        <v>0</v>
      </c>
      <c r="E129" s="54">
        <v>44865</v>
      </c>
      <c r="F129" s="105">
        <v>47</v>
      </c>
      <c r="G129" s="110">
        <v>193.22989999999999</v>
      </c>
      <c r="H129" s="110" t="s">
        <v>173</v>
      </c>
      <c r="I129">
        <v>77.521940000000001</v>
      </c>
      <c r="J129" t="s">
        <v>175</v>
      </c>
      <c r="K129">
        <v>9.8400631410575805</v>
      </c>
      <c r="L129" t="s">
        <v>176</v>
      </c>
      <c r="O129" t="s">
        <v>234</v>
      </c>
      <c r="P129" t="s">
        <v>425</v>
      </c>
    </row>
    <row r="130" spans="1:16">
      <c r="A130" t="s">
        <v>45</v>
      </c>
      <c r="B130" s="109">
        <v>0</v>
      </c>
      <c r="C130" t="s">
        <v>44</v>
      </c>
      <c r="D130" s="109">
        <v>0</v>
      </c>
      <c r="E130" s="54">
        <v>44865</v>
      </c>
      <c r="F130" s="105">
        <v>48</v>
      </c>
      <c r="G130" s="110">
        <v>0</v>
      </c>
      <c r="H130" s="110" t="s">
        <v>173</v>
      </c>
      <c r="I130">
        <v>106.74206</v>
      </c>
      <c r="J130" t="s">
        <v>175</v>
      </c>
      <c r="K130">
        <v>24.585539738228242</v>
      </c>
      <c r="L130" t="s">
        <v>176</v>
      </c>
      <c r="O130" t="s">
        <v>234</v>
      </c>
      <c r="P130" t="s">
        <v>231</v>
      </c>
    </row>
    <row r="131" spans="1:16">
      <c r="A131" t="s">
        <v>45</v>
      </c>
      <c r="B131" s="109">
        <v>0</v>
      </c>
      <c r="C131" t="s">
        <v>507</v>
      </c>
      <c r="D131" s="109">
        <v>0</v>
      </c>
      <c r="E131" s="54">
        <v>44865</v>
      </c>
      <c r="F131" s="105">
        <v>48</v>
      </c>
      <c r="G131" s="110">
        <v>98.357100000000003</v>
      </c>
      <c r="H131" s="110" t="s">
        <v>173</v>
      </c>
      <c r="I131">
        <v>80.857849999999999</v>
      </c>
      <c r="J131" t="s">
        <v>175</v>
      </c>
      <c r="K131">
        <v>11.95082904446382</v>
      </c>
      <c r="L131" t="s">
        <v>176</v>
      </c>
      <c r="O131" t="s">
        <v>234</v>
      </c>
      <c r="P131" t="s">
        <v>573</v>
      </c>
    </row>
    <row r="132" spans="1:16">
      <c r="A132" t="s">
        <v>36</v>
      </c>
      <c r="B132" s="109">
        <v>0</v>
      </c>
      <c r="C132" t="s">
        <v>44</v>
      </c>
      <c r="D132" s="109">
        <v>0</v>
      </c>
      <c r="E132" s="54">
        <v>44865</v>
      </c>
      <c r="F132" s="105">
        <v>49</v>
      </c>
      <c r="G132" s="110">
        <v>0</v>
      </c>
      <c r="H132" s="110" t="s">
        <v>173</v>
      </c>
      <c r="I132">
        <v>102.56457</v>
      </c>
      <c r="J132" t="s">
        <v>175</v>
      </c>
      <c r="K132">
        <v>32.049784406607166</v>
      </c>
      <c r="L132" t="s">
        <v>176</v>
      </c>
      <c r="O132" t="s">
        <v>230</v>
      </c>
      <c r="P132" t="s">
        <v>231</v>
      </c>
    </row>
    <row r="133" spans="1:16">
      <c r="A133" t="s">
        <v>36</v>
      </c>
      <c r="B133" s="109">
        <v>0</v>
      </c>
      <c r="C133" t="s">
        <v>507</v>
      </c>
      <c r="D133" s="109">
        <v>0</v>
      </c>
      <c r="E133" s="54">
        <v>44865</v>
      </c>
      <c r="F133" s="105">
        <v>49</v>
      </c>
      <c r="G133" s="110">
        <v>50.436399999999999</v>
      </c>
      <c r="H133" s="110" t="s">
        <v>173</v>
      </c>
      <c r="I133">
        <v>71.614410000000007</v>
      </c>
      <c r="J133" t="s">
        <v>175</v>
      </c>
      <c r="K133">
        <v>6.3691625399262612</v>
      </c>
      <c r="L133" t="s">
        <v>176</v>
      </c>
      <c r="O133" t="s">
        <v>230</v>
      </c>
      <c r="P133" t="s">
        <v>573</v>
      </c>
    </row>
    <row r="134" spans="1:16">
      <c r="A134" t="s">
        <v>38</v>
      </c>
      <c r="B134" s="109">
        <v>0</v>
      </c>
      <c r="C134" t="s">
        <v>44</v>
      </c>
      <c r="D134" s="109">
        <v>0</v>
      </c>
      <c r="E134" s="54">
        <v>44865</v>
      </c>
      <c r="F134" s="105">
        <v>50</v>
      </c>
      <c r="G134" s="110">
        <v>0</v>
      </c>
      <c r="H134" s="110" t="s">
        <v>173</v>
      </c>
      <c r="I134">
        <v>104.13648999999999</v>
      </c>
      <c r="J134" t="s">
        <v>175</v>
      </c>
      <c r="K134">
        <v>29.909177633963797</v>
      </c>
      <c r="L134" t="s">
        <v>176</v>
      </c>
      <c r="O134" t="s">
        <v>242</v>
      </c>
      <c r="P134" t="s">
        <v>231</v>
      </c>
    </row>
    <row r="135" spans="1:16">
      <c r="A135" t="s">
        <v>38</v>
      </c>
      <c r="B135" s="109">
        <v>0</v>
      </c>
      <c r="C135" t="s">
        <v>507</v>
      </c>
      <c r="D135" s="109">
        <v>0</v>
      </c>
      <c r="E135" s="54">
        <v>44865</v>
      </c>
      <c r="F135" s="105">
        <v>50</v>
      </c>
      <c r="G135" s="110">
        <v>294.70912759966484</v>
      </c>
      <c r="H135" s="110" t="s">
        <v>173</v>
      </c>
      <c r="I135">
        <v>62.183990000000001</v>
      </c>
      <c r="J135" t="s">
        <v>175</v>
      </c>
      <c r="K135">
        <v>3.5921096099645977</v>
      </c>
      <c r="L135" t="s">
        <v>176</v>
      </c>
      <c r="O135" t="s">
        <v>242</v>
      </c>
      <c r="P135" t="s">
        <v>573</v>
      </c>
    </row>
    <row r="136" spans="1:16">
      <c r="A136" t="s">
        <v>44</v>
      </c>
      <c r="B136" s="109">
        <v>0</v>
      </c>
      <c r="C136" t="s">
        <v>38</v>
      </c>
      <c r="D136" s="109">
        <v>0</v>
      </c>
      <c r="E136" s="54">
        <v>44865</v>
      </c>
      <c r="F136" s="105">
        <v>51</v>
      </c>
      <c r="G136" s="110">
        <v>0</v>
      </c>
      <c r="H136" s="110" t="s">
        <v>173</v>
      </c>
      <c r="I136">
        <v>75.863510000000005</v>
      </c>
      <c r="J136" t="s">
        <v>175</v>
      </c>
      <c r="K136">
        <v>29.909177633963797</v>
      </c>
      <c r="L136" t="s">
        <v>176</v>
      </c>
      <c r="O136" t="s">
        <v>231</v>
      </c>
      <c r="P136" t="s">
        <v>242</v>
      </c>
    </row>
    <row r="137" spans="1:16">
      <c r="A137" t="s">
        <v>44</v>
      </c>
      <c r="B137" s="109">
        <v>0</v>
      </c>
      <c r="C137" t="s">
        <v>507</v>
      </c>
      <c r="D137" s="109">
        <v>0</v>
      </c>
      <c r="E137" s="54">
        <v>44865</v>
      </c>
      <c r="F137" s="105">
        <v>51</v>
      </c>
      <c r="G137" s="110">
        <v>5.9535999999999998</v>
      </c>
      <c r="H137" s="110" t="s">
        <v>173</v>
      </c>
      <c r="I137">
        <v>72.111900000000006</v>
      </c>
      <c r="J137" t="s">
        <v>175</v>
      </c>
      <c r="K137">
        <v>29.238933815206053</v>
      </c>
      <c r="L137" t="s">
        <v>176</v>
      </c>
      <c r="O137" t="s">
        <v>231</v>
      </c>
      <c r="P137" t="s">
        <v>573</v>
      </c>
    </row>
    <row r="138" spans="1:16">
      <c r="A138" t="s">
        <v>187</v>
      </c>
      <c r="B138" s="109">
        <v>0</v>
      </c>
      <c r="C138" t="s">
        <v>16</v>
      </c>
      <c r="D138" s="109">
        <v>0</v>
      </c>
      <c r="E138" s="54">
        <v>44866</v>
      </c>
      <c r="F138" s="105">
        <v>52</v>
      </c>
      <c r="G138" s="110">
        <v>0</v>
      </c>
      <c r="H138" s="110" t="s">
        <v>173</v>
      </c>
      <c r="I138">
        <v>84.11788</v>
      </c>
      <c r="J138" t="s">
        <v>175</v>
      </c>
      <c r="K138">
        <v>22.369753485230902</v>
      </c>
      <c r="L138" t="s">
        <v>176</v>
      </c>
      <c r="O138" t="s">
        <v>247</v>
      </c>
      <c r="P138" t="s">
        <v>363</v>
      </c>
    </row>
    <row r="139" spans="1:16">
      <c r="A139" t="s">
        <v>187</v>
      </c>
      <c r="B139" s="109">
        <v>0</v>
      </c>
      <c r="C139" t="s">
        <v>568</v>
      </c>
      <c r="D139" s="109">
        <v>0</v>
      </c>
      <c r="E139" s="54">
        <v>44866</v>
      </c>
      <c r="F139" s="105">
        <v>52</v>
      </c>
      <c r="G139" s="110">
        <v>337.33089999999999</v>
      </c>
      <c r="H139" s="110" t="s">
        <v>173</v>
      </c>
      <c r="I139">
        <v>91.388099999999994</v>
      </c>
      <c r="J139" t="s">
        <v>175</v>
      </c>
      <c r="K139">
        <v>11.426450735027041</v>
      </c>
      <c r="L139" t="s">
        <v>176</v>
      </c>
      <c r="O139" t="s">
        <v>247</v>
      </c>
      <c r="P139" t="s">
        <v>568</v>
      </c>
    </row>
    <row r="140" spans="1:16">
      <c r="A140" t="s">
        <v>16</v>
      </c>
      <c r="B140" s="109">
        <v>0</v>
      </c>
      <c r="C140" t="s">
        <v>187</v>
      </c>
      <c r="D140" s="109">
        <v>0</v>
      </c>
      <c r="E140" s="54">
        <v>44866</v>
      </c>
      <c r="F140" s="105">
        <v>53</v>
      </c>
      <c r="G140" s="110">
        <v>0</v>
      </c>
      <c r="H140" s="110" t="s">
        <v>173</v>
      </c>
      <c r="I140">
        <v>95.88212</v>
      </c>
      <c r="J140" t="s">
        <v>175</v>
      </c>
      <c r="K140">
        <v>22.369753485230902</v>
      </c>
      <c r="L140" t="s">
        <v>176</v>
      </c>
      <c r="O140" t="s">
        <v>228</v>
      </c>
      <c r="P140" t="s">
        <v>247</v>
      </c>
    </row>
    <row r="141" spans="1:16">
      <c r="A141" t="s">
        <v>16</v>
      </c>
      <c r="B141" s="109">
        <v>0</v>
      </c>
      <c r="C141" t="s">
        <v>568</v>
      </c>
      <c r="D141" s="109">
        <v>0</v>
      </c>
      <c r="E141" s="54">
        <v>44866</v>
      </c>
      <c r="F141" s="105">
        <v>53</v>
      </c>
      <c r="G141" s="110">
        <v>20.602399999999999</v>
      </c>
      <c r="H141" s="110" t="s">
        <v>173</v>
      </c>
      <c r="I141">
        <v>101.60462</v>
      </c>
      <c r="J141" t="s">
        <v>175</v>
      </c>
      <c r="K141">
        <v>12.772613350054874</v>
      </c>
      <c r="L141" t="s">
        <v>176</v>
      </c>
      <c r="O141" t="s">
        <v>228</v>
      </c>
      <c r="P141" t="s">
        <v>568</v>
      </c>
    </row>
    <row r="142" spans="1:16">
      <c r="A142" t="s">
        <v>216</v>
      </c>
      <c r="B142" s="109">
        <v>0</v>
      </c>
      <c r="C142" t="s">
        <v>187</v>
      </c>
      <c r="D142" s="109">
        <v>0</v>
      </c>
      <c r="E142" s="54">
        <v>44866</v>
      </c>
      <c r="F142" s="105">
        <v>54</v>
      </c>
      <c r="G142" s="110">
        <v>0</v>
      </c>
      <c r="H142" s="110" t="s">
        <v>173</v>
      </c>
      <c r="I142">
        <v>84.84975</v>
      </c>
      <c r="J142" t="s">
        <v>175</v>
      </c>
      <c r="K142">
        <v>6.8064503061434305</v>
      </c>
      <c r="L142" t="s">
        <v>176</v>
      </c>
      <c r="O142" t="s">
        <v>238</v>
      </c>
      <c r="P142" t="s">
        <v>247</v>
      </c>
    </row>
    <row r="143" spans="1:16">
      <c r="A143" t="s">
        <v>216</v>
      </c>
      <c r="B143" s="109">
        <v>0</v>
      </c>
      <c r="C143" t="s">
        <v>568</v>
      </c>
      <c r="D143" s="109">
        <v>0</v>
      </c>
      <c r="E143" s="54">
        <v>44866</v>
      </c>
      <c r="F143" s="105">
        <v>54</v>
      </c>
      <c r="G143" s="110">
        <v>291.44940000000003</v>
      </c>
      <c r="H143" s="110" t="s">
        <v>173</v>
      </c>
      <c r="I143">
        <v>88.404910000000001</v>
      </c>
      <c r="J143" t="s">
        <v>175</v>
      </c>
      <c r="K143">
        <v>12.006069150642102</v>
      </c>
      <c r="L143" t="s">
        <v>176</v>
      </c>
      <c r="O143" t="s">
        <v>238</v>
      </c>
      <c r="P143" t="s">
        <v>568</v>
      </c>
    </row>
    <row r="144" spans="1:16">
      <c r="A144" t="s">
        <v>187</v>
      </c>
      <c r="B144" s="109">
        <v>0</v>
      </c>
      <c r="C144" t="s">
        <v>16</v>
      </c>
      <c r="D144" s="109">
        <v>0</v>
      </c>
      <c r="E144" s="54">
        <v>44866</v>
      </c>
      <c r="F144" s="105">
        <v>55</v>
      </c>
      <c r="G144" s="110">
        <v>0</v>
      </c>
      <c r="H144" s="110" t="s">
        <v>173</v>
      </c>
      <c r="I144">
        <v>84.11788</v>
      </c>
      <c r="J144" t="s">
        <v>175</v>
      </c>
      <c r="K144">
        <v>22.369753485230902</v>
      </c>
      <c r="L144" t="s">
        <v>176</v>
      </c>
      <c r="O144" t="s">
        <v>247</v>
      </c>
      <c r="P144" t="s">
        <v>228</v>
      </c>
    </row>
    <row r="145" spans="1:16">
      <c r="A145" t="s">
        <v>187</v>
      </c>
      <c r="B145" s="109">
        <v>0</v>
      </c>
      <c r="C145" t="s">
        <v>637</v>
      </c>
      <c r="D145" s="109">
        <v>0</v>
      </c>
      <c r="E145" s="54">
        <v>44866</v>
      </c>
      <c r="F145" s="105">
        <v>55</v>
      </c>
      <c r="G145" s="110">
        <v>56.974400000000003</v>
      </c>
      <c r="H145" s="110" t="s">
        <v>173</v>
      </c>
      <c r="I145">
        <v>99.317999999999998</v>
      </c>
      <c r="J145" t="s">
        <v>175</v>
      </c>
      <c r="K145">
        <v>18.617314715608153</v>
      </c>
      <c r="L145" t="s">
        <v>176</v>
      </c>
      <c r="O145" t="s">
        <v>247</v>
      </c>
      <c r="P145" t="s">
        <v>637</v>
      </c>
    </row>
    <row r="146" spans="1:16">
      <c r="A146" t="s">
        <v>170</v>
      </c>
      <c r="B146" s="109">
        <v>0</v>
      </c>
      <c r="C146" t="s">
        <v>160</v>
      </c>
      <c r="D146" s="109">
        <v>0</v>
      </c>
      <c r="E146" s="54">
        <v>44867</v>
      </c>
      <c r="F146" s="105">
        <v>56</v>
      </c>
      <c r="G146" s="110">
        <v>0</v>
      </c>
      <c r="H146" s="110" t="s">
        <v>173</v>
      </c>
      <c r="I146">
        <v>98.686790000000002</v>
      </c>
      <c r="J146" t="s">
        <v>175</v>
      </c>
      <c r="K146">
        <v>39.705923148316302</v>
      </c>
      <c r="L146" t="s">
        <v>176</v>
      </c>
      <c r="O146" t="s">
        <v>179</v>
      </c>
      <c r="P146" t="s">
        <v>178</v>
      </c>
    </row>
    <row r="147" spans="1:16">
      <c r="A147" t="s">
        <v>170</v>
      </c>
      <c r="B147" s="109">
        <v>0</v>
      </c>
      <c r="C147" t="s">
        <v>637</v>
      </c>
      <c r="D147" s="109">
        <v>0</v>
      </c>
      <c r="E147" s="54">
        <v>44867</v>
      </c>
      <c r="F147" s="105">
        <v>56</v>
      </c>
      <c r="G147" s="110">
        <v>254.33099999999999</v>
      </c>
      <c r="H147" s="110" t="s">
        <v>173</v>
      </c>
      <c r="I147">
        <v>79.053780000000003</v>
      </c>
      <c r="J147" t="s">
        <v>175</v>
      </c>
      <c r="K147">
        <v>5.5522318701581606</v>
      </c>
      <c r="L147" t="s">
        <v>176</v>
      </c>
      <c r="O147" t="s">
        <v>179</v>
      </c>
      <c r="P147" t="s">
        <v>637</v>
      </c>
    </row>
    <row r="148" spans="1:16">
      <c r="A148" t="s">
        <v>180</v>
      </c>
      <c r="B148" s="109">
        <v>0</v>
      </c>
      <c r="C148" t="s">
        <v>160</v>
      </c>
      <c r="D148" s="109">
        <v>0</v>
      </c>
      <c r="E148" s="54">
        <v>44867</v>
      </c>
      <c r="F148" s="105">
        <v>57</v>
      </c>
      <c r="G148" s="110">
        <v>0</v>
      </c>
      <c r="H148" s="110" t="s">
        <v>173</v>
      </c>
      <c r="I148">
        <v>99.229020000000006</v>
      </c>
      <c r="J148" t="s">
        <v>175</v>
      </c>
      <c r="K148">
        <v>35.69809653230827</v>
      </c>
      <c r="L148" t="s">
        <v>176</v>
      </c>
      <c r="O148" t="s">
        <v>182</v>
      </c>
      <c r="P148" t="s">
        <v>178</v>
      </c>
    </row>
    <row r="149" spans="1:16">
      <c r="A149" t="s">
        <v>180</v>
      </c>
      <c r="B149" s="109">
        <v>0</v>
      </c>
      <c r="C149" t="s">
        <v>637</v>
      </c>
      <c r="D149" s="109">
        <v>0</v>
      </c>
      <c r="E149" s="54">
        <v>44867</v>
      </c>
      <c r="F149" s="105">
        <v>57</v>
      </c>
      <c r="G149" s="110">
        <v>136.42869999999999</v>
      </c>
      <c r="H149" s="110" t="s">
        <v>173</v>
      </c>
      <c r="I149">
        <v>80.074950000000001</v>
      </c>
      <c r="J149" t="s">
        <v>175</v>
      </c>
      <c r="K149">
        <v>7.6926290934894297</v>
      </c>
      <c r="L149" t="s">
        <v>176</v>
      </c>
      <c r="O149" t="s">
        <v>182</v>
      </c>
      <c r="P149" t="s">
        <v>637</v>
      </c>
    </row>
    <row r="150" spans="1:16">
      <c r="A150" t="s">
        <v>85</v>
      </c>
      <c r="B150" s="109">
        <v>0</v>
      </c>
      <c r="C150" t="s">
        <v>86</v>
      </c>
      <c r="D150" s="109">
        <v>0</v>
      </c>
      <c r="E150" s="54">
        <v>44872</v>
      </c>
      <c r="F150" s="105">
        <v>58</v>
      </c>
      <c r="G150" s="110">
        <v>0</v>
      </c>
      <c r="H150" s="110" t="s">
        <v>173</v>
      </c>
      <c r="I150">
        <v>92.468680000000006</v>
      </c>
      <c r="J150" t="s">
        <v>175</v>
      </c>
      <c r="K150">
        <v>22.946932888950546</v>
      </c>
      <c r="L150" t="s">
        <v>176</v>
      </c>
      <c r="O150" t="s">
        <v>182</v>
      </c>
      <c r="P150" t="s">
        <v>240</v>
      </c>
    </row>
    <row r="151" spans="1:16">
      <c r="A151" t="s">
        <v>85</v>
      </c>
      <c r="B151" s="109">
        <v>0</v>
      </c>
      <c r="C151">
        <v>94019</v>
      </c>
      <c r="D151" s="109">
        <v>0</v>
      </c>
      <c r="E151" s="54">
        <v>44872</v>
      </c>
      <c r="F151" s="105">
        <v>58</v>
      </c>
      <c r="G151" s="110">
        <v>313.62889999999999</v>
      </c>
      <c r="H151" s="110" t="s">
        <v>173</v>
      </c>
      <c r="I151">
        <v>32.186052188165036</v>
      </c>
      <c r="J151" t="s">
        <v>175</v>
      </c>
      <c r="K151">
        <v>10.889933871240912</v>
      </c>
      <c r="L151" t="s">
        <v>176</v>
      </c>
      <c r="O151" t="s">
        <v>182</v>
      </c>
      <c r="P151" t="s">
        <v>366</v>
      </c>
    </row>
    <row r="152" spans="1:16">
      <c r="A152" t="s">
        <v>86</v>
      </c>
      <c r="B152" s="109">
        <v>0</v>
      </c>
      <c r="C152" t="s">
        <v>85</v>
      </c>
      <c r="D152" s="109">
        <v>0</v>
      </c>
      <c r="E152" s="54">
        <v>44872</v>
      </c>
      <c r="F152" s="105">
        <v>59</v>
      </c>
      <c r="G152" s="110">
        <v>0</v>
      </c>
      <c r="H152" s="110" t="s">
        <v>173</v>
      </c>
      <c r="I152">
        <v>87.531319999999994</v>
      </c>
      <c r="J152" t="s">
        <v>175</v>
      </c>
      <c r="K152">
        <v>22.946932888950546</v>
      </c>
      <c r="L152" t="s">
        <v>176</v>
      </c>
      <c r="O152" t="s">
        <v>240</v>
      </c>
      <c r="P152" t="s">
        <v>182</v>
      </c>
    </row>
    <row r="153" spans="1:16">
      <c r="A153" t="s">
        <v>86</v>
      </c>
      <c r="B153" s="109">
        <v>0</v>
      </c>
      <c r="C153">
        <v>93019</v>
      </c>
      <c r="D153" s="109">
        <v>0</v>
      </c>
      <c r="E153" s="54">
        <v>44872</v>
      </c>
      <c r="F153" s="105">
        <v>59</v>
      </c>
      <c r="G153" s="110">
        <v>12.510199999999999</v>
      </c>
      <c r="H153" s="110" t="s">
        <v>173</v>
      </c>
      <c r="I153">
        <v>62.234517472646282</v>
      </c>
      <c r="J153" t="s">
        <v>175</v>
      </c>
      <c r="K153">
        <v>21.905592229611155</v>
      </c>
      <c r="L153" t="s">
        <v>176</v>
      </c>
      <c r="O153" t="s">
        <v>240</v>
      </c>
      <c r="P153" t="s">
        <v>366</v>
      </c>
    </row>
    <row r="154" spans="1:16">
      <c r="A154" t="s">
        <v>227</v>
      </c>
      <c r="B154" s="109">
        <v>0</v>
      </c>
      <c r="C154" t="s">
        <v>44</v>
      </c>
      <c r="D154" s="109">
        <v>0</v>
      </c>
      <c r="E154" s="54">
        <v>44872</v>
      </c>
      <c r="F154" s="105">
        <v>60</v>
      </c>
      <c r="G154" s="110">
        <v>0</v>
      </c>
      <c r="H154" s="110" t="s">
        <v>173</v>
      </c>
      <c r="I154">
        <v>89.999610000000004</v>
      </c>
      <c r="J154" t="s">
        <v>175</v>
      </c>
      <c r="K154">
        <v>29.593504465338331</v>
      </c>
      <c r="L154" t="s">
        <v>176</v>
      </c>
      <c r="O154" t="s">
        <v>178</v>
      </c>
      <c r="P154" t="s">
        <v>179</v>
      </c>
    </row>
    <row r="155" spans="1:16">
      <c r="A155" t="s">
        <v>227</v>
      </c>
      <c r="B155" s="109">
        <v>0</v>
      </c>
      <c r="C155">
        <v>93019</v>
      </c>
      <c r="D155" s="109">
        <v>0</v>
      </c>
      <c r="E155" s="54">
        <v>44872</v>
      </c>
      <c r="F155" s="105">
        <v>60</v>
      </c>
      <c r="G155" s="110">
        <v>278.07639999999998</v>
      </c>
      <c r="H155" s="110" t="s">
        <v>173</v>
      </c>
      <c r="I155">
        <v>78.121293825435188</v>
      </c>
      <c r="J155" t="s">
        <v>175</v>
      </c>
      <c r="K155">
        <v>44.763783186522566</v>
      </c>
      <c r="L155" t="s">
        <v>176</v>
      </c>
      <c r="O155" t="s">
        <v>178</v>
      </c>
      <c r="P155" t="s">
        <v>366</v>
      </c>
    </row>
    <row r="156" spans="1:16">
      <c r="A156" t="s">
        <v>38</v>
      </c>
      <c r="B156" s="109">
        <v>0</v>
      </c>
      <c r="C156" t="s">
        <v>36</v>
      </c>
      <c r="D156" s="109">
        <v>0</v>
      </c>
      <c r="E156" s="54">
        <v>44872</v>
      </c>
      <c r="F156" s="105">
        <v>61</v>
      </c>
      <c r="G156" s="110">
        <v>0</v>
      </c>
      <c r="H156" s="110" t="s">
        <v>173</v>
      </c>
      <c r="I156">
        <v>92.245649999999998</v>
      </c>
      <c r="J156" t="s">
        <v>175</v>
      </c>
      <c r="K156">
        <v>8.490715631205644</v>
      </c>
      <c r="L156" t="s">
        <v>176</v>
      </c>
      <c r="O156" t="s">
        <v>242</v>
      </c>
      <c r="P156" t="s">
        <v>230</v>
      </c>
    </row>
    <row r="157" spans="1:16">
      <c r="A157" t="s">
        <v>38</v>
      </c>
      <c r="B157" s="109">
        <v>0</v>
      </c>
      <c r="C157" t="s">
        <v>557</v>
      </c>
      <c r="D157" s="109">
        <v>0</v>
      </c>
      <c r="E157" s="54">
        <v>44872</v>
      </c>
      <c r="F157" s="105">
        <v>61</v>
      </c>
      <c r="G157" s="110">
        <v>32.422899999999998</v>
      </c>
      <c r="H157" s="110" t="s">
        <v>173</v>
      </c>
      <c r="I157">
        <v>89.237210000000005</v>
      </c>
      <c r="J157" t="s">
        <v>175</v>
      </c>
      <c r="K157">
        <v>3.1849049232276938</v>
      </c>
      <c r="L157" t="s">
        <v>176</v>
      </c>
      <c r="O157" t="s">
        <v>242</v>
      </c>
      <c r="P157" t="s">
        <v>557</v>
      </c>
    </row>
    <row r="158" spans="1:16">
      <c r="A158" t="s">
        <v>36</v>
      </c>
      <c r="B158" s="109">
        <v>0</v>
      </c>
      <c r="C158" t="s">
        <v>45</v>
      </c>
      <c r="D158" s="109">
        <v>0</v>
      </c>
      <c r="E158" s="54">
        <v>44872</v>
      </c>
      <c r="F158" s="105">
        <v>62</v>
      </c>
      <c r="G158" s="110">
        <v>0</v>
      </c>
      <c r="H158" s="110" t="s">
        <v>173</v>
      </c>
      <c r="I158">
        <v>89.401769999999999</v>
      </c>
      <c r="J158" t="s">
        <v>175</v>
      </c>
      <c r="K158">
        <v>10.545087264219298</v>
      </c>
      <c r="L158" t="s">
        <v>176</v>
      </c>
      <c r="O158" t="s">
        <v>230</v>
      </c>
      <c r="P158" t="s">
        <v>234</v>
      </c>
    </row>
    <row r="159" spans="1:16">
      <c r="A159" t="s">
        <v>36</v>
      </c>
      <c r="B159" s="109">
        <v>0</v>
      </c>
      <c r="C159" t="s">
        <v>557</v>
      </c>
      <c r="D159" s="109">
        <v>0</v>
      </c>
      <c r="E159" s="54">
        <v>44872</v>
      </c>
      <c r="F159" s="105">
        <v>62</v>
      </c>
      <c r="G159" s="110">
        <v>86.095200000000006</v>
      </c>
      <c r="H159" s="110" t="s">
        <v>173</v>
      </c>
      <c r="I159">
        <v>86.447689999999994</v>
      </c>
      <c r="J159" t="s">
        <v>175</v>
      </c>
      <c r="K159">
        <v>6.0539182601022858</v>
      </c>
      <c r="L159" t="s">
        <v>176</v>
      </c>
      <c r="O159" t="s">
        <v>230</v>
      </c>
      <c r="P159" t="s">
        <v>557</v>
      </c>
    </row>
    <row r="160" spans="1:16" ht="15.75" customHeight="1"/>
    <row r="161" spans="1:18">
      <c r="A161" t="s">
        <v>627</v>
      </c>
      <c r="B161" s="110" t="s">
        <v>177</v>
      </c>
      <c r="C161">
        <v>0.216</v>
      </c>
      <c r="D161" s="110">
        <v>0.17030000000000001</v>
      </c>
      <c r="E161" s="54"/>
      <c r="F161" s="105" t="s">
        <v>177</v>
      </c>
      <c r="G161" s="110" t="s">
        <v>177</v>
      </c>
      <c r="H161" s="110" t="s">
        <v>177</v>
      </c>
      <c r="I161" t="s">
        <v>177</v>
      </c>
      <c r="J161" t="s">
        <v>177</v>
      </c>
      <c r="K161" t="s">
        <v>177</v>
      </c>
      <c r="L161" t="s">
        <v>177</v>
      </c>
      <c r="M161" t="s">
        <v>177</v>
      </c>
      <c r="N161" t="s">
        <v>177</v>
      </c>
      <c r="O161" t="s">
        <v>203</v>
      </c>
      <c r="P161" t="s">
        <v>177</v>
      </c>
      <c r="Q161" t="s">
        <v>177</v>
      </c>
      <c r="R161" t="s">
        <v>177</v>
      </c>
    </row>
    <row r="162" spans="1:18">
      <c r="A162" t="s">
        <v>628</v>
      </c>
      <c r="B162" s="110"/>
      <c r="D162" s="110">
        <v>0.05</v>
      </c>
      <c r="E162" s="54"/>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EBB4-222C-4A84-AEBC-4E794A82296D}">
  <dimension ref="A1:R97"/>
  <sheetViews>
    <sheetView workbookViewId="0"/>
  </sheetViews>
  <sheetFormatPr defaultRowHeight="15"/>
  <cols>
    <col min="1" max="1" width="10.28515625" bestFit="1" customWidth="1"/>
    <col min="2" max="2" width="15" style="109" customWidth="1"/>
    <col min="3" max="3" width="12.140625" bestFit="1" customWidth="1"/>
    <col min="4" max="4" width="15" style="109" customWidth="1"/>
    <col min="5" max="5" width="10.7109375" bestFit="1" customWidth="1"/>
    <col min="6" max="6" width="8.85546875" style="105" customWidth="1"/>
    <col min="7" max="7" width="11.28515625" style="110" bestFit="1" customWidth="1"/>
    <col min="8" max="8" width="14.5703125" style="110" bestFit="1" customWidth="1"/>
    <col min="9" max="9" width="11.140625" bestFit="1" customWidth="1"/>
    <col min="10" max="10" width="14.5703125" bestFit="1" customWidth="1"/>
    <col min="11" max="11" width="11.140625" bestFit="1" customWidth="1"/>
    <col min="12" max="12" width="14.5703125" bestFit="1" customWidth="1"/>
    <col min="13" max="13" width="10.7109375" bestFit="1" customWidth="1"/>
    <col min="14" max="14" width="10.28515625" bestFit="1" customWidth="1"/>
    <col min="15" max="15" width="12.85546875" customWidth="1"/>
    <col min="16" max="16" width="10.7109375" bestFit="1" customWidth="1"/>
    <col min="17" max="17" width="11" bestFit="1" customWidth="1"/>
    <col min="18" max="18" width="12.42578125" bestFit="1" customWidth="1"/>
  </cols>
  <sheetData>
    <row r="1" spans="1:18">
      <c r="A1" t="s">
        <v>133</v>
      </c>
      <c r="B1" s="109" t="s">
        <v>134</v>
      </c>
      <c r="C1" t="s">
        <v>135</v>
      </c>
      <c r="D1" s="109" t="s">
        <v>136</v>
      </c>
      <c r="E1" t="s">
        <v>137</v>
      </c>
      <c r="F1" s="105" t="s">
        <v>138</v>
      </c>
      <c r="G1" s="110" t="s">
        <v>139</v>
      </c>
      <c r="H1" s="110" t="s">
        <v>140</v>
      </c>
      <c r="I1" t="s">
        <v>141</v>
      </c>
      <c r="J1" t="s">
        <v>142</v>
      </c>
      <c r="K1" t="s">
        <v>143</v>
      </c>
      <c r="L1" t="s">
        <v>144</v>
      </c>
      <c r="M1" t="s">
        <v>145</v>
      </c>
      <c r="N1" t="s">
        <v>146</v>
      </c>
      <c r="O1" t="s">
        <v>147</v>
      </c>
      <c r="P1" t="s">
        <v>148</v>
      </c>
      <c r="Q1" t="s">
        <v>149</v>
      </c>
      <c r="R1" t="s">
        <v>150</v>
      </c>
    </row>
    <row r="2" spans="1:18">
      <c r="A2" t="s">
        <v>160</v>
      </c>
      <c r="B2" s="109">
        <v>1.488</v>
      </c>
      <c r="C2" t="s">
        <v>170</v>
      </c>
      <c r="D2" s="109">
        <v>1.492</v>
      </c>
      <c r="E2" s="54">
        <v>44846</v>
      </c>
      <c r="F2" s="105" t="s">
        <v>171</v>
      </c>
      <c r="G2" s="110" t="s">
        <v>172</v>
      </c>
      <c r="H2" s="110" t="s">
        <v>173</v>
      </c>
      <c r="I2" t="s">
        <v>174</v>
      </c>
      <c r="J2" t="s">
        <v>175</v>
      </c>
      <c r="K2" s="109">
        <v>39.698</v>
      </c>
      <c r="L2" t="s">
        <v>176</v>
      </c>
      <c r="M2" t="s">
        <v>177</v>
      </c>
      <c r="N2" t="s">
        <v>177</v>
      </c>
      <c r="O2" t="s">
        <v>178</v>
      </c>
      <c r="P2" t="s">
        <v>179</v>
      </c>
      <c r="Q2" t="s">
        <v>177</v>
      </c>
      <c r="R2" t="s">
        <v>177</v>
      </c>
    </row>
    <row r="3" spans="1:18">
      <c r="A3" t="s">
        <v>160</v>
      </c>
      <c r="B3" s="109">
        <v>1.488</v>
      </c>
      <c r="C3" t="s">
        <v>180</v>
      </c>
      <c r="D3" s="109">
        <v>1.611</v>
      </c>
      <c r="E3" s="54">
        <v>44846</v>
      </c>
      <c r="F3" s="105" t="s">
        <v>171</v>
      </c>
      <c r="G3" s="110">
        <v>14.652314814814815</v>
      </c>
      <c r="H3" s="110">
        <v>1.6037507477440833E-4</v>
      </c>
      <c r="I3" t="s">
        <v>181</v>
      </c>
      <c r="J3" t="s">
        <v>175</v>
      </c>
      <c r="K3" s="109">
        <v>35.71</v>
      </c>
      <c r="L3" t="s">
        <v>176</v>
      </c>
      <c r="M3" t="s">
        <v>177</v>
      </c>
      <c r="N3" t="s">
        <v>177</v>
      </c>
      <c r="O3" t="s">
        <v>178</v>
      </c>
      <c r="P3" t="s">
        <v>182</v>
      </c>
      <c r="Q3" t="s">
        <v>177</v>
      </c>
      <c r="R3" t="s">
        <v>177</v>
      </c>
    </row>
    <row r="4" spans="1:18">
      <c r="A4" t="s">
        <v>160</v>
      </c>
      <c r="B4" s="109">
        <v>1.488</v>
      </c>
      <c r="C4" t="s">
        <v>159</v>
      </c>
      <c r="D4" s="109">
        <v>1.4670000000000001</v>
      </c>
      <c r="E4" s="54">
        <v>44846</v>
      </c>
      <c r="F4" s="105" t="s">
        <v>171</v>
      </c>
      <c r="G4" s="110">
        <v>121.15287037037037</v>
      </c>
      <c r="H4" s="110">
        <v>1.6037507477748508E-4</v>
      </c>
      <c r="I4" t="s">
        <v>183</v>
      </c>
      <c r="J4" t="s">
        <v>175</v>
      </c>
      <c r="K4" s="109">
        <v>30.657</v>
      </c>
      <c r="L4" t="s">
        <v>176</v>
      </c>
      <c r="M4" t="s">
        <v>177</v>
      </c>
      <c r="N4" t="s">
        <v>177</v>
      </c>
      <c r="O4" t="s">
        <v>178</v>
      </c>
      <c r="P4" t="s">
        <v>184</v>
      </c>
      <c r="Q4" t="s">
        <v>177</v>
      </c>
      <c r="R4" t="s">
        <v>177</v>
      </c>
    </row>
    <row r="5" spans="1:18">
      <c r="A5" t="s">
        <v>170</v>
      </c>
      <c r="B5" s="109">
        <v>1.492</v>
      </c>
      <c r="C5" t="s">
        <v>160</v>
      </c>
      <c r="D5" s="109">
        <v>1.488</v>
      </c>
      <c r="E5" s="54">
        <v>44848</v>
      </c>
      <c r="F5" s="105" t="s">
        <v>185</v>
      </c>
      <c r="G5" s="110" t="s">
        <v>172</v>
      </c>
      <c r="H5" s="110" t="s">
        <v>173</v>
      </c>
      <c r="I5" t="s">
        <v>186</v>
      </c>
      <c r="J5" t="s">
        <v>175</v>
      </c>
      <c r="K5" s="110">
        <v>39.700000000000003</v>
      </c>
      <c r="L5" t="s">
        <v>176</v>
      </c>
      <c r="M5" t="s">
        <v>177</v>
      </c>
      <c r="N5" t="s">
        <v>177</v>
      </c>
      <c r="O5" t="s">
        <v>179</v>
      </c>
      <c r="P5" t="s">
        <v>178</v>
      </c>
      <c r="Q5" t="s">
        <v>177</v>
      </c>
      <c r="R5" t="s">
        <v>177</v>
      </c>
    </row>
    <row r="6" spans="1:18">
      <c r="A6" t="s">
        <v>170</v>
      </c>
      <c r="B6" s="109">
        <v>1.492</v>
      </c>
      <c r="C6" t="s">
        <v>187</v>
      </c>
      <c r="D6" s="109">
        <v>1.59</v>
      </c>
      <c r="E6" s="54">
        <v>44848</v>
      </c>
      <c r="F6" s="105" t="s">
        <v>185</v>
      </c>
      <c r="G6" s="110">
        <v>192.90148148148148</v>
      </c>
      <c r="H6" s="110">
        <v>1.6037507476928043E-4</v>
      </c>
      <c r="I6" t="s">
        <v>188</v>
      </c>
      <c r="J6" t="s">
        <v>175</v>
      </c>
      <c r="K6" s="110">
        <v>20.774999999999999</v>
      </c>
      <c r="L6" t="s">
        <v>176</v>
      </c>
      <c r="M6" t="s">
        <v>177</v>
      </c>
      <c r="N6" t="s">
        <v>177</v>
      </c>
      <c r="O6" t="s">
        <v>179</v>
      </c>
      <c r="P6" t="s">
        <v>189</v>
      </c>
      <c r="Q6" t="s">
        <v>177</v>
      </c>
      <c r="R6" t="s">
        <v>177</v>
      </c>
    </row>
    <row r="7" spans="1:18">
      <c r="A7" t="s">
        <v>170</v>
      </c>
      <c r="B7" s="109">
        <v>1.492</v>
      </c>
      <c r="C7" t="s">
        <v>180</v>
      </c>
      <c r="D7" s="109">
        <v>1.611</v>
      </c>
      <c r="E7" s="54">
        <v>44848</v>
      </c>
      <c r="F7" s="105" t="s">
        <v>185</v>
      </c>
      <c r="G7" s="110">
        <v>300.07009259259257</v>
      </c>
      <c r="H7" s="110">
        <v>1.6037507478568972E-4</v>
      </c>
      <c r="I7" s="325" t="s">
        <v>190</v>
      </c>
      <c r="J7" t="s">
        <v>175</v>
      </c>
      <c r="K7" s="110">
        <v>10.298333333333334</v>
      </c>
      <c r="L7" t="s">
        <v>176</v>
      </c>
      <c r="M7" t="s">
        <v>177</v>
      </c>
      <c r="N7" t="s">
        <v>177</v>
      </c>
      <c r="O7" t="s">
        <v>179</v>
      </c>
      <c r="P7" t="s">
        <v>182</v>
      </c>
      <c r="Q7" t="s">
        <v>177</v>
      </c>
      <c r="R7" t="s">
        <v>177</v>
      </c>
    </row>
    <row r="8" spans="1:18">
      <c r="A8" t="s">
        <v>180</v>
      </c>
      <c r="B8" s="109">
        <v>1.611</v>
      </c>
      <c r="C8" t="s">
        <v>160</v>
      </c>
      <c r="D8" s="109">
        <v>1.488</v>
      </c>
      <c r="E8" s="54">
        <v>44848</v>
      </c>
      <c r="F8" s="105">
        <v>3</v>
      </c>
      <c r="G8" s="110" t="s">
        <v>172</v>
      </c>
      <c r="H8" s="110" t="s">
        <v>173</v>
      </c>
      <c r="I8" s="107">
        <v>99.427777777777791</v>
      </c>
      <c r="J8" s="107">
        <v>5.5555555555031333E-4</v>
      </c>
      <c r="K8" s="110">
        <v>35.710333333333331</v>
      </c>
      <c r="L8" t="s">
        <v>176</v>
      </c>
      <c r="O8" t="s">
        <v>182</v>
      </c>
      <c r="P8" t="s">
        <v>178</v>
      </c>
    </row>
    <row r="9" spans="1:18">
      <c r="A9" t="s">
        <v>180</v>
      </c>
      <c r="B9" s="109">
        <v>1.611</v>
      </c>
      <c r="C9" t="s">
        <v>170</v>
      </c>
      <c r="D9" s="109">
        <v>1.492</v>
      </c>
      <c r="E9" s="54">
        <v>44848</v>
      </c>
      <c r="F9" s="105">
        <v>3</v>
      </c>
      <c r="G9" s="110">
        <v>105.41787037037038</v>
      </c>
      <c r="H9" s="110">
        <v>5.7824055540862951E-4</v>
      </c>
      <c r="I9" s="107">
        <v>89.171851851851855</v>
      </c>
      <c r="J9" s="107">
        <v>8.0187537387922073E-4</v>
      </c>
      <c r="K9" s="110">
        <v>10.298999999999999</v>
      </c>
      <c r="L9" t="s">
        <v>176</v>
      </c>
      <c r="O9" t="s">
        <v>182</v>
      </c>
      <c r="P9" t="s">
        <v>179</v>
      </c>
    </row>
    <row r="10" spans="1:18">
      <c r="A10" t="s">
        <v>180</v>
      </c>
      <c r="B10" s="109">
        <v>1.611</v>
      </c>
      <c r="C10" t="s">
        <v>16</v>
      </c>
      <c r="D10" s="109">
        <v>1.76</v>
      </c>
      <c r="E10" s="54">
        <v>44848</v>
      </c>
      <c r="F10" s="105">
        <v>3</v>
      </c>
      <c r="G10" s="110">
        <v>212.67101851851851</v>
      </c>
      <c r="H10" s="110">
        <v>8.9293062601901896E-4</v>
      </c>
      <c r="I10" s="107">
        <v>71.32092592592592</v>
      </c>
      <c r="J10" s="107">
        <v>8.0187537387922073E-4</v>
      </c>
      <c r="K10" s="110">
        <v>21.172999999999998</v>
      </c>
      <c r="L10" t="s">
        <v>176</v>
      </c>
      <c r="O10" t="s">
        <v>182</v>
      </c>
      <c r="P10" t="s">
        <v>228</v>
      </c>
    </row>
    <row r="11" spans="1:18">
      <c r="A11" t="s">
        <v>159</v>
      </c>
      <c r="B11" s="109">
        <v>1.4670000000000001</v>
      </c>
      <c r="C11" t="s">
        <v>160</v>
      </c>
      <c r="D11" s="109">
        <v>1.488</v>
      </c>
      <c r="E11" s="54">
        <v>44851</v>
      </c>
      <c r="F11" s="105">
        <v>4</v>
      </c>
      <c r="G11" s="110" t="s">
        <v>172</v>
      </c>
      <c r="H11" s="110" t="s">
        <v>173</v>
      </c>
      <c r="I11" s="107">
        <v>90.173796296296288</v>
      </c>
      <c r="J11" s="107">
        <v>3.9316432862130865E-3</v>
      </c>
      <c r="K11" s="110">
        <v>30.657</v>
      </c>
      <c r="L11" t="s">
        <v>176</v>
      </c>
      <c r="O11" t="s">
        <v>184</v>
      </c>
      <c r="P11" t="s">
        <v>178</v>
      </c>
    </row>
    <row r="12" spans="1:18">
      <c r="A12" t="s">
        <v>159</v>
      </c>
      <c r="B12" s="109">
        <v>1.4670000000000001</v>
      </c>
      <c r="C12" t="s">
        <v>162</v>
      </c>
      <c r="D12" s="109">
        <v>1.595</v>
      </c>
      <c r="E12" s="54">
        <v>44851</v>
      </c>
      <c r="F12" s="105">
        <v>4</v>
      </c>
      <c r="G12" s="48">
        <v>110.15049999999999</v>
      </c>
      <c r="H12" s="48">
        <v>2.9999999999999997E-4</v>
      </c>
      <c r="I12" s="107">
        <v>88.335277777777776</v>
      </c>
      <c r="J12" s="107">
        <v>5.5555555555031333E-4</v>
      </c>
      <c r="K12" s="110">
        <v>26.216999999999999</v>
      </c>
      <c r="L12" t="s">
        <v>176</v>
      </c>
      <c r="O12" t="s">
        <v>184</v>
      </c>
      <c r="P12" t="s">
        <v>189</v>
      </c>
    </row>
    <row r="13" spans="1:18">
      <c r="A13" t="s">
        <v>159</v>
      </c>
      <c r="B13" s="109">
        <v>1.4670000000000001</v>
      </c>
      <c r="C13" t="s">
        <v>163</v>
      </c>
      <c r="D13" s="109">
        <v>1.4650000000000001</v>
      </c>
      <c r="E13" s="54">
        <v>44851</v>
      </c>
      <c r="F13" s="105">
        <v>4</v>
      </c>
      <c r="G13" s="48">
        <v>188.93860000000001</v>
      </c>
      <c r="H13" s="48">
        <v>1.6000000000000001E-4</v>
      </c>
      <c r="I13" s="107">
        <v>88.971666666666678</v>
      </c>
      <c r="J13" s="107">
        <v>2.7777777777515666E-4</v>
      </c>
      <c r="K13" s="110">
        <v>31.753</v>
      </c>
      <c r="L13" t="s">
        <v>176</v>
      </c>
      <c r="O13" t="s">
        <v>184</v>
      </c>
      <c r="P13" t="s">
        <v>229</v>
      </c>
    </row>
    <row r="14" spans="1:18">
      <c r="A14" t="s">
        <v>163</v>
      </c>
      <c r="B14" s="109">
        <v>1.4650000000000001</v>
      </c>
      <c r="C14" t="s">
        <v>159</v>
      </c>
      <c r="D14" s="109">
        <v>1.4670000000000001</v>
      </c>
      <c r="E14" s="54">
        <v>44851</v>
      </c>
      <c r="F14" s="105">
        <v>5</v>
      </c>
      <c r="G14" s="110" t="s">
        <v>172</v>
      </c>
      <c r="H14" s="110" t="s">
        <v>173</v>
      </c>
      <c r="I14" s="107">
        <v>91.038796296296297</v>
      </c>
      <c r="J14" s="107">
        <v>1.6037507477748508E-4</v>
      </c>
      <c r="K14" s="110">
        <v>31.753</v>
      </c>
      <c r="L14" t="s">
        <v>176</v>
      </c>
      <c r="O14" t="s">
        <v>229</v>
      </c>
      <c r="P14" t="s">
        <v>184</v>
      </c>
    </row>
    <row r="15" spans="1:18">
      <c r="A15" t="s">
        <v>163</v>
      </c>
      <c r="B15" s="109">
        <v>1.4650000000000001</v>
      </c>
      <c r="C15" t="s">
        <v>44</v>
      </c>
      <c r="D15" s="109">
        <v>0.216</v>
      </c>
      <c r="E15" s="54">
        <v>44851</v>
      </c>
      <c r="F15" s="105">
        <v>5</v>
      </c>
      <c r="G15" s="110">
        <v>63.67768518518519</v>
      </c>
      <c r="H15" s="110">
        <v>1.6037507477338275E-4</v>
      </c>
      <c r="I15" s="107">
        <v>90.683518518518511</v>
      </c>
      <c r="J15" s="107">
        <v>6.9905874401030705E-4</v>
      </c>
      <c r="K15" s="110">
        <v>31.013000000000002</v>
      </c>
      <c r="L15" t="s">
        <v>176</v>
      </c>
      <c r="O15" t="s">
        <v>229</v>
      </c>
      <c r="P15" t="s">
        <v>231</v>
      </c>
    </row>
    <row r="16" spans="1:18">
      <c r="A16" t="s">
        <v>163</v>
      </c>
      <c r="B16" s="109">
        <v>1.4650000000000001</v>
      </c>
      <c r="C16" t="s">
        <v>32</v>
      </c>
      <c r="D16" s="109">
        <v>2.3660000000000001</v>
      </c>
      <c r="E16" s="54">
        <v>44851</v>
      </c>
      <c r="F16" s="105">
        <v>5</v>
      </c>
      <c r="G16" s="110">
        <v>176.7687962962963</v>
      </c>
      <c r="H16" s="110">
        <v>5.7824055540294059E-4</v>
      </c>
      <c r="I16" s="107">
        <v>88.097685185185185</v>
      </c>
      <c r="J16" s="107">
        <v>1.6037507477748508E-4</v>
      </c>
      <c r="K16" s="110">
        <v>30.42</v>
      </c>
      <c r="L16" t="s">
        <v>176</v>
      </c>
      <c r="O16" t="s">
        <v>229</v>
      </c>
      <c r="P16" t="s">
        <v>232</v>
      </c>
    </row>
    <row r="17" spans="1:16">
      <c r="A17" t="s">
        <v>32</v>
      </c>
      <c r="B17" s="109">
        <v>2.3660000000000001</v>
      </c>
      <c r="C17" t="s">
        <v>163</v>
      </c>
      <c r="D17" s="109">
        <v>1.4650000000000001</v>
      </c>
      <c r="E17" s="54">
        <v>44851</v>
      </c>
      <c r="F17" s="105">
        <v>6</v>
      </c>
      <c r="G17" s="110" t="s">
        <v>172</v>
      </c>
      <c r="H17" s="110" t="s">
        <v>173</v>
      </c>
      <c r="I17" s="107">
        <v>91.914351851851848</v>
      </c>
      <c r="J17" s="107">
        <v>1.6037507476928043E-4</v>
      </c>
      <c r="K17" s="110">
        <v>30.420200000000005</v>
      </c>
      <c r="L17" t="s">
        <v>176</v>
      </c>
      <c r="O17" t="s">
        <v>232</v>
      </c>
      <c r="P17" t="s">
        <v>229</v>
      </c>
    </row>
    <row r="18" spans="1:16">
      <c r="A18" t="s">
        <v>32</v>
      </c>
      <c r="B18" s="109">
        <v>2.3660000000000001</v>
      </c>
      <c r="C18" t="s">
        <v>44</v>
      </c>
      <c r="D18" s="109">
        <v>0.216</v>
      </c>
      <c r="E18" s="54">
        <v>44851</v>
      </c>
      <c r="F18" s="105">
        <v>6</v>
      </c>
      <c r="G18" s="110">
        <v>33.82925925925926</v>
      </c>
      <c r="H18" s="110">
        <v>5.7824055540976727E-4</v>
      </c>
      <c r="I18" s="107">
        <v>91.546018518518508</v>
      </c>
      <c r="J18" s="107">
        <v>1.6037507477748508E-4</v>
      </c>
      <c r="K18" s="110">
        <v>51.258000000000003</v>
      </c>
      <c r="L18" t="s">
        <v>176</v>
      </c>
      <c r="O18" t="s">
        <v>232</v>
      </c>
      <c r="P18" t="s">
        <v>231</v>
      </c>
    </row>
    <row r="19" spans="1:16">
      <c r="A19" t="s">
        <v>32</v>
      </c>
      <c r="B19" s="109">
        <v>2.3660000000000001</v>
      </c>
      <c r="C19" t="s">
        <v>45</v>
      </c>
      <c r="D19" s="109">
        <v>1.526</v>
      </c>
      <c r="E19" s="54">
        <v>44851</v>
      </c>
      <c r="F19" s="105">
        <v>6</v>
      </c>
      <c r="G19" s="110">
        <v>59.665833333333332</v>
      </c>
      <c r="H19" s="110">
        <v>2.7777777777870938E-4</v>
      </c>
      <c r="I19" s="107">
        <v>82.36990740740741</v>
      </c>
      <c r="J19" s="107">
        <v>1.6037507477748508E-4</v>
      </c>
      <c r="K19" s="110">
        <v>54.064</v>
      </c>
      <c r="L19" t="s">
        <v>176</v>
      </c>
      <c r="O19" t="s">
        <v>232</v>
      </c>
      <c r="P19" t="s">
        <v>234</v>
      </c>
    </row>
    <row r="20" spans="1:16">
      <c r="A20" t="s">
        <v>32</v>
      </c>
      <c r="B20" s="109">
        <v>2.3660000000000001</v>
      </c>
      <c r="C20" t="s">
        <v>30</v>
      </c>
      <c r="D20" s="109">
        <v>1.538</v>
      </c>
      <c r="E20" s="54">
        <v>44851</v>
      </c>
      <c r="F20" s="105">
        <v>6</v>
      </c>
      <c r="G20" s="110">
        <v>78.417222222222222</v>
      </c>
      <c r="H20" s="110">
        <v>2.7777777778226209E-4</v>
      </c>
      <c r="I20" s="107">
        <v>81.63675925925925</v>
      </c>
      <c r="J20" s="107">
        <v>6.9905874401030705E-4</v>
      </c>
      <c r="K20" s="110">
        <v>49.470999999999997</v>
      </c>
      <c r="L20" t="s">
        <v>176</v>
      </c>
      <c r="O20" t="s">
        <v>232</v>
      </c>
      <c r="P20" t="s">
        <v>235</v>
      </c>
    </row>
    <row r="21" spans="1:16">
      <c r="A21" t="s">
        <v>44</v>
      </c>
      <c r="B21" s="109">
        <v>0.216</v>
      </c>
      <c r="C21" t="s">
        <v>32</v>
      </c>
      <c r="D21" s="109">
        <v>2.3660000000000001</v>
      </c>
      <c r="E21" s="54">
        <v>44852</v>
      </c>
      <c r="F21" s="105">
        <v>7</v>
      </c>
      <c r="G21" s="110" t="s">
        <v>172</v>
      </c>
      <c r="H21" s="110" t="s">
        <v>173</v>
      </c>
      <c r="I21" s="107">
        <v>88.46037037037037</v>
      </c>
      <c r="J21" s="107">
        <v>1.2525693757901764E-3</v>
      </c>
      <c r="K21" s="110">
        <v>51.258999999999993</v>
      </c>
      <c r="L21" t="s">
        <v>176</v>
      </c>
      <c r="O21" t="s">
        <v>231</v>
      </c>
      <c r="P21" t="s">
        <v>232</v>
      </c>
    </row>
    <row r="22" spans="1:16">
      <c r="A22" t="s">
        <v>44</v>
      </c>
      <c r="B22" s="109">
        <v>0.216</v>
      </c>
      <c r="C22" t="s">
        <v>163</v>
      </c>
      <c r="D22" s="109">
        <v>1.4650000000000001</v>
      </c>
      <c r="E22" s="54">
        <v>44852</v>
      </c>
      <c r="F22" s="105">
        <v>7</v>
      </c>
      <c r="G22" s="110">
        <v>33.080462962962962</v>
      </c>
      <c r="H22" s="110">
        <v>3.207501495467655E-4</v>
      </c>
      <c r="I22" s="107">
        <v>89.327314814814827</v>
      </c>
      <c r="J22" s="107">
        <v>4.2431256434841076E-4</v>
      </c>
      <c r="K22" s="110">
        <v>31.013000000000002</v>
      </c>
      <c r="L22" t="s">
        <v>176</v>
      </c>
      <c r="O22" t="s">
        <v>231</v>
      </c>
      <c r="P22" t="s">
        <v>229</v>
      </c>
    </row>
    <row r="23" spans="1:16">
      <c r="A23" t="s">
        <v>44</v>
      </c>
      <c r="B23" s="109">
        <v>0.216</v>
      </c>
      <c r="C23" t="s">
        <v>430</v>
      </c>
      <c r="D23" s="109">
        <v>1.595</v>
      </c>
      <c r="E23" s="54">
        <v>44852</v>
      </c>
      <c r="F23" s="105">
        <v>7</v>
      </c>
      <c r="G23" s="110">
        <v>140.20564814814816</v>
      </c>
      <c r="H23" s="110">
        <v>3.2075014955497015E-4</v>
      </c>
      <c r="I23" s="107">
        <v>87.565462962962968</v>
      </c>
      <c r="J23" s="107">
        <v>1.6037507477748508E-4</v>
      </c>
      <c r="K23" s="110">
        <v>13.083</v>
      </c>
      <c r="L23" t="s">
        <v>176</v>
      </c>
      <c r="O23" t="s">
        <v>231</v>
      </c>
      <c r="P23" t="s">
        <v>231</v>
      </c>
    </row>
    <row r="24" spans="1:16">
      <c r="A24" t="s">
        <v>44</v>
      </c>
      <c r="B24" s="109">
        <v>0.216</v>
      </c>
      <c r="C24" t="s">
        <v>165</v>
      </c>
      <c r="D24" s="109">
        <v>0.23599999999999999</v>
      </c>
      <c r="E24" s="54">
        <v>44852</v>
      </c>
      <c r="F24" s="105">
        <v>7</v>
      </c>
      <c r="G24" s="110">
        <v>207.7287037037037</v>
      </c>
      <c r="H24" s="110">
        <v>5.7824055540294059E-4</v>
      </c>
      <c r="I24" s="107">
        <v>87.317129629629633</v>
      </c>
      <c r="J24" s="107">
        <v>6.9905874400371911E-4</v>
      </c>
      <c r="K24" s="110">
        <v>32.345999999999997</v>
      </c>
      <c r="L24" t="s">
        <v>176</v>
      </c>
      <c r="O24" t="s">
        <v>231</v>
      </c>
      <c r="P24" t="s">
        <v>236</v>
      </c>
    </row>
    <row r="25" spans="1:16">
      <c r="A25" t="s">
        <v>162</v>
      </c>
      <c r="B25" s="109">
        <v>1.595</v>
      </c>
      <c r="C25" t="s">
        <v>16</v>
      </c>
      <c r="D25" s="109">
        <v>1.76</v>
      </c>
      <c r="E25" s="54">
        <v>44852</v>
      </c>
      <c r="F25" s="105">
        <v>8</v>
      </c>
      <c r="G25" s="110" t="s">
        <v>172</v>
      </c>
      <c r="H25" s="110" t="s">
        <v>173</v>
      </c>
      <c r="I25" s="107">
        <v>77.362129629629635</v>
      </c>
      <c r="J25" s="107">
        <v>1.6037507477748508E-4</v>
      </c>
      <c r="K25" s="110">
        <v>53.783999999999999</v>
      </c>
      <c r="L25" t="s">
        <v>176</v>
      </c>
      <c r="O25" t="s">
        <v>189</v>
      </c>
      <c r="P25" t="s">
        <v>228</v>
      </c>
    </row>
    <row r="26" spans="1:16">
      <c r="A26" t="s">
        <v>162</v>
      </c>
      <c r="B26" s="109">
        <v>1.595</v>
      </c>
      <c r="C26" t="s">
        <v>165</v>
      </c>
      <c r="D26" s="109">
        <v>0.23599999999999999</v>
      </c>
      <c r="E26" s="54">
        <v>44852</v>
      </c>
      <c r="F26" s="105">
        <v>8</v>
      </c>
      <c r="G26" s="110">
        <v>58.307222222222229</v>
      </c>
      <c r="H26" s="110">
        <v>5.0000000000000001E-4</v>
      </c>
      <c r="I26" s="107">
        <v>88.167222222222222</v>
      </c>
      <c r="J26" s="107">
        <v>1.1111111111148375E-3</v>
      </c>
      <c r="K26" s="110">
        <v>29.88</v>
      </c>
      <c r="L26" t="s">
        <v>176</v>
      </c>
      <c r="O26" t="s">
        <v>189</v>
      </c>
      <c r="P26" t="s">
        <v>236</v>
      </c>
    </row>
    <row r="27" spans="1:16">
      <c r="A27" t="s">
        <v>162</v>
      </c>
      <c r="B27" s="109">
        <v>1.595</v>
      </c>
      <c r="C27" t="s">
        <v>44</v>
      </c>
      <c r="D27" s="109">
        <v>0.216</v>
      </c>
      <c r="E27" s="54">
        <v>44852</v>
      </c>
      <c r="F27" s="105">
        <v>8</v>
      </c>
      <c r="G27" s="110">
        <v>146.93074074074073</v>
      </c>
      <c r="H27" s="110">
        <v>4.2431256434841076E-4</v>
      </c>
      <c r="I27" s="107">
        <v>92.461203703703703</v>
      </c>
      <c r="J27" s="107">
        <v>8.0187537387922073E-4</v>
      </c>
      <c r="K27" s="110">
        <v>13.083</v>
      </c>
      <c r="L27" t="s">
        <v>176</v>
      </c>
      <c r="O27" t="s">
        <v>189</v>
      </c>
      <c r="P27" t="s">
        <v>231</v>
      </c>
    </row>
    <row r="28" spans="1:16">
      <c r="A28" t="s">
        <v>162</v>
      </c>
      <c r="B28" s="109">
        <v>1.595</v>
      </c>
      <c r="C28" t="s">
        <v>159</v>
      </c>
      <c r="D28" s="109">
        <v>1.4670000000000001</v>
      </c>
      <c r="E28" s="54">
        <v>44852</v>
      </c>
      <c r="F28" s="105">
        <v>8</v>
      </c>
      <c r="G28" s="110">
        <v>257.33564814814821</v>
      </c>
      <c r="H28" s="110">
        <v>1.6037507475287114E-4</v>
      </c>
      <c r="I28" s="107">
        <v>91.67574074074075</v>
      </c>
      <c r="J28" s="107">
        <v>6.9905874401030705E-4</v>
      </c>
      <c r="K28" s="110">
        <v>26.216999999999999</v>
      </c>
      <c r="L28" t="s">
        <v>176</v>
      </c>
      <c r="O28" t="s">
        <v>189</v>
      </c>
      <c r="P28" t="s">
        <v>184</v>
      </c>
    </row>
    <row r="29" spans="1:16">
      <c r="A29" t="s">
        <v>165</v>
      </c>
      <c r="B29" s="109">
        <v>0.23599999999999999</v>
      </c>
      <c r="C29" t="s">
        <v>215</v>
      </c>
      <c r="D29" s="109">
        <v>1.577</v>
      </c>
      <c r="E29" s="54">
        <v>44852</v>
      </c>
      <c r="F29" s="105">
        <v>9</v>
      </c>
      <c r="G29" s="110" t="s">
        <v>172</v>
      </c>
      <c r="H29" s="110" t="s">
        <v>173</v>
      </c>
      <c r="I29" s="107">
        <v>92.416203703703715</v>
      </c>
      <c r="J29" s="107">
        <v>4.2431256434841076E-4</v>
      </c>
      <c r="K29" s="110">
        <v>25.907</v>
      </c>
      <c r="L29" t="s">
        <v>176</v>
      </c>
      <c r="O29" t="s">
        <v>236</v>
      </c>
      <c r="P29" t="s">
        <v>226</v>
      </c>
    </row>
    <row r="30" spans="1:16">
      <c r="A30" t="s">
        <v>165</v>
      </c>
      <c r="B30" s="109">
        <v>0.23599999999999999</v>
      </c>
      <c r="C30" t="s">
        <v>44</v>
      </c>
      <c r="D30" s="109">
        <v>0.216</v>
      </c>
      <c r="E30" s="54">
        <v>44852</v>
      </c>
      <c r="F30" s="105">
        <v>9</v>
      </c>
      <c r="G30" s="110">
        <v>178.9560185185185</v>
      </c>
      <c r="H30" s="110">
        <v>5.7824055541431843E-4</v>
      </c>
      <c r="I30" s="107">
        <v>92.695555555555572</v>
      </c>
      <c r="J30" s="107">
        <v>2.7777777778226209E-4</v>
      </c>
      <c r="K30" s="110">
        <v>32.345999999999997</v>
      </c>
      <c r="L30" t="s">
        <v>176</v>
      </c>
      <c r="O30" t="s">
        <v>236</v>
      </c>
      <c r="P30" t="s">
        <v>231</v>
      </c>
    </row>
    <row r="31" spans="1:16">
      <c r="A31" t="s">
        <v>165</v>
      </c>
      <c r="B31" s="109">
        <v>0.23599999999999999</v>
      </c>
      <c r="C31" t="s">
        <v>162</v>
      </c>
      <c r="D31" s="109">
        <v>1.595</v>
      </c>
      <c r="E31" s="54">
        <v>44852</v>
      </c>
      <c r="F31" s="105">
        <v>9</v>
      </c>
      <c r="G31" s="110">
        <v>202.80907407407406</v>
      </c>
      <c r="H31" s="110">
        <v>4.2431256434841076E-4</v>
      </c>
      <c r="I31" s="107">
        <v>91.844537037037028</v>
      </c>
      <c r="J31" s="107">
        <v>4.2431256434686019E-4</v>
      </c>
      <c r="K31" s="110">
        <v>29.88</v>
      </c>
      <c r="L31" t="s">
        <v>176</v>
      </c>
      <c r="O31" t="s">
        <v>236</v>
      </c>
      <c r="P31" t="s">
        <v>189</v>
      </c>
    </row>
    <row r="32" spans="1:16">
      <c r="A32" t="s">
        <v>165</v>
      </c>
      <c r="B32" s="109">
        <v>0.23599999999999999</v>
      </c>
      <c r="C32" t="s">
        <v>16</v>
      </c>
      <c r="D32" s="109">
        <v>1.76</v>
      </c>
      <c r="E32" s="54">
        <v>44852</v>
      </c>
      <c r="F32" s="105">
        <v>9</v>
      </c>
      <c r="G32" s="110">
        <v>289.86990740740742</v>
      </c>
      <c r="H32" s="110">
        <v>5.7824055539156287E-4</v>
      </c>
      <c r="I32" s="107">
        <v>76.410277777777779</v>
      </c>
      <c r="J32" s="107">
        <v>2.7777777778226209E-4</v>
      </c>
      <c r="K32" s="110">
        <v>46.002000000000002</v>
      </c>
      <c r="L32" t="s">
        <v>176</v>
      </c>
      <c r="O32" t="s">
        <v>236</v>
      </c>
      <c r="P32" t="s">
        <v>228</v>
      </c>
    </row>
    <row r="33" spans="1:16">
      <c r="A33" t="s">
        <v>165</v>
      </c>
      <c r="B33" s="109">
        <v>0.23599999999999999</v>
      </c>
      <c r="C33" t="s">
        <v>215</v>
      </c>
      <c r="D33" s="109">
        <v>1.577</v>
      </c>
      <c r="E33" s="54">
        <v>44853</v>
      </c>
      <c r="F33" s="105">
        <v>10</v>
      </c>
      <c r="G33" s="110" t="s">
        <v>172</v>
      </c>
      <c r="H33" s="110" t="s">
        <v>173</v>
      </c>
      <c r="I33" s="107">
        <v>92.416203703703715</v>
      </c>
      <c r="J33" s="107">
        <v>4.2431256434841076E-4</v>
      </c>
      <c r="K33" s="110">
        <v>25.907</v>
      </c>
      <c r="L33" t="s">
        <v>176</v>
      </c>
      <c r="O33" t="s">
        <v>236</v>
      </c>
      <c r="P33" t="s">
        <v>226</v>
      </c>
    </row>
    <row r="34" spans="1:16">
      <c r="A34" t="s">
        <v>165</v>
      </c>
      <c r="B34" s="109">
        <v>0.23599999999999999</v>
      </c>
      <c r="C34" t="s">
        <v>86</v>
      </c>
      <c r="D34" s="109">
        <v>1.583</v>
      </c>
      <c r="E34" s="54">
        <v>44853</v>
      </c>
      <c r="F34" s="105">
        <v>10</v>
      </c>
      <c r="G34" s="110">
        <v>97.427407407407415</v>
      </c>
      <c r="H34" s="110">
        <v>3.207501495467655E-4</v>
      </c>
      <c r="I34" s="107">
        <v>91.987870370370388</v>
      </c>
      <c r="J34" s="107">
        <v>1.6037507477748508E-4</v>
      </c>
      <c r="K34" s="110">
        <v>28.114999999999998</v>
      </c>
      <c r="L34" t="s">
        <v>176</v>
      </c>
      <c r="O34" t="s">
        <v>236</v>
      </c>
      <c r="P34" t="s">
        <v>240</v>
      </c>
    </row>
    <row r="35" spans="1:16">
      <c r="A35" t="s">
        <v>165</v>
      </c>
      <c r="B35" s="109">
        <v>0.23599999999999999</v>
      </c>
      <c r="C35" t="s">
        <v>227</v>
      </c>
      <c r="D35" s="109">
        <v>0.216</v>
      </c>
      <c r="E35" s="54">
        <v>44853</v>
      </c>
      <c r="F35" s="105">
        <v>10</v>
      </c>
      <c r="G35" s="110">
        <v>137.22037037037038</v>
      </c>
      <c r="H35" s="110">
        <v>1.6037507478568969E-4</v>
      </c>
      <c r="I35" s="107">
        <v>111.92120370370371</v>
      </c>
      <c r="J35" s="107">
        <v>4.2431256434686019E-4</v>
      </c>
      <c r="K35" s="110">
        <v>4.0739999999999998</v>
      </c>
      <c r="L35" t="s">
        <v>176</v>
      </c>
      <c r="O35" t="s">
        <v>236</v>
      </c>
      <c r="P35" t="s">
        <v>241</v>
      </c>
    </row>
    <row r="36" spans="1:16">
      <c r="A36" t="s">
        <v>227</v>
      </c>
      <c r="B36" s="109">
        <v>0.216</v>
      </c>
      <c r="C36" t="s">
        <v>44</v>
      </c>
      <c r="D36" s="109">
        <v>0.216</v>
      </c>
      <c r="E36" s="54">
        <v>44853</v>
      </c>
      <c r="F36" s="105">
        <v>11</v>
      </c>
      <c r="G36" s="110" t="s">
        <v>172</v>
      </c>
      <c r="H36" s="110" t="s">
        <v>173</v>
      </c>
      <c r="I36" s="107">
        <v>90.003703703703707</v>
      </c>
      <c r="J36" s="107">
        <v>4.2431256434686019E-4</v>
      </c>
      <c r="K36" s="110">
        <v>29.594000000000005</v>
      </c>
      <c r="L36" t="s">
        <v>176</v>
      </c>
      <c r="O36" t="s">
        <v>241</v>
      </c>
      <c r="P36" t="s">
        <v>231</v>
      </c>
    </row>
    <row r="37" spans="1:16">
      <c r="A37" t="s">
        <v>227</v>
      </c>
      <c r="B37" s="109">
        <v>0.216</v>
      </c>
      <c r="C37" t="s">
        <v>165</v>
      </c>
      <c r="D37" s="109">
        <v>0.23599999999999999</v>
      </c>
      <c r="E37" s="54">
        <v>44853</v>
      </c>
      <c r="F37" s="105">
        <v>11</v>
      </c>
      <c r="G37" s="110">
        <v>133.3848148148148</v>
      </c>
      <c r="H37" s="110">
        <v>3.2075014953856086E-4</v>
      </c>
      <c r="I37" s="107">
        <v>68.160462962962967</v>
      </c>
      <c r="J37" s="107">
        <v>1.6037507477748508E-4</v>
      </c>
      <c r="K37" s="110">
        <v>4.0739999999999998</v>
      </c>
      <c r="L37" t="s">
        <v>176</v>
      </c>
      <c r="O37" t="s">
        <v>241</v>
      </c>
      <c r="P37" t="s">
        <v>236</v>
      </c>
    </row>
    <row r="38" spans="1:16">
      <c r="A38" t="s">
        <v>227</v>
      </c>
      <c r="B38" s="109">
        <v>0.216</v>
      </c>
      <c r="C38" t="s">
        <v>86</v>
      </c>
      <c r="D38" s="109">
        <v>1.583</v>
      </c>
      <c r="E38" s="54">
        <v>44853</v>
      </c>
      <c r="F38" s="105">
        <v>11</v>
      </c>
      <c r="G38" s="110">
        <v>268.10398148148147</v>
      </c>
      <c r="H38" s="110">
        <v>1.6037507478568972E-4</v>
      </c>
      <c r="I38" s="107">
        <v>88.770370370370372</v>
      </c>
      <c r="J38" s="107">
        <v>1.6037507477748508E-4</v>
      </c>
      <c r="K38" s="110">
        <v>25.315000000000001</v>
      </c>
      <c r="L38" t="s">
        <v>176</v>
      </c>
      <c r="O38" t="s">
        <v>241</v>
      </c>
      <c r="P38" t="s">
        <v>240</v>
      </c>
    </row>
    <row r="39" spans="1:16">
      <c r="A39" t="s">
        <v>227</v>
      </c>
      <c r="B39" s="109">
        <v>0.216</v>
      </c>
      <c r="C39" t="s">
        <v>38</v>
      </c>
      <c r="D39" s="109">
        <v>1.393</v>
      </c>
      <c r="E39" s="54">
        <v>44853</v>
      </c>
      <c r="F39" s="105">
        <v>11</v>
      </c>
      <c r="G39" s="110">
        <v>288.87731481481484</v>
      </c>
      <c r="H39" s="110">
        <v>6.9905874399713117E-4</v>
      </c>
      <c r="I39" s="107">
        <v>63.212037037037042</v>
      </c>
      <c r="J39" s="107">
        <v>9.7552349563609852E-4</v>
      </c>
      <c r="K39" s="110">
        <v>19.193000000000001</v>
      </c>
      <c r="L39" t="s">
        <v>176</v>
      </c>
      <c r="O39" t="s">
        <v>241</v>
      </c>
      <c r="P39" t="s">
        <v>242</v>
      </c>
    </row>
    <row r="40" spans="1:16">
      <c r="A40" t="s">
        <v>44</v>
      </c>
      <c r="B40" s="109">
        <v>0.216</v>
      </c>
      <c r="C40" t="s">
        <v>32</v>
      </c>
      <c r="D40" s="109">
        <v>2.3660000000000001</v>
      </c>
      <c r="E40" s="54">
        <v>44853</v>
      </c>
      <c r="F40" s="105">
        <v>12</v>
      </c>
      <c r="G40" s="110" t="s">
        <v>172</v>
      </c>
      <c r="H40" s="110" t="s">
        <v>173</v>
      </c>
      <c r="I40" s="107">
        <v>88.460370370370356</v>
      </c>
      <c r="J40" s="107">
        <v>4.2431256434686019E-4</v>
      </c>
      <c r="K40" s="110">
        <v>51.258999999999993</v>
      </c>
      <c r="L40" t="s">
        <v>176</v>
      </c>
      <c r="O40" t="s">
        <v>231</v>
      </c>
      <c r="P40" t="s">
        <v>232</v>
      </c>
    </row>
    <row r="41" spans="1:16">
      <c r="A41" t="s">
        <v>44</v>
      </c>
      <c r="B41" s="109">
        <v>0.216</v>
      </c>
      <c r="C41" t="s">
        <v>227</v>
      </c>
      <c r="D41" s="109">
        <v>0.216</v>
      </c>
      <c r="E41" s="54">
        <v>44853</v>
      </c>
      <c r="F41" s="105">
        <v>12</v>
      </c>
      <c r="G41" s="110">
        <v>212.6087037037037</v>
      </c>
      <c r="H41" s="110">
        <v>1.6037507476928043E-4</v>
      </c>
      <c r="I41" s="107">
        <v>90.00842592592592</v>
      </c>
      <c r="J41" s="107">
        <v>5.7824055540862951E-4</v>
      </c>
      <c r="K41" s="110">
        <v>29.594999999999999</v>
      </c>
      <c r="L41" t="s">
        <v>176</v>
      </c>
      <c r="O41" t="s">
        <v>231</v>
      </c>
      <c r="P41" t="s">
        <v>241</v>
      </c>
    </row>
    <row r="42" spans="1:16">
      <c r="A42" t="s">
        <v>44</v>
      </c>
      <c r="B42" s="109">
        <v>0.216</v>
      </c>
      <c r="C42" t="s">
        <v>38</v>
      </c>
      <c r="D42" s="109">
        <v>1.393</v>
      </c>
      <c r="E42" s="54">
        <v>44853</v>
      </c>
      <c r="F42" s="105">
        <v>12</v>
      </c>
      <c r="G42" s="110">
        <v>246.58712962962963</v>
      </c>
      <c r="H42" s="110">
        <v>1.6037507476928043E-4</v>
      </c>
      <c r="I42" s="107">
        <v>73.397592592592602</v>
      </c>
      <c r="J42" s="107">
        <v>4.2431256434841076E-4</v>
      </c>
      <c r="K42" s="110">
        <v>30.268000000000001</v>
      </c>
      <c r="L42" t="s">
        <v>176</v>
      </c>
      <c r="O42" t="s">
        <v>231</v>
      </c>
      <c r="P42" t="s">
        <v>242</v>
      </c>
    </row>
    <row r="43" spans="1:16">
      <c r="A43" t="s">
        <v>44</v>
      </c>
      <c r="B43" s="109">
        <v>0.216</v>
      </c>
      <c r="C43" t="s">
        <v>45</v>
      </c>
      <c r="D43" s="109">
        <v>1.526</v>
      </c>
      <c r="E43" s="54">
        <v>44853</v>
      </c>
      <c r="F43" s="105">
        <v>12</v>
      </c>
      <c r="G43" s="110">
        <v>277.3463888888889</v>
      </c>
      <c r="H43" s="110">
        <v>2.7777777779647295E-4</v>
      </c>
      <c r="I43" s="107">
        <v>70.025555555555556</v>
      </c>
      <c r="J43" s="107">
        <v>2.7777777778226209E-4</v>
      </c>
      <c r="K43" s="110">
        <v>25.053000000000001</v>
      </c>
      <c r="L43" t="s">
        <v>176</v>
      </c>
      <c r="O43" t="s">
        <v>231</v>
      </c>
      <c r="P43" t="s">
        <v>234</v>
      </c>
    </row>
    <row r="44" spans="1:16">
      <c r="A44" t="s">
        <v>44</v>
      </c>
      <c r="B44" s="109">
        <v>0.216</v>
      </c>
      <c r="C44" t="s">
        <v>32</v>
      </c>
      <c r="D44" s="109">
        <v>2.3660000000000001</v>
      </c>
      <c r="E44" s="54">
        <v>44853</v>
      </c>
      <c r="F44" s="105">
        <v>13</v>
      </c>
      <c r="G44" s="110" t="s">
        <v>172</v>
      </c>
      <c r="H44" s="110" t="s">
        <v>173</v>
      </c>
      <c r="I44" s="107">
        <v>88.460370370370356</v>
      </c>
      <c r="J44" s="107">
        <v>4.2431256434686019E-4</v>
      </c>
      <c r="K44" s="110">
        <v>51.258999999999993</v>
      </c>
      <c r="L44" t="s">
        <v>176</v>
      </c>
      <c r="O44" t="s">
        <v>231</v>
      </c>
      <c r="P44" t="s">
        <v>232</v>
      </c>
    </row>
    <row r="45" spans="1:16">
      <c r="A45" t="s">
        <v>44</v>
      </c>
      <c r="B45" s="109">
        <v>0.216</v>
      </c>
      <c r="C45" t="s">
        <v>36</v>
      </c>
      <c r="D45" s="109">
        <v>1.6479999999999999</v>
      </c>
      <c r="E45" s="54">
        <v>44853</v>
      </c>
      <c r="F45" s="105">
        <v>13</v>
      </c>
      <c r="G45" s="110">
        <v>262.18074074074076</v>
      </c>
      <c r="H45" s="110">
        <v>4.2431256434530967E-4</v>
      </c>
      <c r="I45" s="107">
        <v>74.679722222222225</v>
      </c>
      <c r="J45" s="107">
        <v>2.7777777778226209E-4</v>
      </c>
      <c r="K45" s="110">
        <v>32.439</v>
      </c>
      <c r="L45" t="s">
        <v>176</v>
      </c>
      <c r="O45" t="s">
        <v>231</v>
      </c>
      <c r="P45" t="s">
        <v>230</v>
      </c>
    </row>
    <row r="46" spans="1:16">
      <c r="A46" t="s">
        <v>86</v>
      </c>
      <c r="B46" s="109">
        <v>1.583</v>
      </c>
      <c r="C46" t="s">
        <v>165</v>
      </c>
      <c r="D46" s="109">
        <v>0.23599999999999999</v>
      </c>
      <c r="E46" s="54">
        <v>44854</v>
      </c>
      <c r="F46" s="105">
        <v>14</v>
      </c>
      <c r="G46" s="110" t="s">
        <v>172</v>
      </c>
      <c r="H46" s="110" t="s">
        <v>173</v>
      </c>
      <c r="I46" s="107">
        <v>88.027685185185192</v>
      </c>
      <c r="J46" s="107">
        <v>1.6037507476928043E-4</v>
      </c>
      <c r="K46" s="110">
        <v>28.114999999999998</v>
      </c>
      <c r="L46" t="s">
        <v>176</v>
      </c>
      <c r="O46" t="s">
        <v>240</v>
      </c>
      <c r="P46" t="s">
        <v>236</v>
      </c>
    </row>
    <row r="47" spans="1:16">
      <c r="A47" t="s">
        <v>86</v>
      </c>
      <c r="B47" s="109">
        <v>1.583</v>
      </c>
      <c r="C47" t="s">
        <v>36</v>
      </c>
      <c r="D47" s="109">
        <v>1.6479999999999999</v>
      </c>
      <c r="E47" s="54">
        <v>44854</v>
      </c>
      <c r="F47" s="105">
        <v>14</v>
      </c>
      <c r="G47" s="110">
        <v>274.70629629629633</v>
      </c>
      <c r="H47" s="110">
        <v>1.6037507478568972E-4</v>
      </c>
      <c r="I47" s="107">
        <v>51.946666666666665</v>
      </c>
      <c r="J47" s="107">
        <v>2.7777777777870938E-4</v>
      </c>
      <c r="K47" s="110">
        <v>13.023000000000001</v>
      </c>
      <c r="L47" t="s">
        <v>176</v>
      </c>
      <c r="O47" t="s">
        <v>240</v>
      </c>
      <c r="P47" t="s">
        <v>230</v>
      </c>
    </row>
    <row r="48" spans="1:16">
      <c r="A48" t="s">
        <v>86</v>
      </c>
      <c r="B48" s="109">
        <v>1.583</v>
      </c>
      <c r="C48" t="s">
        <v>38</v>
      </c>
      <c r="D48" s="109">
        <v>1.393</v>
      </c>
      <c r="E48" s="54">
        <v>44854</v>
      </c>
      <c r="F48" s="105">
        <v>14</v>
      </c>
      <c r="G48" s="110">
        <v>321.32712962962961</v>
      </c>
      <c r="H48" s="110">
        <v>1.6037507478568969E-4</v>
      </c>
      <c r="I48" s="107">
        <v>53.874074074074066</v>
      </c>
      <c r="J48" s="107">
        <v>9.7552349563609852E-4</v>
      </c>
      <c r="K48" s="110">
        <v>13.744999999999999</v>
      </c>
      <c r="L48" t="s">
        <v>176</v>
      </c>
      <c r="O48" t="s">
        <v>240</v>
      </c>
      <c r="P48" t="s">
        <v>242</v>
      </c>
    </row>
    <row r="49" spans="1:16">
      <c r="A49" t="s">
        <v>86</v>
      </c>
      <c r="B49" s="109">
        <v>1.583</v>
      </c>
      <c r="C49" t="s">
        <v>227</v>
      </c>
      <c r="D49" s="109">
        <v>0.216</v>
      </c>
      <c r="E49" s="54">
        <v>44854</v>
      </c>
      <c r="F49" s="105">
        <v>14</v>
      </c>
      <c r="G49" s="110">
        <v>354.51324074074074</v>
      </c>
      <c r="H49" s="110">
        <v>4.2431256434530967E-4</v>
      </c>
      <c r="I49" s="107">
        <v>91.245462962962961</v>
      </c>
      <c r="J49" s="107">
        <v>1.6037507477748508E-4</v>
      </c>
      <c r="K49" s="110">
        <v>25.314000000000004</v>
      </c>
      <c r="L49" t="s">
        <v>176</v>
      </c>
      <c r="O49" t="s">
        <v>240</v>
      </c>
      <c r="P49" t="s">
        <v>241</v>
      </c>
    </row>
    <row r="50" spans="1:16">
      <c r="A50" t="s">
        <v>86</v>
      </c>
      <c r="B50" s="109">
        <v>1.583</v>
      </c>
      <c r="C50" t="s">
        <v>165</v>
      </c>
      <c r="D50" s="109">
        <v>0.23599999999999999</v>
      </c>
      <c r="E50" s="54">
        <v>44854</v>
      </c>
      <c r="F50" s="105">
        <v>15</v>
      </c>
      <c r="G50" s="110" t="s">
        <v>172</v>
      </c>
      <c r="H50" s="110" t="s">
        <v>173</v>
      </c>
      <c r="I50" s="107">
        <v>88.027685185185192</v>
      </c>
      <c r="J50" s="107">
        <v>4.2431256434686019E-4</v>
      </c>
      <c r="K50" s="110">
        <v>28.114999999999998</v>
      </c>
      <c r="L50" t="s">
        <v>176</v>
      </c>
      <c r="O50" t="s">
        <v>240</v>
      </c>
      <c r="P50" t="s">
        <v>236</v>
      </c>
    </row>
    <row r="51" spans="1:16">
      <c r="A51" t="s">
        <v>86</v>
      </c>
      <c r="B51" s="109">
        <v>1.583</v>
      </c>
      <c r="C51" t="s">
        <v>85</v>
      </c>
      <c r="D51" s="109">
        <v>0.216</v>
      </c>
      <c r="E51" s="54">
        <v>44854</v>
      </c>
      <c r="F51" s="105">
        <v>15</v>
      </c>
      <c r="G51" s="110">
        <v>185.0398148148148</v>
      </c>
      <c r="H51" s="110">
        <v>3.2075014953856086E-4</v>
      </c>
      <c r="I51" s="107">
        <v>91.378148148148156</v>
      </c>
      <c r="J51" s="107">
        <v>1.6037507476928043E-4</v>
      </c>
      <c r="K51" s="110">
        <v>22.934999999999999</v>
      </c>
      <c r="L51" t="s">
        <v>176</v>
      </c>
      <c r="O51" t="s">
        <v>240</v>
      </c>
      <c r="P51" t="s">
        <v>237</v>
      </c>
    </row>
    <row r="52" spans="1:16">
      <c r="A52" t="s">
        <v>85</v>
      </c>
      <c r="B52" s="109">
        <v>0.216</v>
      </c>
      <c r="C52" t="s">
        <v>86</v>
      </c>
      <c r="D52" s="109">
        <v>1.583</v>
      </c>
      <c r="E52" s="54">
        <v>44854</v>
      </c>
      <c r="F52" s="105">
        <v>16</v>
      </c>
      <c r="G52" s="110" t="s">
        <v>172</v>
      </c>
      <c r="H52" s="110" t="s">
        <v>173</v>
      </c>
      <c r="I52" s="107">
        <v>88.637777777777785</v>
      </c>
      <c r="J52" s="107">
        <v>2.7777777777515666E-4</v>
      </c>
      <c r="K52" s="110">
        <v>22.934999999999999</v>
      </c>
      <c r="L52" t="s">
        <v>176</v>
      </c>
      <c r="O52" t="s">
        <v>237</v>
      </c>
      <c r="P52" t="s">
        <v>240</v>
      </c>
    </row>
    <row r="53" spans="1:16">
      <c r="A53" t="s">
        <v>85</v>
      </c>
      <c r="B53" s="109">
        <v>0.216</v>
      </c>
      <c r="C53" t="s">
        <v>221</v>
      </c>
      <c r="D53" s="109">
        <v>1.7010000000000001</v>
      </c>
      <c r="E53" s="54">
        <v>44854</v>
      </c>
      <c r="F53" s="105">
        <v>16</v>
      </c>
      <c r="G53" s="110">
        <v>293.12490740740742</v>
      </c>
      <c r="H53" s="110">
        <v>3.2075014957137939E-4</v>
      </c>
      <c r="I53" s="107">
        <v>58.287500000000001</v>
      </c>
      <c r="J53" t="s">
        <v>175</v>
      </c>
      <c r="K53" s="110">
        <v>16.419666666666668</v>
      </c>
      <c r="L53" t="s">
        <v>176</v>
      </c>
      <c r="O53" t="s">
        <v>237</v>
      </c>
      <c r="P53" t="s">
        <v>244</v>
      </c>
    </row>
    <row r="54" spans="1:16">
      <c r="A54" t="s">
        <v>85</v>
      </c>
      <c r="B54" s="109">
        <v>0.216</v>
      </c>
      <c r="C54" t="s">
        <v>36</v>
      </c>
      <c r="D54" s="109">
        <v>1.6479999999999999</v>
      </c>
      <c r="E54" s="54">
        <v>44854</v>
      </c>
      <c r="F54" s="105">
        <v>16</v>
      </c>
      <c r="G54" s="110">
        <v>335.85453703703701</v>
      </c>
      <c r="H54" s="110">
        <v>1.6037507478568972E-4</v>
      </c>
      <c r="I54" s="107">
        <v>71.115000000000009</v>
      </c>
      <c r="J54" s="107">
        <v>2.7777777777515666E-4</v>
      </c>
      <c r="K54" s="110">
        <v>26.486999999999998</v>
      </c>
      <c r="L54" t="s">
        <v>176</v>
      </c>
      <c r="O54" t="s">
        <v>237</v>
      </c>
      <c r="P54" t="s">
        <v>230</v>
      </c>
    </row>
    <row r="55" spans="1:16">
      <c r="A55" t="s">
        <v>221</v>
      </c>
      <c r="B55" s="109">
        <v>1.7010000000000001</v>
      </c>
      <c r="C55" t="s">
        <v>85</v>
      </c>
      <c r="D55" s="109">
        <v>0.216</v>
      </c>
      <c r="E55" s="54">
        <v>44854</v>
      </c>
      <c r="F55" s="105">
        <v>17</v>
      </c>
      <c r="G55" s="110" t="s">
        <v>172</v>
      </c>
      <c r="H55" s="110" t="s">
        <v>173</v>
      </c>
      <c r="I55" s="107">
        <v>121.73092592592593</v>
      </c>
      <c r="J55" s="107">
        <v>4.2431256434686019E-4</v>
      </c>
      <c r="K55" s="110">
        <v>16.422000000000001</v>
      </c>
      <c r="L55" t="s">
        <v>176</v>
      </c>
      <c r="O55" t="s">
        <v>244</v>
      </c>
      <c r="P55" t="s">
        <v>237</v>
      </c>
    </row>
    <row r="56" spans="1:16">
      <c r="A56" t="s">
        <v>221</v>
      </c>
      <c r="B56" s="109">
        <v>1.7010000000000001</v>
      </c>
      <c r="C56" t="s">
        <v>30</v>
      </c>
      <c r="D56" s="109">
        <v>1.538</v>
      </c>
      <c r="E56" s="54">
        <v>44854</v>
      </c>
      <c r="F56" s="105">
        <v>17</v>
      </c>
      <c r="G56" s="110">
        <v>163.5174074074074</v>
      </c>
      <c r="H56" s="110">
        <v>1.6037507478568969E-4</v>
      </c>
      <c r="I56" s="107">
        <v>90.295740740740754</v>
      </c>
      <c r="J56" s="107">
        <v>1.6037507477748508E-4</v>
      </c>
      <c r="K56" s="110">
        <v>10.780333333333333</v>
      </c>
      <c r="L56" t="s">
        <v>176</v>
      </c>
      <c r="O56" t="s">
        <v>244</v>
      </c>
      <c r="P56" t="s">
        <v>245</v>
      </c>
    </row>
    <row r="57" spans="1:16">
      <c r="A57" t="s">
        <v>221</v>
      </c>
      <c r="B57" s="109">
        <v>1.7010000000000001</v>
      </c>
      <c r="C57" t="s">
        <v>36</v>
      </c>
      <c r="D57" s="109">
        <v>1.6479999999999999</v>
      </c>
      <c r="E57" s="54">
        <v>44854</v>
      </c>
      <c r="F57" s="105">
        <v>17</v>
      </c>
      <c r="G57" s="110">
        <v>255.36222222222219</v>
      </c>
      <c r="H57" s="110" t="s">
        <v>173</v>
      </c>
      <c r="I57" s="107">
        <v>90.198240740740744</v>
      </c>
      <c r="J57" s="107">
        <v>4.2431256434841076E-4</v>
      </c>
      <c r="K57" s="110">
        <v>17.576000000000001</v>
      </c>
      <c r="L57" t="s">
        <v>176</v>
      </c>
      <c r="O57" t="s">
        <v>244</v>
      </c>
      <c r="P57" t="s">
        <v>230</v>
      </c>
    </row>
    <row r="58" spans="1:16">
      <c r="A58" t="s">
        <v>30</v>
      </c>
      <c r="B58" s="109">
        <v>1.538</v>
      </c>
      <c r="C58" t="s">
        <v>32</v>
      </c>
      <c r="D58" s="109">
        <v>2.3660000000000001</v>
      </c>
      <c r="E58" s="54">
        <v>44854</v>
      </c>
      <c r="F58" s="105">
        <v>18</v>
      </c>
      <c r="G58" s="110" t="s">
        <v>172</v>
      </c>
      <c r="H58" s="110" t="s">
        <v>173</v>
      </c>
      <c r="I58" s="107">
        <v>98.370185185185179</v>
      </c>
      <c r="J58" s="107">
        <v>1.6037507476928043E-4</v>
      </c>
      <c r="K58" s="110">
        <v>49.471333333333327</v>
      </c>
      <c r="L58" t="s">
        <v>176</v>
      </c>
      <c r="O58" t="s">
        <v>245</v>
      </c>
      <c r="P58" t="s">
        <v>232</v>
      </c>
    </row>
    <row r="59" spans="1:16">
      <c r="A59" t="s">
        <v>30</v>
      </c>
      <c r="B59" s="109">
        <v>1.538</v>
      </c>
      <c r="C59" t="s">
        <v>45</v>
      </c>
      <c r="D59" s="109">
        <v>1.526</v>
      </c>
      <c r="E59" s="54">
        <v>44854</v>
      </c>
      <c r="F59" s="105">
        <v>18</v>
      </c>
      <c r="G59" s="110">
        <v>95.955277777777781</v>
      </c>
      <c r="H59" s="110">
        <v>2.7777777777515666E-4</v>
      </c>
      <c r="I59" s="107">
        <v>90.064166666666665</v>
      </c>
      <c r="J59" t="s">
        <v>175</v>
      </c>
      <c r="K59" s="110">
        <v>17.319333333333333</v>
      </c>
      <c r="L59" t="s">
        <v>176</v>
      </c>
      <c r="O59" t="s">
        <v>245</v>
      </c>
      <c r="P59" t="s">
        <v>234</v>
      </c>
    </row>
    <row r="60" spans="1:16">
      <c r="A60" t="s">
        <v>30</v>
      </c>
      <c r="B60" s="109">
        <v>1.538</v>
      </c>
      <c r="C60" t="s">
        <v>36</v>
      </c>
      <c r="D60" s="109">
        <v>1.6479999999999999</v>
      </c>
      <c r="E60" s="54">
        <v>44854</v>
      </c>
      <c r="F60" s="105">
        <v>18</v>
      </c>
      <c r="G60" s="110">
        <v>126.15314814814815</v>
      </c>
      <c r="H60" s="110">
        <v>1.6037507477748508E-4</v>
      </c>
      <c r="I60" s="107">
        <v>90.021944444444443</v>
      </c>
      <c r="J60" t="s">
        <v>175</v>
      </c>
      <c r="K60" s="110">
        <v>20.911999999999999</v>
      </c>
      <c r="L60" t="s">
        <v>176</v>
      </c>
      <c r="O60" t="s">
        <v>245</v>
      </c>
      <c r="P60" t="s">
        <v>230</v>
      </c>
    </row>
    <row r="61" spans="1:16">
      <c r="A61" t="s">
        <v>30</v>
      </c>
      <c r="B61" s="109">
        <v>1.538</v>
      </c>
      <c r="C61" t="s">
        <v>221</v>
      </c>
      <c r="D61" s="109">
        <v>1.7010000000000001</v>
      </c>
      <c r="E61" s="54">
        <v>44854</v>
      </c>
      <c r="F61" s="105">
        <v>18</v>
      </c>
      <c r="G61" s="110">
        <v>183.29222222222222</v>
      </c>
      <c r="H61" s="110">
        <v>8.3333333333257542E-4</v>
      </c>
      <c r="I61" s="107">
        <v>89.738148148148142</v>
      </c>
      <c r="J61" s="107">
        <v>1.6037507476928043E-4</v>
      </c>
      <c r="K61" s="110">
        <v>10.781000000000001</v>
      </c>
      <c r="L61" t="s">
        <v>176</v>
      </c>
      <c r="O61" t="s">
        <v>245</v>
      </c>
      <c r="P61" t="s">
        <v>244</v>
      </c>
    </row>
    <row r="62" spans="1:16">
      <c r="A62" t="s">
        <v>45</v>
      </c>
      <c r="B62" s="109">
        <v>1.526</v>
      </c>
      <c r="C62" t="s">
        <v>32</v>
      </c>
      <c r="D62" s="109">
        <v>2.3660000000000001</v>
      </c>
      <c r="E62" s="54">
        <v>44854</v>
      </c>
      <c r="F62" s="105">
        <v>19</v>
      </c>
      <c r="G62" s="110" t="s">
        <v>172</v>
      </c>
      <c r="H62" s="110" t="s">
        <v>173</v>
      </c>
      <c r="I62" s="107">
        <v>97.636481481481496</v>
      </c>
      <c r="J62" s="107">
        <v>1.6037507477748508E-4</v>
      </c>
      <c r="K62" s="110">
        <v>54.065333333333335</v>
      </c>
      <c r="L62" t="s">
        <v>176</v>
      </c>
      <c r="O62" t="s">
        <v>234</v>
      </c>
      <c r="P62" t="s">
        <v>232</v>
      </c>
    </row>
    <row r="63" spans="1:16">
      <c r="A63" t="s">
        <v>45</v>
      </c>
      <c r="B63" s="109">
        <v>1.526</v>
      </c>
      <c r="C63" t="s">
        <v>44</v>
      </c>
      <c r="D63" s="109">
        <v>0.216</v>
      </c>
      <c r="E63" s="54">
        <v>44854</v>
      </c>
      <c r="F63" s="105">
        <v>19</v>
      </c>
      <c r="G63" s="110">
        <v>71.50787037037037</v>
      </c>
      <c r="H63" s="110">
        <v>1.6037507477748508E-4</v>
      </c>
      <c r="I63" s="107">
        <v>109.98851851851852</v>
      </c>
      <c r="J63" s="107">
        <v>4.2431256434686019E-4</v>
      </c>
      <c r="K63" s="110">
        <v>25.054333333333332</v>
      </c>
      <c r="L63" t="s">
        <v>176</v>
      </c>
      <c r="O63" t="s">
        <v>234</v>
      </c>
      <c r="P63" t="s">
        <v>231</v>
      </c>
    </row>
    <row r="64" spans="1:16">
      <c r="A64" t="s">
        <v>45</v>
      </c>
      <c r="B64" s="109">
        <v>1.526</v>
      </c>
      <c r="C64" t="s">
        <v>36</v>
      </c>
      <c r="D64" s="109">
        <v>1.6479999999999999</v>
      </c>
      <c r="E64" s="54">
        <v>44854</v>
      </c>
      <c r="F64" s="105">
        <v>19</v>
      </c>
      <c r="G64" s="110">
        <v>200.6037037037037</v>
      </c>
      <c r="H64" s="110">
        <v>1.6037507476928043E-4</v>
      </c>
      <c r="I64" s="107">
        <v>89.953703703703695</v>
      </c>
      <c r="J64" s="107">
        <v>4.2431256434686019E-4</v>
      </c>
      <c r="K64" s="110">
        <v>10.545999999999999</v>
      </c>
      <c r="L64" t="s">
        <v>176</v>
      </c>
      <c r="O64" t="s">
        <v>234</v>
      </c>
      <c r="P64" t="s">
        <v>230</v>
      </c>
    </row>
    <row r="65" spans="1:16">
      <c r="A65" t="s">
        <v>45</v>
      </c>
      <c r="B65" s="109">
        <v>1.526</v>
      </c>
      <c r="C65" t="s">
        <v>30</v>
      </c>
      <c r="D65" s="109">
        <v>1.538</v>
      </c>
      <c r="E65" s="54">
        <v>44854</v>
      </c>
      <c r="F65" s="105">
        <v>19</v>
      </c>
      <c r="G65" s="110">
        <v>294.70499999999998</v>
      </c>
      <c r="H65" s="110" t="s">
        <v>173</v>
      </c>
      <c r="I65" s="107">
        <v>89.955092592592578</v>
      </c>
      <c r="J65" s="107">
        <v>4.2431256434686019E-4</v>
      </c>
      <c r="K65" s="110">
        <v>17.319333333333333</v>
      </c>
      <c r="L65" t="s">
        <v>176</v>
      </c>
      <c r="O65" t="s">
        <v>234</v>
      </c>
      <c r="P65" t="s">
        <v>245</v>
      </c>
    </row>
    <row r="66" spans="1:16">
      <c r="A66" t="s">
        <v>36</v>
      </c>
      <c r="B66" s="109">
        <v>1.6479999999999999</v>
      </c>
      <c r="C66" t="s">
        <v>44</v>
      </c>
      <c r="D66" s="109">
        <v>0.216</v>
      </c>
      <c r="E66" s="54">
        <v>44855</v>
      </c>
      <c r="F66" s="105">
        <v>20</v>
      </c>
      <c r="G66" s="110" t="s">
        <v>172</v>
      </c>
      <c r="H66" s="110" t="s">
        <v>173</v>
      </c>
      <c r="I66" s="107">
        <v>105.33046296296295</v>
      </c>
      <c r="J66" s="107">
        <v>1.6037507476928043E-4</v>
      </c>
      <c r="K66" s="110">
        <v>32.439</v>
      </c>
      <c r="L66" t="s">
        <v>176</v>
      </c>
      <c r="O66" t="s">
        <v>230</v>
      </c>
      <c r="P66" t="s">
        <v>231</v>
      </c>
    </row>
    <row r="67" spans="1:16">
      <c r="A67" t="s">
        <v>36</v>
      </c>
      <c r="B67" s="109">
        <v>1.6479999999999999</v>
      </c>
      <c r="C67" t="s">
        <v>86</v>
      </c>
      <c r="D67" s="109">
        <v>1.583</v>
      </c>
      <c r="E67" s="54">
        <v>44855</v>
      </c>
      <c r="F67" s="105">
        <v>20</v>
      </c>
      <c r="G67" s="110">
        <v>138.72629629629628</v>
      </c>
      <c r="H67" s="110">
        <v>4.2431256434841076E-4</v>
      </c>
      <c r="I67" s="107">
        <v>128.07398148148147</v>
      </c>
      <c r="J67" s="107">
        <v>1.6037507476928043E-4</v>
      </c>
      <c r="K67" s="110">
        <v>13.023000000000001</v>
      </c>
      <c r="L67" t="s">
        <v>176</v>
      </c>
      <c r="O67" t="s">
        <v>230</v>
      </c>
      <c r="P67" t="s">
        <v>240</v>
      </c>
    </row>
    <row r="68" spans="1:16">
      <c r="A68" t="s">
        <v>36</v>
      </c>
      <c r="B68" s="109">
        <v>1.6479999999999999</v>
      </c>
      <c r="C68" t="s">
        <v>85</v>
      </c>
      <c r="D68" s="109">
        <v>0.216</v>
      </c>
      <c r="E68" s="54">
        <v>44855</v>
      </c>
      <c r="F68" s="105">
        <v>20</v>
      </c>
      <c r="G68" s="110">
        <v>204.91462962962964</v>
      </c>
      <c r="H68" s="110">
        <v>6.9905874401030705E-4</v>
      </c>
      <c r="I68" s="107">
        <v>108.90037037037037</v>
      </c>
      <c r="J68" s="107">
        <v>1.6037507477748508E-4</v>
      </c>
      <c r="K68" s="110">
        <v>26.489666666666665</v>
      </c>
      <c r="L68" t="s">
        <v>176</v>
      </c>
      <c r="O68" t="s">
        <v>230</v>
      </c>
      <c r="P68" t="s">
        <v>237</v>
      </c>
    </row>
    <row r="69" spans="1:16">
      <c r="A69" t="s">
        <v>36</v>
      </c>
      <c r="B69" s="109">
        <v>1.6479999999999999</v>
      </c>
      <c r="C69" t="s">
        <v>44</v>
      </c>
      <c r="D69" s="109">
        <v>0.216</v>
      </c>
      <c r="E69" s="54">
        <v>44855</v>
      </c>
      <c r="F69" s="105">
        <v>21</v>
      </c>
      <c r="G69" s="110" t="s">
        <v>172</v>
      </c>
      <c r="H69" s="110" t="s">
        <v>173</v>
      </c>
      <c r="I69" s="107">
        <v>105.33064814814816</v>
      </c>
      <c r="J69" s="107">
        <v>1.6037507477748508E-4</v>
      </c>
      <c r="K69" s="110">
        <v>32.439</v>
      </c>
      <c r="L69" t="s">
        <v>176</v>
      </c>
      <c r="O69" t="s">
        <v>230</v>
      </c>
      <c r="P69" t="s">
        <v>231</v>
      </c>
    </row>
    <row r="70" spans="1:16">
      <c r="A70" t="s">
        <v>36</v>
      </c>
      <c r="B70" s="109">
        <v>1.6479999999999999</v>
      </c>
      <c r="C70" t="s">
        <v>221</v>
      </c>
      <c r="D70" s="109">
        <v>1.7010000000000001</v>
      </c>
      <c r="E70" s="54">
        <v>44855</v>
      </c>
      <c r="F70" s="105">
        <v>21</v>
      </c>
      <c r="G70" s="110">
        <v>237.54296296296297</v>
      </c>
      <c r="H70" s="110">
        <v>1.6037507476928043E-4</v>
      </c>
      <c r="I70" s="107">
        <v>89.823796296296294</v>
      </c>
      <c r="J70" s="107">
        <v>1.6037507477748508E-4</v>
      </c>
      <c r="K70" s="110">
        <v>17.576000000000001</v>
      </c>
      <c r="L70" t="s">
        <v>176</v>
      </c>
      <c r="O70" t="s">
        <v>230</v>
      </c>
      <c r="P70" t="s">
        <v>244</v>
      </c>
    </row>
    <row r="71" spans="1:16">
      <c r="A71" t="s">
        <v>36</v>
      </c>
      <c r="B71" s="109">
        <v>1.6479999999999999</v>
      </c>
      <c r="C71" t="s">
        <v>30</v>
      </c>
      <c r="D71" s="109">
        <v>1.538</v>
      </c>
      <c r="E71" s="54">
        <v>44855</v>
      </c>
      <c r="F71" s="105">
        <v>21</v>
      </c>
      <c r="G71" s="110">
        <v>268.55962962962968</v>
      </c>
      <c r="H71" s="110">
        <v>3.2075014953856086E-4</v>
      </c>
      <c r="I71" s="107">
        <v>90.000462962962956</v>
      </c>
      <c r="J71" s="107">
        <v>1.6037507476928043E-4</v>
      </c>
      <c r="K71" s="110">
        <v>20.911000000000001</v>
      </c>
      <c r="L71" t="s">
        <v>176</v>
      </c>
      <c r="O71" t="s">
        <v>230</v>
      </c>
      <c r="P71" t="s">
        <v>245</v>
      </c>
    </row>
    <row r="72" spans="1:16">
      <c r="A72" t="s">
        <v>36</v>
      </c>
      <c r="B72" s="109">
        <v>1.6479999999999999</v>
      </c>
      <c r="C72" t="s">
        <v>45</v>
      </c>
      <c r="D72" s="109">
        <v>1.526</v>
      </c>
      <c r="E72" s="54">
        <v>44855</v>
      </c>
      <c r="F72" s="105">
        <v>21</v>
      </c>
      <c r="G72" s="110">
        <v>324.26046296296295</v>
      </c>
      <c r="H72" s="110">
        <v>4.243125643515118E-4</v>
      </c>
      <c r="I72" s="107">
        <v>90.080740740740737</v>
      </c>
      <c r="J72" s="107">
        <v>1.6037507477748508E-4</v>
      </c>
      <c r="K72" s="110">
        <v>10.545999999999999</v>
      </c>
      <c r="L72" t="s">
        <v>176</v>
      </c>
      <c r="O72" t="s">
        <v>230</v>
      </c>
      <c r="P72" t="s">
        <v>234</v>
      </c>
    </row>
    <row r="73" spans="1:16">
      <c r="A73" t="s">
        <v>38</v>
      </c>
      <c r="B73" s="109">
        <v>1.393</v>
      </c>
      <c r="C73" t="s">
        <v>44</v>
      </c>
      <c r="D73" s="109">
        <v>0.216</v>
      </c>
      <c r="E73" s="54">
        <v>44859</v>
      </c>
      <c r="F73" s="105">
        <v>22</v>
      </c>
      <c r="G73" s="110" t="s">
        <v>172</v>
      </c>
      <c r="H73" s="110" t="s">
        <v>173</v>
      </c>
      <c r="I73" s="107">
        <v>106.61268518518519</v>
      </c>
      <c r="J73" s="107">
        <v>6.9905874400371911E-4</v>
      </c>
      <c r="K73" s="110">
        <v>30.268999999999995</v>
      </c>
      <c r="L73" t="s">
        <v>176</v>
      </c>
      <c r="O73" t="s">
        <v>234</v>
      </c>
      <c r="P73" t="s">
        <v>231</v>
      </c>
    </row>
    <row r="74" spans="1:16">
      <c r="A74" t="s">
        <v>38</v>
      </c>
      <c r="B74" s="109">
        <v>1.393</v>
      </c>
      <c r="C74" t="s">
        <v>227</v>
      </c>
      <c r="D74" s="109">
        <v>0.216</v>
      </c>
      <c r="E74" s="54">
        <v>44859</v>
      </c>
      <c r="F74" s="105">
        <v>22</v>
      </c>
      <c r="G74" s="110">
        <v>74.898888888888891</v>
      </c>
      <c r="H74" s="110" t="s">
        <v>173</v>
      </c>
      <c r="I74" s="107">
        <v>116.80722222222222</v>
      </c>
      <c r="J74" t="s">
        <v>175</v>
      </c>
      <c r="K74" s="110">
        <v>19.193000000000001</v>
      </c>
      <c r="L74" t="s">
        <v>176</v>
      </c>
      <c r="O74" t="s">
        <v>234</v>
      </c>
      <c r="P74" t="s">
        <v>236</v>
      </c>
    </row>
    <row r="75" spans="1:16">
      <c r="A75" t="s">
        <v>38</v>
      </c>
      <c r="B75" s="109">
        <v>1.393</v>
      </c>
      <c r="C75" t="s">
        <v>86</v>
      </c>
      <c r="D75" s="109">
        <v>1.583</v>
      </c>
      <c r="E75" s="54">
        <v>44859</v>
      </c>
      <c r="F75" s="105">
        <v>22</v>
      </c>
      <c r="G75" s="110">
        <v>200.93907407407406</v>
      </c>
      <c r="H75" s="110">
        <v>1.6037507476928043E-4</v>
      </c>
      <c r="I75" s="107">
        <v>126.1476851851852</v>
      </c>
      <c r="J75" s="107">
        <v>9.703686033350296E-3</v>
      </c>
      <c r="K75" s="110">
        <v>13.744999999999999</v>
      </c>
      <c r="L75" t="s">
        <v>176</v>
      </c>
      <c r="O75" t="s">
        <v>234</v>
      </c>
      <c r="P75" t="s">
        <v>240</v>
      </c>
    </row>
    <row r="76" spans="1:16">
      <c r="A76" t="s">
        <v>215</v>
      </c>
      <c r="B76" s="109">
        <v>1.577</v>
      </c>
      <c r="C76" t="s">
        <v>216</v>
      </c>
      <c r="D76" s="109">
        <v>1.6060000000000001</v>
      </c>
      <c r="E76" s="54">
        <v>44859</v>
      </c>
      <c r="F76" s="105">
        <v>23</v>
      </c>
      <c r="G76" s="110" t="s">
        <v>172</v>
      </c>
      <c r="H76" s="110" t="s">
        <v>173</v>
      </c>
      <c r="I76" s="107">
        <v>81.839629629629627</v>
      </c>
      <c r="J76" s="107">
        <v>3.2075014955497015E-4</v>
      </c>
      <c r="K76" s="110">
        <v>62.277000000000008</v>
      </c>
      <c r="L76" t="s">
        <v>176</v>
      </c>
      <c r="O76" t="s">
        <v>226</v>
      </c>
      <c r="P76" t="s">
        <v>238</v>
      </c>
    </row>
    <row r="77" spans="1:16">
      <c r="A77" t="s">
        <v>215</v>
      </c>
      <c r="B77" s="109">
        <v>1.577</v>
      </c>
      <c r="C77" t="s">
        <v>165</v>
      </c>
      <c r="D77" s="109">
        <v>0.23599999999999999</v>
      </c>
      <c r="E77" s="54">
        <v>44859</v>
      </c>
      <c r="F77" s="105">
        <v>23</v>
      </c>
      <c r="G77" s="110">
        <v>266.20685185185181</v>
      </c>
      <c r="H77" s="110">
        <v>1.6037507478568972E-4</v>
      </c>
      <c r="I77" s="107">
        <v>87.596851851851852</v>
      </c>
      <c r="J77" s="107">
        <v>4.2431256434686019E-4</v>
      </c>
      <c r="K77" s="110">
        <v>25.907</v>
      </c>
      <c r="L77" t="s">
        <v>176</v>
      </c>
      <c r="O77" t="s">
        <v>226</v>
      </c>
      <c r="P77" t="s">
        <v>236</v>
      </c>
    </row>
    <row r="78" spans="1:16">
      <c r="A78" t="s">
        <v>215</v>
      </c>
      <c r="B78" s="109">
        <v>1.577</v>
      </c>
      <c r="C78" t="s">
        <v>212</v>
      </c>
      <c r="D78" s="109">
        <v>1.76</v>
      </c>
      <c r="E78" s="54">
        <v>44859</v>
      </c>
      <c r="F78" s="105">
        <v>23</v>
      </c>
      <c r="G78" s="110">
        <v>341.94907407407408</v>
      </c>
      <c r="H78" s="110">
        <v>1.6037507475287114E-4</v>
      </c>
      <c r="I78" s="107">
        <v>74.664259259259268</v>
      </c>
      <c r="J78" s="107">
        <v>1.6037507476928043E-4</v>
      </c>
      <c r="K78" s="110">
        <v>44.991000000000007</v>
      </c>
      <c r="L78" t="s">
        <v>176</v>
      </c>
      <c r="O78" t="s">
        <v>226</v>
      </c>
      <c r="P78" t="s">
        <v>240</v>
      </c>
    </row>
    <row r="79" spans="1:16">
      <c r="A79" t="s">
        <v>16</v>
      </c>
      <c r="B79" s="109">
        <v>1.76</v>
      </c>
      <c r="C79" t="s">
        <v>162</v>
      </c>
      <c r="D79" s="109">
        <v>1.595</v>
      </c>
      <c r="E79" s="54">
        <v>44859</v>
      </c>
      <c r="F79" s="105">
        <v>24</v>
      </c>
      <c r="G79" s="110" t="s">
        <v>172</v>
      </c>
      <c r="H79" s="110" t="s">
        <v>173</v>
      </c>
      <c r="I79" s="107">
        <v>102.64518518518518</v>
      </c>
      <c r="J79" s="107">
        <v>3.2075014955497015E-4</v>
      </c>
      <c r="K79" s="110">
        <v>53.783999999999999</v>
      </c>
      <c r="L79" t="s">
        <v>176</v>
      </c>
      <c r="O79" t="s">
        <v>228</v>
      </c>
      <c r="P79" t="s">
        <v>189</v>
      </c>
    </row>
    <row r="80" spans="1:16">
      <c r="A80" t="s">
        <v>16</v>
      </c>
      <c r="B80" s="109">
        <v>1.76</v>
      </c>
      <c r="C80" t="s">
        <v>215</v>
      </c>
      <c r="D80" s="109">
        <v>1.577</v>
      </c>
      <c r="E80" s="54">
        <v>44859</v>
      </c>
      <c r="F80" s="105">
        <v>24</v>
      </c>
      <c r="G80" s="110">
        <v>291.24092592592592</v>
      </c>
      <c r="H80" s="110">
        <v>1.6037507478568972E-4</v>
      </c>
      <c r="I80" s="107">
        <v>105.34342592592593</v>
      </c>
      <c r="J80" s="107">
        <v>5.7824055540294059E-4</v>
      </c>
      <c r="K80" s="110">
        <v>44.993000000000002</v>
      </c>
      <c r="L80" t="s">
        <v>176</v>
      </c>
      <c r="O80" t="s">
        <v>228</v>
      </c>
      <c r="P80" t="s">
        <v>226</v>
      </c>
    </row>
    <row r="81" spans="1:18">
      <c r="A81" t="s">
        <v>16</v>
      </c>
      <c r="B81" s="109">
        <v>1.76</v>
      </c>
      <c r="C81" t="s">
        <v>165</v>
      </c>
      <c r="D81" s="109">
        <v>3.2599999999999997E-2</v>
      </c>
      <c r="E81" s="54">
        <v>44859</v>
      </c>
      <c r="F81" s="105">
        <v>24</v>
      </c>
      <c r="G81" s="110">
        <v>325.36898148148151</v>
      </c>
      <c r="H81" s="110">
        <v>1.6037507478568969E-4</v>
      </c>
      <c r="I81" s="107">
        <v>103.59805555555556</v>
      </c>
      <c r="J81" s="107">
        <v>2.7777777777515666E-4</v>
      </c>
      <c r="K81" s="110">
        <v>46.002000000000002</v>
      </c>
      <c r="L81" t="s">
        <v>176</v>
      </c>
      <c r="O81" t="s">
        <v>228</v>
      </c>
      <c r="P81" t="s">
        <v>236</v>
      </c>
    </row>
    <row r="82" spans="1:18">
      <c r="A82" t="s">
        <v>16</v>
      </c>
      <c r="B82" s="109">
        <v>1.76</v>
      </c>
      <c r="C82" t="s">
        <v>162</v>
      </c>
      <c r="D82" s="109">
        <v>1.595</v>
      </c>
      <c r="E82" s="54">
        <v>44859</v>
      </c>
      <c r="F82" s="105">
        <v>25</v>
      </c>
      <c r="G82" s="110" t="s">
        <v>172</v>
      </c>
      <c r="H82" s="110" t="s">
        <v>173</v>
      </c>
      <c r="I82" s="107">
        <v>102.64481481481482</v>
      </c>
      <c r="J82" s="107">
        <v>1.6037507476928043E-4</v>
      </c>
      <c r="K82" s="110">
        <v>53.783999999999999</v>
      </c>
      <c r="L82" t="s">
        <v>176</v>
      </c>
      <c r="O82" t="s">
        <v>228</v>
      </c>
      <c r="P82" t="s">
        <v>189</v>
      </c>
    </row>
    <row r="83" spans="1:18">
      <c r="A83" t="s">
        <v>16</v>
      </c>
      <c r="B83" s="109">
        <v>1.76</v>
      </c>
      <c r="C83" t="s">
        <v>180</v>
      </c>
      <c r="D83" s="109">
        <v>1.611</v>
      </c>
      <c r="E83" s="54">
        <v>44859</v>
      </c>
      <c r="F83" s="105">
        <v>25</v>
      </c>
      <c r="G83" s="110">
        <v>73.355925925925931</v>
      </c>
      <c r="H83" s="110">
        <v>1.6037507476928043E-4</v>
      </c>
      <c r="I83" s="107">
        <v>108.69935185185186</v>
      </c>
      <c r="J83" s="107">
        <v>4.2431256434686019E-4</v>
      </c>
      <c r="K83" s="110">
        <v>21.172999999999998</v>
      </c>
      <c r="L83" t="s">
        <v>176</v>
      </c>
      <c r="O83" t="s">
        <v>228</v>
      </c>
      <c r="P83" t="s">
        <v>182</v>
      </c>
    </row>
    <row r="84" spans="1:18">
      <c r="A84" t="s">
        <v>16</v>
      </c>
      <c r="B84" s="109">
        <v>1.76</v>
      </c>
      <c r="C84" t="s">
        <v>187</v>
      </c>
      <c r="D84" s="109">
        <v>1.59</v>
      </c>
      <c r="E84" s="54">
        <v>44859</v>
      </c>
      <c r="F84" s="105">
        <v>25</v>
      </c>
      <c r="G84" s="110">
        <v>146.85518518518518</v>
      </c>
      <c r="H84" s="110">
        <v>1.6037507478568969E-4</v>
      </c>
      <c r="I84" s="107">
        <v>96.318333333333328</v>
      </c>
      <c r="J84" t="s">
        <v>175</v>
      </c>
      <c r="K84" s="110">
        <v>22.391000000000002</v>
      </c>
      <c r="L84" t="s">
        <v>176</v>
      </c>
      <c r="O84" t="s">
        <v>228</v>
      </c>
      <c r="P84" t="s">
        <v>247</v>
      </c>
    </row>
    <row r="85" spans="1:18">
      <c r="A85" t="s">
        <v>216</v>
      </c>
      <c r="B85" s="109">
        <v>1.6060000000000001</v>
      </c>
      <c r="C85" t="s">
        <v>215</v>
      </c>
      <c r="D85" s="109">
        <v>1.577</v>
      </c>
      <c r="E85" s="54">
        <v>44859</v>
      </c>
      <c r="F85" s="105">
        <v>26</v>
      </c>
      <c r="G85" s="110" t="s">
        <v>172</v>
      </c>
      <c r="H85" s="110" t="s">
        <v>173</v>
      </c>
      <c r="I85" s="107">
        <v>98.167037037037019</v>
      </c>
      <c r="J85" s="107">
        <v>1.6037507477748508E-4</v>
      </c>
      <c r="K85" s="110">
        <v>62.277999999999999</v>
      </c>
      <c r="L85" t="s">
        <v>176</v>
      </c>
      <c r="O85" t="s">
        <v>238</v>
      </c>
      <c r="P85" t="s">
        <v>226</v>
      </c>
    </row>
    <row r="86" spans="1:18">
      <c r="A86" t="s">
        <v>216</v>
      </c>
      <c r="B86" s="109">
        <v>1.6060000000000001</v>
      </c>
      <c r="C86" t="s">
        <v>187</v>
      </c>
      <c r="D86" s="109">
        <v>1.59</v>
      </c>
      <c r="E86" s="54">
        <v>44859</v>
      </c>
      <c r="F86" s="105">
        <v>26</v>
      </c>
      <c r="G86" s="110">
        <v>96.972777777777779</v>
      </c>
      <c r="H86" s="110">
        <v>2.7777777778226209E-4</v>
      </c>
      <c r="I86" s="107">
        <v>84.991851851851848</v>
      </c>
      <c r="J86" s="107">
        <v>1.6037507477748508E-4</v>
      </c>
      <c r="K86" s="110">
        <v>6.8049999999999997</v>
      </c>
      <c r="L86" t="s">
        <v>176</v>
      </c>
      <c r="O86" t="s">
        <v>238</v>
      </c>
      <c r="P86" t="s">
        <v>247</v>
      </c>
    </row>
    <row r="87" spans="1:18">
      <c r="A87" t="s">
        <v>187</v>
      </c>
      <c r="B87" s="109">
        <v>1.59</v>
      </c>
      <c r="C87" t="s">
        <v>170</v>
      </c>
      <c r="D87" s="109">
        <v>1.492</v>
      </c>
      <c r="E87" s="54">
        <v>44859</v>
      </c>
      <c r="F87" s="105">
        <v>27</v>
      </c>
      <c r="G87" s="110" t="s">
        <v>172</v>
      </c>
      <c r="H87" s="110" t="s">
        <v>173</v>
      </c>
      <c r="I87" s="107">
        <v>101.5799074074074</v>
      </c>
      <c r="J87" s="107">
        <v>1.6037507477748508E-4</v>
      </c>
      <c r="K87" s="110">
        <v>20.774999999999999</v>
      </c>
      <c r="L87" t="s">
        <v>176</v>
      </c>
      <c r="O87" t="s">
        <v>247</v>
      </c>
      <c r="P87" t="s">
        <v>179</v>
      </c>
    </row>
    <row r="88" spans="1:18">
      <c r="A88" t="s">
        <v>187</v>
      </c>
      <c r="B88" s="109">
        <v>1.59</v>
      </c>
      <c r="C88" t="s">
        <v>216</v>
      </c>
      <c r="D88" s="109">
        <v>1.6060000000000001</v>
      </c>
      <c r="E88" s="54">
        <v>44859</v>
      </c>
      <c r="F88" s="105">
        <v>27</v>
      </c>
      <c r="G88" s="110">
        <v>187.3337962962963</v>
      </c>
      <c r="H88" s="110">
        <v>1.1226255234283303E-3</v>
      </c>
      <c r="I88" s="107">
        <v>95.022777777777776</v>
      </c>
      <c r="J88" s="107">
        <v>0</v>
      </c>
      <c r="K88" s="110">
        <v>6.8049999999999997</v>
      </c>
      <c r="L88" t="s">
        <v>176</v>
      </c>
      <c r="O88" t="s">
        <v>247</v>
      </c>
      <c r="P88" t="s">
        <v>248</v>
      </c>
    </row>
    <row r="89" spans="1:18">
      <c r="A89" t="s">
        <v>187</v>
      </c>
      <c r="B89" s="109">
        <v>1.59</v>
      </c>
      <c r="C89" t="s">
        <v>16</v>
      </c>
      <c r="D89" s="109">
        <v>1.76</v>
      </c>
      <c r="E89" s="54">
        <v>44859</v>
      </c>
      <c r="F89" s="105">
        <v>27</v>
      </c>
      <c r="G89" s="110">
        <v>287.92425925925926</v>
      </c>
      <c r="H89" s="110">
        <v>9.7552349561384278E-4</v>
      </c>
      <c r="I89" s="107">
        <v>83.690370370370374</v>
      </c>
      <c r="J89" s="107">
        <v>1.6037507477748508E-4</v>
      </c>
      <c r="K89" s="110">
        <v>22.391999999999999</v>
      </c>
      <c r="L89" t="s">
        <v>176</v>
      </c>
      <c r="O89" t="s">
        <v>247</v>
      </c>
      <c r="P89" t="s">
        <v>228</v>
      </c>
    </row>
    <row r="90" spans="1:18">
      <c r="A90" t="s">
        <v>36</v>
      </c>
      <c r="B90" s="109">
        <v>1.6479999999999999</v>
      </c>
      <c r="C90" t="s">
        <v>85</v>
      </c>
      <c r="D90" s="109">
        <v>0.216</v>
      </c>
      <c r="E90" s="54">
        <v>44862</v>
      </c>
      <c r="F90" s="105">
        <v>28</v>
      </c>
      <c r="G90" s="110" t="s">
        <v>172</v>
      </c>
      <c r="H90" s="110" t="s">
        <v>173</v>
      </c>
      <c r="I90" s="107">
        <v>108.90027777777777</v>
      </c>
      <c r="J90" s="107">
        <v>2.7777777777515666E-4</v>
      </c>
      <c r="K90" s="110">
        <v>26.49</v>
      </c>
      <c r="L90" t="s">
        <v>176</v>
      </c>
      <c r="O90" t="s">
        <v>230</v>
      </c>
      <c r="P90" t="s">
        <v>182</v>
      </c>
    </row>
    <row r="91" spans="1:18">
      <c r="A91" t="s">
        <v>36</v>
      </c>
      <c r="B91" s="109">
        <v>1.6479999999999999</v>
      </c>
      <c r="C91" t="s">
        <v>38</v>
      </c>
      <c r="D91" s="109">
        <v>1.393</v>
      </c>
      <c r="E91" s="54">
        <v>44862</v>
      </c>
      <c r="F91" s="105">
        <v>28</v>
      </c>
      <c r="G91" s="110">
        <v>221.8564814814815</v>
      </c>
      <c r="H91" s="110">
        <v>4.2431256434841076E-4</v>
      </c>
      <c r="I91" s="107">
        <v>89.479814814814816</v>
      </c>
      <c r="J91" s="107">
        <v>1.6037507477748508E-4</v>
      </c>
      <c r="K91" s="110">
        <v>8.4860000000000007</v>
      </c>
      <c r="L91" t="s">
        <v>176</v>
      </c>
      <c r="O91" t="s">
        <v>230</v>
      </c>
      <c r="P91" t="s">
        <v>242</v>
      </c>
    </row>
    <row r="92" spans="1:18">
      <c r="A92" t="s">
        <v>38</v>
      </c>
      <c r="B92" s="109">
        <v>1.393</v>
      </c>
      <c r="C92" t="s">
        <v>44</v>
      </c>
      <c r="D92" s="109">
        <v>0.216</v>
      </c>
      <c r="E92" s="54">
        <v>44862</v>
      </c>
      <c r="F92" s="105">
        <v>29</v>
      </c>
      <c r="G92" s="110" t="s">
        <v>172</v>
      </c>
      <c r="H92" s="110" t="s">
        <v>173</v>
      </c>
      <c r="I92" s="107">
        <v>106.61268518518519</v>
      </c>
      <c r="J92" s="107">
        <v>1.6037507477748508E-4</v>
      </c>
      <c r="K92" s="110">
        <v>30.268666666666665</v>
      </c>
      <c r="L92" t="s">
        <v>176</v>
      </c>
      <c r="O92" t="s">
        <v>242</v>
      </c>
      <c r="P92" t="s">
        <v>231</v>
      </c>
    </row>
    <row r="93" spans="1:18">
      <c r="A93" t="s">
        <v>38</v>
      </c>
      <c r="B93" s="109">
        <v>1.393</v>
      </c>
      <c r="C93" t="s">
        <v>36</v>
      </c>
      <c r="D93" s="109">
        <v>1.6479999999999999</v>
      </c>
      <c r="E93" s="54">
        <v>44862</v>
      </c>
      <c r="F93" s="105">
        <v>29</v>
      </c>
      <c r="G93" s="110">
        <v>262.36370370370372</v>
      </c>
      <c r="H93" s="110">
        <v>1.6037507478568972E-4</v>
      </c>
      <c r="I93" s="107">
        <v>90.528796296296306</v>
      </c>
      <c r="J93" s="107">
        <v>1.6037507477748508E-4</v>
      </c>
      <c r="K93" s="110">
        <v>8.4860000000000007</v>
      </c>
      <c r="L93" t="s">
        <v>176</v>
      </c>
      <c r="O93" t="s">
        <v>242</v>
      </c>
      <c r="P93" t="s">
        <v>230</v>
      </c>
    </row>
    <row r="94" spans="1:18">
      <c r="E94" s="54"/>
    </row>
    <row r="95" spans="1:18">
      <c r="E95" s="54"/>
    </row>
    <row r="96" spans="1:18">
      <c r="A96" t="s">
        <v>191</v>
      </c>
      <c r="B96" s="109" t="s">
        <v>192</v>
      </c>
      <c r="C96" t="s">
        <v>193</v>
      </c>
      <c r="D96" s="109" t="s">
        <v>194</v>
      </c>
      <c r="E96" s="54"/>
      <c r="F96" s="105" t="s">
        <v>195</v>
      </c>
      <c r="G96" s="110" t="s">
        <v>196</v>
      </c>
      <c r="H96" s="110" t="s">
        <v>197</v>
      </c>
      <c r="I96" t="s">
        <v>198</v>
      </c>
      <c r="J96" t="s">
        <v>199</v>
      </c>
      <c r="K96" t="s">
        <v>200</v>
      </c>
      <c r="L96" t="s">
        <v>201</v>
      </c>
      <c r="M96" t="s">
        <v>177</v>
      </c>
      <c r="N96" t="s">
        <v>177</v>
      </c>
      <c r="O96" t="s">
        <v>202</v>
      </c>
      <c r="P96" t="s">
        <v>177</v>
      </c>
      <c r="Q96" t="s">
        <v>177</v>
      </c>
      <c r="R96" t="s">
        <v>177</v>
      </c>
    </row>
    <row r="97" spans="1:18">
      <c r="A97" t="s">
        <v>177</v>
      </c>
      <c r="B97" s="109" t="s">
        <v>177</v>
      </c>
      <c r="C97" t="s">
        <v>177</v>
      </c>
      <c r="D97" s="109" t="s">
        <v>177</v>
      </c>
      <c r="E97" s="54"/>
      <c r="F97" s="105" t="s">
        <v>177</v>
      </c>
      <c r="G97" s="110" t="s">
        <v>177</v>
      </c>
      <c r="H97" s="110" t="s">
        <v>177</v>
      </c>
      <c r="I97" t="s">
        <v>177</v>
      </c>
      <c r="J97" t="s">
        <v>177</v>
      </c>
      <c r="K97" t="s">
        <v>177</v>
      </c>
      <c r="L97" t="s">
        <v>177</v>
      </c>
      <c r="M97" t="s">
        <v>177</v>
      </c>
      <c r="N97" t="s">
        <v>177</v>
      </c>
      <c r="O97" t="s">
        <v>203</v>
      </c>
      <c r="P97" t="s">
        <v>177</v>
      </c>
      <c r="Q97" t="s">
        <v>177</v>
      </c>
      <c r="R97" t="s">
        <v>177</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7535-CE29-4D60-906A-55452838BB91}">
  <dimension ref="A1:R126"/>
  <sheetViews>
    <sheetView workbookViewId="0"/>
  </sheetViews>
  <sheetFormatPr defaultRowHeight="15"/>
  <cols>
    <col min="1" max="1" width="10.28515625" bestFit="1" customWidth="1"/>
    <col min="2" max="2" width="15" customWidth="1"/>
    <col min="3" max="3" width="12.140625" bestFit="1" customWidth="1"/>
    <col min="4" max="4" width="15" customWidth="1"/>
    <col min="5" max="5" width="10.7109375" bestFit="1" customWidth="1"/>
    <col min="6" max="6" width="8.85546875" style="105" customWidth="1"/>
    <col min="7" max="7" width="11.28515625" bestFit="1" customWidth="1"/>
    <col min="8" max="8" width="14.5703125" bestFit="1" customWidth="1"/>
    <col min="9" max="9" width="11.140625" bestFit="1" customWidth="1"/>
    <col min="10" max="10" width="14.5703125" bestFit="1" customWidth="1"/>
    <col min="11" max="11" width="11.140625" bestFit="1" customWidth="1"/>
    <col min="12" max="12" width="14.5703125" bestFit="1" customWidth="1"/>
    <col min="13" max="13" width="10.7109375" bestFit="1" customWidth="1"/>
    <col min="14" max="14" width="10.28515625" bestFit="1" customWidth="1"/>
    <col min="15" max="15" width="12.85546875" customWidth="1"/>
    <col min="16" max="16" width="10.7109375" bestFit="1" customWidth="1"/>
    <col min="17" max="17" width="11" bestFit="1" customWidth="1"/>
    <col min="18" max="18" width="12.42578125" bestFit="1" customWidth="1"/>
  </cols>
  <sheetData>
    <row r="1" spans="1:18">
      <c r="A1" t="s">
        <v>133</v>
      </c>
      <c r="B1" t="s">
        <v>134</v>
      </c>
      <c r="C1" t="s">
        <v>135</v>
      </c>
      <c r="D1" t="s">
        <v>136</v>
      </c>
      <c r="E1" t="s">
        <v>137</v>
      </c>
      <c r="F1" s="105" t="s">
        <v>138</v>
      </c>
      <c r="G1" t="s">
        <v>139</v>
      </c>
      <c r="H1" t="s">
        <v>140</v>
      </c>
      <c r="I1" t="s">
        <v>141</v>
      </c>
      <c r="J1" t="s">
        <v>142</v>
      </c>
      <c r="K1" t="s">
        <v>143</v>
      </c>
      <c r="L1" t="s">
        <v>144</v>
      </c>
      <c r="M1" t="s">
        <v>145</v>
      </c>
      <c r="N1" t="s">
        <v>146</v>
      </c>
      <c r="O1" t="s">
        <v>147</v>
      </c>
      <c r="P1" t="s">
        <v>148</v>
      </c>
      <c r="Q1" t="s">
        <v>149</v>
      </c>
      <c r="R1" t="s">
        <v>150</v>
      </c>
    </row>
    <row r="2" spans="1:18">
      <c r="A2" t="s">
        <v>160</v>
      </c>
      <c r="B2" t="s">
        <v>169</v>
      </c>
      <c r="C2" t="s">
        <v>170</v>
      </c>
      <c r="D2" t="s">
        <v>169</v>
      </c>
      <c r="E2" s="54">
        <v>44846</v>
      </c>
      <c r="F2" s="105" t="s">
        <v>171</v>
      </c>
      <c r="G2" t="s">
        <v>172</v>
      </c>
      <c r="H2" t="s">
        <v>173</v>
      </c>
      <c r="I2" t="s">
        <v>174</v>
      </c>
      <c r="J2" t="s">
        <v>175</v>
      </c>
      <c r="K2" s="109">
        <v>39.698</v>
      </c>
      <c r="L2" t="s">
        <v>176</v>
      </c>
      <c r="M2" t="s">
        <v>177</v>
      </c>
      <c r="N2" t="s">
        <v>177</v>
      </c>
      <c r="O2" t="s">
        <v>178</v>
      </c>
      <c r="P2" t="s">
        <v>179</v>
      </c>
      <c r="Q2" t="s">
        <v>177</v>
      </c>
      <c r="R2" t="s">
        <v>177</v>
      </c>
    </row>
    <row r="3" spans="1:18">
      <c r="A3" t="s">
        <v>160</v>
      </c>
      <c r="B3" t="s">
        <v>169</v>
      </c>
      <c r="C3" t="s">
        <v>180</v>
      </c>
      <c r="D3" t="s">
        <v>169</v>
      </c>
      <c r="E3" s="54">
        <v>44846</v>
      </c>
      <c r="F3" s="105" t="s">
        <v>171</v>
      </c>
      <c r="G3">
        <v>14.652314814814815</v>
      </c>
      <c r="H3">
        <v>1.6037507477440833E-4</v>
      </c>
      <c r="I3" t="s">
        <v>181</v>
      </c>
      <c r="J3" t="s">
        <v>175</v>
      </c>
      <c r="K3" s="109">
        <v>35.71</v>
      </c>
      <c r="L3" t="s">
        <v>176</v>
      </c>
      <c r="M3" t="s">
        <v>177</v>
      </c>
      <c r="N3" t="s">
        <v>177</v>
      </c>
      <c r="O3" t="s">
        <v>178</v>
      </c>
      <c r="P3" t="s">
        <v>182</v>
      </c>
      <c r="Q3" t="s">
        <v>177</v>
      </c>
      <c r="R3" t="s">
        <v>177</v>
      </c>
    </row>
    <row r="4" spans="1:18">
      <c r="A4" t="s">
        <v>160</v>
      </c>
      <c r="B4" t="s">
        <v>169</v>
      </c>
      <c r="C4" t="s">
        <v>159</v>
      </c>
      <c r="D4" t="s">
        <v>169</v>
      </c>
      <c r="E4" s="54">
        <v>44846</v>
      </c>
      <c r="F4" s="105" t="s">
        <v>171</v>
      </c>
      <c r="G4">
        <v>121.15287037037037</v>
      </c>
      <c r="H4">
        <v>1.6037507477748508E-4</v>
      </c>
      <c r="I4" t="s">
        <v>183</v>
      </c>
      <c r="J4" t="s">
        <v>175</v>
      </c>
      <c r="K4" s="109">
        <v>30.657</v>
      </c>
      <c r="L4" t="s">
        <v>176</v>
      </c>
      <c r="M4" t="s">
        <v>177</v>
      </c>
      <c r="N4" t="s">
        <v>177</v>
      </c>
      <c r="O4" t="s">
        <v>178</v>
      </c>
      <c r="P4" t="s">
        <v>184</v>
      </c>
      <c r="Q4" t="s">
        <v>177</v>
      </c>
      <c r="R4" t="s">
        <v>177</v>
      </c>
    </row>
    <row r="5" spans="1:18">
      <c r="A5" t="s">
        <v>170</v>
      </c>
      <c r="B5" t="s">
        <v>169</v>
      </c>
      <c r="C5" t="s">
        <v>160</v>
      </c>
      <c r="D5" t="s">
        <v>169</v>
      </c>
      <c r="E5" s="54">
        <v>44848</v>
      </c>
      <c r="F5" s="105" t="s">
        <v>185</v>
      </c>
      <c r="G5" t="s">
        <v>172</v>
      </c>
      <c r="H5" t="s">
        <v>173</v>
      </c>
      <c r="I5" t="s">
        <v>186</v>
      </c>
      <c r="J5" t="s">
        <v>175</v>
      </c>
      <c r="K5" s="110">
        <v>39.700000000000003</v>
      </c>
      <c r="L5" t="s">
        <v>176</v>
      </c>
      <c r="M5" t="s">
        <v>177</v>
      </c>
      <c r="N5" t="s">
        <v>177</v>
      </c>
      <c r="O5" t="s">
        <v>179</v>
      </c>
      <c r="P5" t="s">
        <v>178</v>
      </c>
      <c r="Q5" t="s">
        <v>177</v>
      </c>
      <c r="R5" t="s">
        <v>177</v>
      </c>
    </row>
    <row r="6" spans="1:18">
      <c r="A6" t="s">
        <v>170</v>
      </c>
      <c r="B6" t="s">
        <v>169</v>
      </c>
      <c r="C6" t="s">
        <v>187</v>
      </c>
      <c r="D6" t="s">
        <v>169</v>
      </c>
      <c r="E6" s="54">
        <v>44848</v>
      </c>
      <c r="F6" s="105" t="s">
        <v>185</v>
      </c>
      <c r="G6">
        <v>192.90148148148148</v>
      </c>
      <c r="H6">
        <v>1.6037507476928043E-4</v>
      </c>
      <c r="I6" t="s">
        <v>188</v>
      </c>
      <c r="J6" t="s">
        <v>175</v>
      </c>
      <c r="K6" s="110">
        <v>20.774999999999999</v>
      </c>
      <c r="L6" t="s">
        <v>176</v>
      </c>
      <c r="M6" t="s">
        <v>177</v>
      </c>
      <c r="N6" t="s">
        <v>177</v>
      </c>
      <c r="O6" t="s">
        <v>179</v>
      </c>
      <c r="P6" t="s">
        <v>189</v>
      </c>
      <c r="Q6" t="s">
        <v>177</v>
      </c>
      <c r="R6" t="s">
        <v>177</v>
      </c>
    </row>
    <row r="7" spans="1:18">
      <c r="A7" t="s">
        <v>170</v>
      </c>
      <c r="B7" t="s">
        <v>169</v>
      </c>
      <c r="C7" t="s">
        <v>180</v>
      </c>
      <c r="D7" t="s">
        <v>169</v>
      </c>
      <c r="E7" s="54">
        <v>44848</v>
      </c>
      <c r="F7" s="105" t="s">
        <v>185</v>
      </c>
      <c r="G7">
        <v>300.07009259259257</v>
      </c>
      <c r="H7">
        <v>1.6037507478568972E-4</v>
      </c>
      <c r="I7" t="s">
        <v>190</v>
      </c>
      <c r="J7" t="s">
        <v>175</v>
      </c>
      <c r="K7" s="110">
        <v>10.298333333333334</v>
      </c>
      <c r="L7" t="s">
        <v>176</v>
      </c>
      <c r="M7" t="s">
        <v>177</v>
      </c>
      <c r="N7" t="s">
        <v>177</v>
      </c>
      <c r="O7" t="s">
        <v>179</v>
      </c>
      <c r="P7" t="s">
        <v>182</v>
      </c>
      <c r="Q7" t="s">
        <v>177</v>
      </c>
      <c r="R7" t="s">
        <v>177</v>
      </c>
    </row>
    <row r="8" spans="1:18">
      <c r="A8" t="s">
        <v>180</v>
      </c>
      <c r="C8" t="s">
        <v>160</v>
      </c>
      <c r="E8" s="54">
        <v>44848</v>
      </c>
      <c r="F8" s="105">
        <v>3</v>
      </c>
      <c r="G8" t="s">
        <v>172</v>
      </c>
      <c r="H8" t="s">
        <v>173</v>
      </c>
      <c r="I8" s="107">
        <v>99.427777777777791</v>
      </c>
      <c r="J8" s="107">
        <v>5.5555555555031333E-4</v>
      </c>
      <c r="K8" s="110">
        <v>35.710333333333331</v>
      </c>
      <c r="L8" t="s">
        <v>176</v>
      </c>
      <c r="O8" t="s">
        <v>182</v>
      </c>
      <c r="P8" t="s">
        <v>178</v>
      </c>
    </row>
    <row r="9" spans="1:18">
      <c r="A9" t="s">
        <v>180</v>
      </c>
      <c r="C9" t="s">
        <v>170</v>
      </c>
      <c r="E9" s="54">
        <v>44848</v>
      </c>
      <c r="F9" s="105">
        <v>3</v>
      </c>
      <c r="G9">
        <v>105.41787037037038</v>
      </c>
      <c r="H9">
        <v>5.7824055540862951E-4</v>
      </c>
      <c r="I9" s="107">
        <v>89.171851851851855</v>
      </c>
      <c r="J9" s="107">
        <v>8.0187537387922073E-4</v>
      </c>
      <c r="K9" s="110">
        <v>10.298999999999999</v>
      </c>
      <c r="L9" t="s">
        <v>176</v>
      </c>
      <c r="O9" t="s">
        <v>182</v>
      </c>
      <c r="P9" t="s">
        <v>179</v>
      </c>
    </row>
    <row r="10" spans="1:18">
      <c r="A10" t="s">
        <v>180</v>
      </c>
      <c r="C10" t="s">
        <v>16</v>
      </c>
      <c r="E10" s="54">
        <v>44848</v>
      </c>
      <c r="F10" s="105">
        <v>3</v>
      </c>
      <c r="G10">
        <v>212.67101851851851</v>
      </c>
      <c r="H10">
        <v>8.9293062601901896E-4</v>
      </c>
      <c r="I10" s="107">
        <v>71.32092592592592</v>
      </c>
      <c r="J10" s="107">
        <v>8.0187537387922073E-4</v>
      </c>
      <c r="K10" s="110">
        <v>21.172999999999998</v>
      </c>
      <c r="L10" t="s">
        <v>176</v>
      </c>
      <c r="O10" t="s">
        <v>182</v>
      </c>
      <c r="P10" t="s">
        <v>228</v>
      </c>
    </row>
    <row r="11" spans="1:18">
      <c r="A11" t="s">
        <v>159</v>
      </c>
      <c r="C11" t="s">
        <v>160</v>
      </c>
      <c r="E11" s="54">
        <v>44851</v>
      </c>
      <c r="F11" s="105">
        <v>4</v>
      </c>
      <c r="G11" t="s">
        <v>172</v>
      </c>
      <c r="H11" t="s">
        <v>173</v>
      </c>
      <c r="I11" s="107">
        <v>90.173796296296288</v>
      </c>
      <c r="J11" s="107">
        <v>3.9316432862130865E-3</v>
      </c>
      <c r="K11" s="110">
        <v>30.657</v>
      </c>
      <c r="L11" t="s">
        <v>176</v>
      </c>
      <c r="O11" t="s">
        <v>184</v>
      </c>
      <c r="P11" t="s">
        <v>178</v>
      </c>
    </row>
    <row r="12" spans="1:18">
      <c r="A12" t="s">
        <v>159</v>
      </c>
      <c r="C12" t="s">
        <v>162</v>
      </c>
      <c r="E12" s="54">
        <v>44851</v>
      </c>
      <c r="F12" s="105">
        <v>4</v>
      </c>
      <c r="G12" s="25">
        <f>AVERAGE(D12:F12)</f>
        <v>22427.5</v>
      </c>
      <c r="H12" s="25">
        <f>_xlfn.STDEV.S(D12:F12)</f>
        <v>31711.617815873098</v>
      </c>
      <c r="I12" s="107">
        <v>88.335277777777776</v>
      </c>
      <c r="J12" s="107">
        <v>5.5555555555031333E-4</v>
      </c>
      <c r="K12" s="110">
        <v>26.216999999999999</v>
      </c>
      <c r="L12" t="s">
        <v>176</v>
      </c>
      <c r="O12" t="s">
        <v>184</v>
      </c>
      <c r="P12" t="s">
        <v>189</v>
      </c>
    </row>
    <row r="13" spans="1:18">
      <c r="A13" t="s">
        <v>159</v>
      </c>
      <c r="C13" t="s">
        <v>163</v>
      </c>
      <c r="E13" s="54">
        <v>44851</v>
      </c>
      <c r="F13" s="105">
        <v>4</v>
      </c>
      <c r="G13" s="25">
        <f>AVERAGE(D13:F13)</f>
        <v>22427.5</v>
      </c>
      <c r="H13" s="25">
        <f>_xlfn.STDEV.S(D13:F13)</f>
        <v>31711.617815873098</v>
      </c>
      <c r="I13" s="107">
        <v>88.971666666666678</v>
      </c>
      <c r="J13" s="107">
        <v>2.7777777777515666E-4</v>
      </c>
      <c r="K13" s="110">
        <v>31.753</v>
      </c>
      <c r="L13" t="s">
        <v>176</v>
      </c>
      <c r="O13" t="s">
        <v>184</v>
      </c>
      <c r="P13" t="s">
        <v>229</v>
      </c>
    </row>
    <row r="14" spans="1:18">
      <c r="A14" t="s">
        <v>163</v>
      </c>
      <c r="C14" t="s">
        <v>159</v>
      </c>
      <c r="E14" s="54">
        <v>44851</v>
      </c>
      <c r="F14" s="105">
        <v>5</v>
      </c>
      <c r="G14" t="s">
        <v>172</v>
      </c>
      <c r="H14" t="s">
        <v>173</v>
      </c>
      <c r="I14" s="107">
        <v>91.038796296296297</v>
      </c>
      <c r="J14" s="107">
        <v>1.6037507477748508E-4</v>
      </c>
      <c r="K14" s="110">
        <v>31.753</v>
      </c>
      <c r="L14" t="s">
        <v>176</v>
      </c>
      <c r="O14" t="s">
        <v>229</v>
      </c>
      <c r="P14" t="s">
        <v>184</v>
      </c>
    </row>
    <row r="15" spans="1:18">
      <c r="A15" t="s">
        <v>163</v>
      </c>
      <c r="C15" t="s">
        <v>44</v>
      </c>
      <c r="E15" s="54">
        <v>44851</v>
      </c>
      <c r="F15" s="105">
        <v>5</v>
      </c>
      <c r="G15">
        <v>63.67768518518519</v>
      </c>
      <c r="H15">
        <v>1.6037507477338275E-4</v>
      </c>
      <c r="I15" s="107">
        <v>90.683518518518511</v>
      </c>
      <c r="J15" s="107">
        <v>6.9905874401030705E-4</v>
      </c>
      <c r="K15" s="110">
        <v>31.013000000000002</v>
      </c>
      <c r="L15" t="s">
        <v>176</v>
      </c>
      <c r="O15" t="s">
        <v>229</v>
      </c>
      <c r="P15" t="s">
        <v>231</v>
      </c>
    </row>
    <row r="16" spans="1:18">
      <c r="A16" t="s">
        <v>163</v>
      </c>
      <c r="C16" t="s">
        <v>32</v>
      </c>
      <c r="E16" s="54">
        <v>44851</v>
      </c>
      <c r="F16" s="105">
        <v>5</v>
      </c>
      <c r="G16">
        <v>176.7687962962963</v>
      </c>
      <c r="H16">
        <v>5.7824055540294059E-4</v>
      </c>
      <c r="I16" s="107">
        <v>88.097685185185185</v>
      </c>
      <c r="J16" s="107">
        <v>1.6037507477748508E-4</v>
      </c>
      <c r="K16" s="110">
        <v>30.42</v>
      </c>
      <c r="L16" t="s">
        <v>176</v>
      </c>
      <c r="O16" t="s">
        <v>229</v>
      </c>
      <c r="P16" t="s">
        <v>232</v>
      </c>
    </row>
    <row r="17" spans="1:16">
      <c r="A17" t="s">
        <v>32</v>
      </c>
      <c r="C17" t="s">
        <v>163</v>
      </c>
      <c r="E17" s="54">
        <v>44851</v>
      </c>
      <c r="F17" s="105">
        <v>6</v>
      </c>
      <c r="G17" t="s">
        <v>172</v>
      </c>
      <c r="H17" t="s">
        <v>173</v>
      </c>
      <c r="I17" s="107">
        <v>91.914351851851848</v>
      </c>
      <c r="J17" s="107">
        <v>1.6037507476928043E-4</v>
      </c>
      <c r="K17" s="110">
        <v>30.420200000000005</v>
      </c>
      <c r="L17" t="s">
        <v>176</v>
      </c>
      <c r="O17" t="s">
        <v>232</v>
      </c>
      <c r="P17" t="s">
        <v>229</v>
      </c>
    </row>
    <row r="18" spans="1:16">
      <c r="A18" t="s">
        <v>32</v>
      </c>
      <c r="C18" t="s">
        <v>44</v>
      </c>
      <c r="E18" s="54">
        <v>44851</v>
      </c>
      <c r="F18" s="105">
        <v>6</v>
      </c>
      <c r="G18">
        <v>33.82925925925926</v>
      </c>
      <c r="H18">
        <v>5.7824055540976727E-4</v>
      </c>
      <c r="I18" s="107">
        <v>91.546018518518508</v>
      </c>
      <c r="J18" s="107">
        <v>1.6037507477748508E-4</v>
      </c>
      <c r="K18" s="110">
        <v>51.258000000000003</v>
      </c>
      <c r="L18" t="s">
        <v>176</v>
      </c>
      <c r="O18" t="s">
        <v>232</v>
      </c>
      <c r="P18" t="s">
        <v>231</v>
      </c>
    </row>
    <row r="19" spans="1:16">
      <c r="A19" t="s">
        <v>32</v>
      </c>
      <c r="C19" t="s">
        <v>45</v>
      </c>
      <c r="E19" s="54">
        <v>44851</v>
      </c>
      <c r="F19" s="105">
        <v>6</v>
      </c>
      <c r="G19">
        <v>59.665833333333332</v>
      </c>
      <c r="H19">
        <v>2.7777777777870938E-4</v>
      </c>
      <c r="I19" s="107">
        <v>82.36990740740741</v>
      </c>
      <c r="J19" s="107">
        <v>1.6037507477748508E-4</v>
      </c>
      <c r="K19" s="110">
        <v>54.064</v>
      </c>
      <c r="L19" t="s">
        <v>176</v>
      </c>
      <c r="O19" t="s">
        <v>232</v>
      </c>
      <c r="P19" t="s">
        <v>234</v>
      </c>
    </row>
    <row r="20" spans="1:16">
      <c r="A20" t="s">
        <v>32</v>
      </c>
      <c r="C20" t="s">
        <v>233</v>
      </c>
      <c r="E20" s="54">
        <v>44851</v>
      </c>
      <c r="F20" s="105">
        <v>6</v>
      </c>
      <c r="G20">
        <v>78.417222222222222</v>
      </c>
      <c r="H20">
        <v>2.7777777778226209E-4</v>
      </c>
      <c r="I20" s="107">
        <v>81.63675925925925</v>
      </c>
      <c r="J20" s="107">
        <v>6.9905874401030705E-4</v>
      </c>
      <c r="K20" s="110">
        <v>49.470999999999997</v>
      </c>
      <c r="L20" t="s">
        <v>176</v>
      </c>
      <c r="O20" t="s">
        <v>232</v>
      </c>
      <c r="P20" t="s">
        <v>235</v>
      </c>
    </row>
    <row r="21" spans="1:16">
      <c r="A21" t="s">
        <v>44</v>
      </c>
      <c r="C21" t="s">
        <v>32</v>
      </c>
      <c r="E21" s="54">
        <v>44852</v>
      </c>
      <c r="F21" s="105">
        <v>7</v>
      </c>
      <c r="G21" t="s">
        <v>172</v>
      </c>
      <c r="H21" t="s">
        <v>173</v>
      </c>
      <c r="I21" s="107">
        <v>88.46037037037037</v>
      </c>
      <c r="J21" s="107">
        <v>1.2525693757901764E-3</v>
      </c>
      <c r="K21" s="110">
        <v>51.258999999999993</v>
      </c>
      <c r="L21" t="s">
        <v>176</v>
      </c>
      <c r="O21" t="s">
        <v>231</v>
      </c>
      <c r="P21" t="s">
        <v>232</v>
      </c>
    </row>
    <row r="22" spans="1:16">
      <c r="A22" t="s">
        <v>44</v>
      </c>
      <c r="C22" t="s">
        <v>163</v>
      </c>
      <c r="E22" s="54">
        <v>44852</v>
      </c>
      <c r="F22" s="105">
        <v>7</v>
      </c>
      <c r="G22">
        <v>33.080462962962962</v>
      </c>
      <c r="H22">
        <v>3.207501495467655E-4</v>
      </c>
      <c r="I22" s="107">
        <v>89.327314814814827</v>
      </c>
      <c r="J22" s="107">
        <v>4.2431256434841076E-4</v>
      </c>
      <c r="K22" s="110">
        <v>31.013000000000002</v>
      </c>
      <c r="L22" t="s">
        <v>176</v>
      </c>
      <c r="O22" t="s">
        <v>231</v>
      </c>
      <c r="P22" t="s">
        <v>229</v>
      </c>
    </row>
    <row r="23" spans="1:16">
      <c r="A23" t="s">
        <v>44</v>
      </c>
      <c r="C23" t="s">
        <v>44</v>
      </c>
      <c r="E23" s="54">
        <v>44852</v>
      </c>
      <c r="F23" s="105">
        <v>7</v>
      </c>
      <c r="G23">
        <v>140.20564814814816</v>
      </c>
      <c r="H23">
        <v>3.2075014955497015E-4</v>
      </c>
      <c r="I23" s="107">
        <v>87.565462962962968</v>
      </c>
      <c r="J23" s="107">
        <v>1.6037507477748508E-4</v>
      </c>
      <c r="K23" s="110">
        <v>13.083</v>
      </c>
      <c r="L23" t="s">
        <v>176</v>
      </c>
      <c r="O23" t="s">
        <v>231</v>
      </c>
      <c r="P23" t="s">
        <v>231</v>
      </c>
    </row>
    <row r="24" spans="1:16">
      <c r="A24" t="s">
        <v>44</v>
      </c>
      <c r="C24" t="s">
        <v>165</v>
      </c>
      <c r="E24" s="54">
        <v>44852</v>
      </c>
      <c r="F24" s="105">
        <v>7</v>
      </c>
      <c r="G24">
        <v>207.7287037037037</v>
      </c>
      <c r="H24">
        <v>5.7824055540294059E-4</v>
      </c>
      <c r="I24" s="107">
        <v>87.317129629629633</v>
      </c>
      <c r="J24" s="107">
        <v>6.9905874400371911E-4</v>
      </c>
      <c r="K24" s="110">
        <v>32.345999999999997</v>
      </c>
      <c r="L24" t="s">
        <v>176</v>
      </c>
      <c r="O24" t="s">
        <v>231</v>
      </c>
      <c r="P24" t="s">
        <v>236</v>
      </c>
    </row>
    <row r="25" spans="1:16">
      <c r="A25" t="s">
        <v>162</v>
      </c>
      <c r="C25" t="s">
        <v>16</v>
      </c>
      <c r="E25" s="54">
        <v>44852</v>
      </c>
      <c r="F25" s="105">
        <v>8</v>
      </c>
      <c r="G25" t="s">
        <v>172</v>
      </c>
      <c r="H25" t="s">
        <v>173</v>
      </c>
      <c r="I25" s="107">
        <v>77.362129629629635</v>
      </c>
      <c r="J25" s="107">
        <v>1.6037507477748508E-4</v>
      </c>
      <c r="K25" s="110">
        <v>53.783999999999999</v>
      </c>
      <c r="L25" t="s">
        <v>176</v>
      </c>
      <c r="O25" t="s">
        <v>189</v>
      </c>
      <c r="P25" t="s">
        <v>228</v>
      </c>
    </row>
    <row r="26" spans="1:16">
      <c r="A26" t="s">
        <v>162</v>
      </c>
      <c r="C26" t="s">
        <v>165</v>
      </c>
      <c r="E26" s="54">
        <v>44852</v>
      </c>
      <c r="F26" s="105">
        <v>8</v>
      </c>
      <c r="G26">
        <v>58.307222222222229</v>
      </c>
      <c r="H26">
        <v>8.7023357152673167E-15</v>
      </c>
      <c r="I26" s="107">
        <v>88.167222222222222</v>
      </c>
      <c r="J26" s="107">
        <v>1.1111111111148375E-3</v>
      </c>
      <c r="K26" s="110">
        <v>29.88</v>
      </c>
      <c r="L26" t="s">
        <v>176</v>
      </c>
      <c r="O26" t="s">
        <v>189</v>
      </c>
      <c r="P26" t="s">
        <v>236</v>
      </c>
    </row>
    <row r="27" spans="1:16">
      <c r="A27" t="s">
        <v>162</v>
      </c>
      <c r="C27" t="s">
        <v>44</v>
      </c>
      <c r="E27" s="54">
        <v>44852</v>
      </c>
      <c r="F27" s="105">
        <v>8</v>
      </c>
      <c r="G27">
        <v>146.93074074074073</v>
      </c>
      <c r="H27">
        <v>4.2431256434841076E-4</v>
      </c>
      <c r="I27" s="107">
        <v>92.461203703703703</v>
      </c>
      <c r="J27" s="107">
        <v>8.0187537387922073E-4</v>
      </c>
      <c r="K27" s="110">
        <v>13.083</v>
      </c>
      <c r="L27" t="s">
        <v>176</v>
      </c>
      <c r="O27" t="s">
        <v>189</v>
      </c>
      <c r="P27" t="s">
        <v>231</v>
      </c>
    </row>
    <row r="28" spans="1:16">
      <c r="A28" t="s">
        <v>162</v>
      </c>
      <c r="C28" t="s">
        <v>159</v>
      </c>
      <c r="E28" s="54">
        <v>44852</v>
      </c>
      <c r="F28" s="105">
        <v>8</v>
      </c>
      <c r="G28">
        <v>257.33564814814821</v>
      </c>
      <c r="H28">
        <v>1.6037507475287114E-4</v>
      </c>
      <c r="I28" s="107">
        <v>91.67574074074075</v>
      </c>
      <c r="J28" s="107">
        <v>6.9905874401030705E-4</v>
      </c>
      <c r="K28" s="110">
        <v>26.216999999999999</v>
      </c>
      <c r="L28" t="s">
        <v>176</v>
      </c>
      <c r="O28" t="s">
        <v>189</v>
      </c>
      <c r="P28" t="s">
        <v>184</v>
      </c>
    </row>
    <row r="29" spans="1:16">
      <c r="A29" t="s">
        <v>165</v>
      </c>
      <c r="C29" t="s">
        <v>215</v>
      </c>
      <c r="E29" s="54">
        <v>44852</v>
      </c>
      <c r="F29" s="105">
        <v>9</v>
      </c>
      <c r="I29" s="107">
        <v>92.416203703703715</v>
      </c>
      <c r="J29" s="107">
        <v>4.2431256434841076E-4</v>
      </c>
      <c r="K29" s="110">
        <v>25.907</v>
      </c>
      <c r="L29" t="s">
        <v>176</v>
      </c>
      <c r="O29" t="s">
        <v>236</v>
      </c>
      <c r="P29" t="s">
        <v>226</v>
      </c>
    </row>
    <row r="30" spans="1:16">
      <c r="A30" t="s">
        <v>165</v>
      </c>
      <c r="C30" t="s">
        <v>44</v>
      </c>
      <c r="E30" s="54">
        <v>44852</v>
      </c>
      <c r="F30" s="105">
        <v>9</v>
      </c>
      <c r="G30">
        <v>178.9560185185185</v>
      </c>
      <c r="H30">
        <v>5.7824055541431843E-4</v>
      </c>
      <c r="I30" s="107">
        <v>92.695555555555572</v>
      </c>
      <c r="J30" s="107">
        <v>2.7777777778226209E-4</v>
      </c>
      <c r="K30" s="110">
        <v>32.345999999999997</v>
      </c>
      <c r="L30" t="s">
        <v>176</v>
      </c>
      <c r="O30" t="s">
        <v>236</v>
      </c>
      <c r="P30" t="s">
        <v>231</v>
      </c>
    </row>
    <row r="31" spans="1:16">
      <c r="A31" t="s">
        <v>165</v>
      </c>
      <c r="C31" t="s">
        <v>162</v>
      </c>
      <c r="E31" s="54">
        <v>44852</v>
      </c>
      <c r="F31" s="105">
        <v>9</v>
      </c>
      <c r="G31">
        <v>202.80907407407406</v>
      </c>
      <c r="H31">
        <v>4.2431256434841076E-4</v>
      </c>
      <c r="I31" s="107">
        <v>91.844537037037028</v>
      </c>
      <c r="J31" s="107">
        <v>4.2431256434686019E-4</v>
      </c>
      <c r="K31" s="110">
        <v>29.88</v>
      </c>
      <c r="L31" t="s">
        <v>176</v>
      </c>
      <c r="O31" t="s">
        <v>236</v>
      </c>
      <c r="P31" t="s">
        <v>189</v>
      </c>
    </row>
    <row r="32" spans="1:16">
      <c r="A32" t="s">
        <v>165</v>
      </c>
      <c r="C32" t="s">
        <v>16</v>
      </c>
      <c r="E32" s="54">
        <v>44852</v>
      </c>
      <c r="F32" s="105">
        <v>9</v>
      </c>
      <c r="G32">
        <v>289.86990740740742</v>
      </c>
      <c r="H32">
        <v>5.7824055539156287E-4</v>
      </c>
      <c r="I32" s="107">
        <v>76.410277777777779</v>
      </c>
      <c r="J32" s="107">
        <v>2.7777777778226209E-4</v>
      </c>
      <c r="K32" s="110">
        <v>46.002000000000002</v>
      </c>
      <c r="L32" t="s">
        <v>176</v>
      </c>
      <c r="O32" t="s">
        <v>236</v>
      </c>
      <c r="P32" t="s">
        <v>228</v>
      </c>
    </row>
    <row r="33" spans="1:16">
      <c r="A33" t="s">
        <v>165</v>
      </c>
      <c r="C33" t="s">
        <v>215</v>
      </c>
      <c r="E33" s="54">
        <v>44853</v>
      </c>
      <c r="F33" s="105">
        <v>10</v>
      </c>
      <c r="I33" s="107">
        <v>92.416203703703715</v>
      </c>
      <c r="J33" s="107">
        <v>4.2431256434841076E-4</v>
      </c>
      <c r="K33" s="110">
        <v>25.907</v>
      </c>
      <c r="L33" t="s">
        <v>176</v>
      </c>
      <c r="O33" t="s">
        <v>236</v>
      </c>
      <c r="P33" t="s">
        <v>226</v>
      </c>
    </row>
    <row r="34" spans="1:16">
      <c r="A34" t="s">
        <v>165</v>
      </c>
      <c r="C34" t="s">
        <v>86</v>
      </c>
      <c r="E34" s="54">
        <v>44853</v>
      </c>
      <c r="F34" s="105">
        <v>10</v>
      </c>
      <c r="G34">
        <v>97.427407407407415</v>
      </c>
      <c r="H34">
        <v>3.207501495467655E-4</v>
      </c>
      <c r="I34" s="107">
        <v>91.987870370370388</v>
      </c>
      <c r="J34" s="107">
        <v>1.6037507477748508E-4</v>
      </c>
      <c r="K34" s="110">
        <v>28.114999999999998</v>
      </c>
      <c r="L34" t="s">
        <v>176</v>
      </c>
      <c r="O34" t="s">
        <v>236</v>
      </c>
      <c r="P34" t="s">
        <v>240</v>
      </c>
    </row>
    <row r="35" spans="1:16">
      <c r="A35" t="s">
        <v>165</v>
      </c>
      <c r="C35" t="s">
        <v>227</v>
      </c>
      <c r="E35" s="54">
        <v>44853</v>
      </c>
      <c r="F35" s="105">
        <v>10</v>
      </c>
      <c r="G35">
        <v>137.22037037037038</v>
      </c>
      <c r="H35">
        <v>1.6037507478568969E-4</v>
      </c>
      <c r="I35" s="107">
        <v>111.92120370370371</v>
      </c>
      <c r="J35" s="107">
        <v>4.2431256434686019E-4</v>
      </c>
      <c r="K35" s="110">
        <v>4.0739999999999998</v>
      </c>
      <c r="L35" t="s">
        <v>176</v>
      </c>
      <c r="O35" t="s">
        <v>236</v>
      </c>
      <c r="P35" t="s">
        <v>241</v>
      </c>
    </row>
    <row r="36" spans="1:16">
      <c r="A36" t="s">
        <v>227</v>
      </c>
      <c r="C36" t="s">
        <v>44</v>
      </c>
      <c r="E36" s="54">
        <v>44853</v>
      </c>
      <c r="F36" s="105">
        <v>11</v>
      </c>
      <c r="G36" t="s">
        <v>172</v>
      </c>
      <c r="H36" t="s">
        <v>173</v>
      </c>
      <c r="I36" s="107">
        <v>90.003703703703707</v>
      </c>
      <c r="J36" s="107">
        <v>4.2431256434686019E-4</v>
      </c>
      <c r="K36" s="110">
        <v>29.594000000000005</v>
      </c>
      <c r="L36" t="s">
        <v>176</v>
      </c>
      <c r="O36" t="s">
        <v>241</v>
      </c>
      <c r="P36" t="s">
        <v>231</v>
      </c>
    </row>
    <row r="37" spans="1:16">
      <c r="A37" t="s">
        <v>227</v>
      </c>
      <c r="C37" t="s">
        <v>165</v>
      </c>
      <c r="E37" s="54">
        <v>44853</v>
      </c>
      <c r="F37" s="105">
        <v>11</v>
      </c>
      <c r="G37">
        <v>133.3848148148148</v>
      </c>
      <c r="H37">
        <v>3.2075014953856086E-4</v>
      </c>
      <c r="I37" s="107">
        <v>68.160462962962967</v>
      </c>
      <c r="J37" s="107">
        <v>1.6037507477748508E-4</v>
      </c>
      <c r="K37" s="110">
        <v>4.0739999999999998</v>
      </c>
      <c r="L37" t="s">
        <v>176</v>
      </c>
      <c r="O37" t="s">
        <v>241</v>
      </c>
      <c r="P37" t="s">
        <v>236</v>
      </c>
    </row>
    <row r="38" spans="1:16">
      <c r="A38" t="s">
        <v>227</v>
      </c>
      <c r="C38" t="s">
        <v>86</v>
      </c>
      <c r="E38" s="54">
        <v>44853</v>
      </c>
      <c r="F38" s="105">
        <v>11</v>
      </c>
      <c r="G38">
        <v>268.10398148148147</v>
      </c>
      <c r="H38">
        <v>1.6037507478568972E-4</v>
      </c>
      <c r="I38" s="107">
        <v>88.770370370370372</v>
      </c>
      <c r="J38" s="107">
        <v>1.6037507477748508E-4</v>
      </c>
      <c r="K38" s="110">
        <v>25.315000000000001</v>
      </c>
      <c r="L38" t="s">
        <v>176</v>
      </c>
      <c r="O38" t="s">
        <v>241</v>
      </c>
      <c r="P38" t="s">
        <v>240</v>
      </c>
    </row>
    <row r="39" spans="1:16">
      <c r="A39" t="s">
        <v>227</v>
      </c>
      <c r="C39" t="s">
        <v>38</v>
      </c>
      <c r="E39" s="54">
        <v>44853</v>
      </c>
      <c r="F39" s="105">
        <v>11</v>
      </c>
      <c r="G39">
        <v>288.87731481481484</v>
      </c>
      <c r="H39">
        <v>6.9905874399713117E-4</v>
      </c>
      <c r="I39" s="107">
        <v>63.212037037037042</v>
      </c>
      <c r="J39" s="107">
        <v>9.7552349563609852E-4</v>
      </c>
      <c r="K39" s="110">
        <v>19.193000000000001</v>
      </c>
      <c r="L39" t="s">
        <v>176</v>
      </c>
      <c r="O39" t="s">
        <v>241</v>
      </c>
      <c r="P39" t="s">
        <v>242</v>
      </c>
    </row>
    <row r="40" spans="1:16">
      <c r="A40" t="s">
        <v>44</v>
      </c>
      <c r="C40" t="s">
        <v>32</v>
      </c>
      <c r="E40" s="54">
        <v>44853</v>
      </c>
      <c r="F40" s="105">
        <v>12</v>
      </c>
      <c r="G40" t="s">
        <v>172</v>
      </c>
      <c r="H40" t="s">
        <v>173</v>
      </c>
      <c r="I40" s="107">
        <v>88.460370370370356</v>
      </c>
      <c r="J40" s="107">
        <v>4.2431256434686019E-4</v>
      </c>
      <c r="K40" s="110">
        <v>51.258999999999993</v>
      </c>
      <c r="L40" t="s">
        <v>176</v>
      </c>
      <c r="O40" t="s">
        <v>231</v>
      </c>
      <c r="P40" t="s">
        <v>232</v>
      </c>
    </row>
    <row r="41" spans="1:16">
      <c r="A41" t="s">
        <v>44</v>
      </c>
      <c r="C41" t="s">
        <v>227</v>
      </c>
      <c r="E41" s="54">
        <v>44853</v>
      </c>
      <c r="F41" s="105">
        <v>12</v>
      </c>
      <c r="G41">
        <v>212.6087037037037</v>
      </c>
      <c r="H41">
        <v>1.6037507476928043E-4</v>
      </c>
      <c r="I41" s="107">
        <v>90.00842592592592</v>
      </c>
      <c r="J41" s="107">
        <v>5.7824055540862951E-4</v>
      </c>
      <c r="K41" s="110">
        <v>29.594999999999999</v>
      </c>
      <c r="L41" t="s">
        <v>176</v>
      </c>
      <c r="O41" t="s">
        <v>231</v>
      </c>
      <c r="P41" t="s">
        <v>241</v>
      </c>
    </row>
    <row r="42" spans="1:16">
      <c r="A42" t="s">
        <v>44</v>
      </c>
      <c r="C42" t="s">
        <v>38</v>
      </c>
      <c r="E42" s="54">
        <v>44853</v>
      </c>
      <c r="F42" s="105">
        <v>12</v>
      </c>
      <c r="G42">
        <v>246.58712962962963</v>
      </c>
      <c r="H42">
        <v>1.6037507476928043E-4</v>
      </c>
      <c r="I42" s="107">
        <v>73.397592592592602</v>
      </c>
      <c r="J42" s="107">
        <v>4.2431256434841076E-4</v>
      </c>
      <c r="K42" s="110">
        <v>30.268000000000001</v>
      </c>
      <c r="L42" t="s">
        <v>176</v>
      </c>
      <c r="O42" t="s">
        <v>231</v>
      </c>
      <c r="P42" t="s">
        <v>242</v>
      </c>
    </row>
    <row r="43" spans="1:16">
      <c r="A43" t="s">
        <v>44</v>
      </c>
      <c r="C43" t="s">
        <v>45</v>
      </c>
      <c r="E43" s="54">
        <v>44853</v>
      </c>
      <c r="F43" s="105">
        <v>12</v>
      </c>
      <c r="G43">
        <v>277.3463888888889</v>
      </c>
      <c r="H43">
        <v>2.7777777779647295E-4</v>
      </c>
      <c r="I43" s="107">
        <v>70.025555555555556</v>
      </c>
      <c r="J43" s="107">
        <v>2.7777777778226209E-4</v>
      </c>
      <c r="K43" s="110">
        <v>25.053000000000001</v>
      </c>
      <c r="L43" t="s">
        <v>176</v>
      </c>
      <c r="O43" t="s">
        <v>231</v>
      </c>
      <c r="P43" t="s">
        <v>234</v>
      </c>
    </row>
    <row r="44" spans="1:16">
      <c r="A44" t="s">
        <v>44</v>
      </c>
      <c r="C44" t="s">
        <v>32</v>
      </c>
      <c r="E44" s="54">
        <v>44853</v>
      </c>
      <c r="F44" s="105">
        <v>13</v>
      </c>
      <c r="G44" t="s">
        <v>172</v>
      </c>
      <c r="H44" t="s">
        <v>173</v>
      </c>
      <c r="I44" s="107">
        <v>88.460370370370356</v>
      </c>
      <c r="J44" s="107">
        <v>4.2431256434686019E-4</v>
      </c>
      <c r="K44" s="110">
        <v>51.258999999999993</v>
      </c>
      <c r="L44" t="s">
        <v>176</v>
      </c>
      <c r="O44" t="s">
        <v>231</v>
      </c>
      <c r="P44" t="s">
        <v>232</v>
      </c>
    </row>
    <row r="45" spans="1:16">
      <c r="A45" t="s">
        <v>44</v>
      </c>
      <c r="C45" t="s">
        <v>36</v>
      </c>
      <c r="E45" s="54">
        <v>44853</v>
      </c>
      <c r="F45" s="105">
        <v>13</v>
      </c>
      <c r="G45">
        <v>262.18074074074076</v>
      </c>
      <c r="H45">
        <v>4.2431256434530967E-4</v>
      </c>
      <c r="I45" s="107">
        <v>74.679722222222225</v>
      </c>
      <c r="J45" s="107">
        <v>2.7777777778226209E-4</v>
      </c>
      <c r="K45" s="110">
        <v>32.439</v>
      </c>
      <c r="L45" t="s">
        <v>176</v>
      </c>
      <c r="O45" t="s">
        <v>231</v>
      </c>
      <c r="P45" t="s">
        <v>230</v>
      </c>
    </row>
    <row r="46" spans="1:16">
      <c r="A46" t="s">
        <v>86</v>
      </c>
      <c r="C46" t="s">
        <v>165</v>
      </c>
      <c r="E46" s="54">
        <v>44854</v>
      </c>
      <c r="F46" s="105">
        <v>14</v>
      </c>
      <c r="G46" t="s">
        <v>172</v>
      </c>
      <c r="H46" t="s">
        <v>173</v>
      </c>
      <c r="I46" s="107">
        <v>88.027685185185192</v>
      </c>
      <c r="J46" s="107">
        <v>1.6037507476928043E-4</v>
      </c>
      <c r="K46" s="110">
        <v>28.114999999999998</v>
      </c>
      <c r="L46" t="s">
        <v>176</v>
      </c>
      <c r="O46" t="s">
        <v>240</v>
      </c>
      <c r="P46" t="s">
        <v>236</v>
      </c>
    </row>
    <row r="47" spans="1:16">
      <c r="A47" t="s">
        <v>86</v>
      </c>
      <c r="C47" t="s">
        <v>36</v>
      </c>
      <c r="E47" s="54">
        <v>44854</v>
      </c>
      <c r="F47" s="105">
        <v>14</v>
      </c>
      <c r="G47">
        <v>274.70629629629633</v>
      </c>
      <c r="H47">
        <v>1.6037507478568972E-4</v>
      </c>
      <c r="I47" s="107">
        <v>51.946666666666665</v>
      </c>
      <c r="J47" s="107">
        <v>2.7777777777870938E-4</v>
      </c>
      <c r="K47" s="110">
        <v>13.023000000000001</v>
      </c>
      <c r="L47" t="s">
        <v>176</v>
      </c>
      <c r="O47" t="s">
        <v>240</v>
      </c>
      <c r="P47" t="s">
        <v>230</v>
      </c>
    </row>
    <row r="48" spans="1:16">
      <c r="A48" t="s">
        <v>86</v>
      </c>
      <c r="C48" t="s">
        <v>38</v>
      </c>
      <c r="E48" s="54">
        <v>44854</v>
      </c>
      <c r="F48" s="105">
        <v>14</v>
      </c>
      <c r="G48">
        <v>321.32712962962961</v>
      </c>
      <c r="H48">
        <v>1.6037507478568969E-4</v>
      </c>
      <c r="I48" s="107">
        <v>53.874074074074066</v>
      </c>
      <c r="J48" s="107">
        <v>9.7552349563609852E-4</v>
      </c>
      <c r="K48" s="110">
        <v>13.744999999999999</v>
      </c>
      <c r="L48" t="s">
        <v>176</v>
      </c>
      <c r="O48" t="s">
        <v>240</v>
      </c>
      <c r="P48" t="s">
        <v>242</v>
      </c>
    </row>
    <row r="49" spans="1:16">
      <c r="A49" t="s">
        <v>86</v>
      </c>
      <c r="C49" t="s">
        <v>227</v>
      </c>
      <c r="E49" s="54">
        <v>44854</v>
      </c>
      <c r="F49" s="105">
        <v>14</v>
      </c>
      <c r="G49">
        <v>354.51324074074074</v>
      </c>
      <c r="H49">
        <v>4.2431256434530967E-4</v>
      </c>
      <c r="I49" s="107">
        <v>91.245462962962961</v>
      </c>
      <c r="J49" s="107">
        <v>1.6037507477748508E-4</v>
      </c>
      <c r="K49" s="110">
        <v>25.314000000000004</v>
      </c>
      <c r="L49" t="s">
        <v>176</v>
      </c>
      <c r="O49" t="s">
        <v>240</v>
      </c>
      <c r="P49" t="s">
        <v>241</v>
      </c>
    </row>
    <row r="50" spans="1:16">
      <c r="A50" t="s">
        <v>86</v>
      </c>
      <c r="C50" t="s">
        <v>165</v>
      </c>
      <c r="E50" s="54">
        <v>44854</v>
      </c>
      <c r="F50" s="105">
        <v>15</v>
      </c>
      <c r="G50" t="s">
        <v>172</v>
      </c>
      <c r="H50" t="s">
        <v>173</v>
      </c>
      <c r="I50" s="107">
        <v>88.027685185185192</v>
      </c>
      <c r="J50" s="107">
        <v>4.2431256434686019E-4</v>
      </c>
      <c r="K50" s="110">
        <v>28.114999999999998</v>
      </c>
      <c r="L50" t="s">
        <v>176</v>
      </c>
      <c r="O50" t="s">
        <v>240</v>
      </c>
      <c r="P50" t="s">
        <v>236</v>
      </c>
    </row>
    <row r="51" spans="1:16">
      <c r="A51" t="s">
        <v>86</v>
      </c>
      <c r="C51" t="s">
        <v>85</v>
      </c>
      <c r="E51" s="54">
        <v>44854</v>
      </c>
      <c r="F51" s="105">
        <v>15</v>
      </c>
      <c r="G51">
        <v>185.0398148148148</v>
      </c>
      <c r="H51">
        <v>3.2075014953856086E-4</v>
      </c>
      <c r="I51" s="107">
        <v>91.378148148148156</v>
      </c>
      <c r="J51" s="107">
        <v>1.6037507476928043E-4</v>
      </c>
      <c r="K51" s="110">
        <v>22.934999999999999</v>
      </c>
      <c r="L51" t="s">
        <v>176</v>
      </c>
      <c r="O51" t="s">
        <v>240</v>
      </c>
      <c r="P51" t="s">
        <v>237</v>
      </c>
    </row>
    <row r="52" spans="1:16">
      <c r="A52" t="s">
        <v>85</v>
      </c>
      <c r="C52" t="s">
        <v>86</v>
      </c>
      <c r="E52" s="54">
        <v>44854</v>
      </c>
      <c r="F52" s="105">
        <v>16</v>
      </c>
      <c r="G52" t="s">
        <v>172</v>
      </c>
      <c r="H52" t="s">
        <v>173</v>
      </c>
      <c r="I52" s="107">
        <v>88.637777777777785</v>
      </c>
      <c r="J52" s="107">
        <v>2.7777777777515666E-4</v>
      </c>
      <c r="K52" s="110">
        <v>22.934999999999999</v>
      </c>
      <c r="L52" t="s">
        <v>176</v>
      </c>
      <c r="O52" t="s">
        <v>237</v>
      </c>
      <c r="P52" t="s">
        <v>240</v>
      </c>
    </row>
    <row r="53" spans="1:16">
      <c r="A53" t="s">
        <v>85</v>
      </c>
      <c r="C53" t="s">
        <v>221</v>
      </c>
      <c r="E53" s="54">
        <v>44854</v>
      </c>
      <c r="F53" s="105">
        <v>16</v>
      </c>
      <c r="G53">
        <v>293.12490740740742</v>
      </c>
      <c r="H53">
        <v>3.2075014957137939E-4</v>
      </c>
      <c r="I53" s="107">
        <v>58.287500000000001</v>
      </c>
      <c r="J53" t="s">
        <v>175</v>
      </c>
      <c r="K53" s="110">
        <v>16.419666666666668</v>
      </c>
      <c r="L53" t="s">
        <v>176</v>
      </c>
      <c r="O53" t="s">
        <v>237</v>
      </c>
      <c r="P53" t="s">
        <v>244</v>
      </c>
    </row>
    <row r="54" spans="1:16">
      <c r="A54" t="s">
        <v>85</v>
      </c>
      <c r="C54" t="s">
        <v>36</v>
      </c>
      <c r="E54" s="54">
        <v>44854</v>
      </c>
      <c r="F54" s="105">
        <v>16</v>
      </c>
      <c r="G54">
        <v>335.85453703703701</v>
      </c>
      <c r="H54">
        <v>1.6037507478568972E-4</v>
      </c>
      <c r="I54" s="107">
        <v>71.115000000000009</v>
      </c>
      <c r="J54" s="107">
        <v>2.7777777777515666E-4</v>
      </c>
      <c r="K54" s="110">
        <v>26.486999999999998</v>
      </c>
      <c r="L54" t="s">
        <v>176</v>
      </c>
      <c r="O54" t="s">
        <v>237</v>
      </c>
      <c r="P54" t="s">
        <v>230</v>
      </c>
    </row>
    <row r="55" spans="1:16">
      <c r="A55" t="s">
        <v>221</v>
      </c>
      <c r="C55" t="s">
        <v>85</v>
      </c>
      <c r="E55" s="54">
        <v>44854</v>
      </c>
      <c r="F55" s="105">
        <v>17</v>
      </c>
      <c r="G55" t="s">
        <v>172</v>
      </c>
      <c r="H55" t="s">
        <v>173</v>
      </c>
      <c r="I55" s="107">
        <v>121.73092592592593</v>
      </c>
      <c r="J55" s="107">
        <v>4.2431256434686019E-4</v>
      </c>
      <c r="K55" s="110">
        <v>16.422000000000001</v>
      </c>
      <c r="L55" t="s">
        <v>176</v>
      </c>
      <c r="O55" t="s">
        <v>244</v>
      </c>
      <c r="P55" t="s">
        <v>237</v>
      </c>
    </row>
    <row r="56" spans="1:16">
      <c r="A56" t="s">
        <v>221</v>
      </c>
      <c r="C56" t="s">
        <v>30</v>
      </c>
      <c r="E56" s="54">
        <v>44854</v>
      </c>
      <c r="F56" s="105">
        <v>17</v>
      </c>
      <c r="G56">
        <v>163.5174074074074</v>
      </c>
      <c r="H56">
        <v>1.6037507478568969E-4</v>
      </c>
      <c r="I56" s="107">
        <v>90.295740740740754</v>
      </c>
      <c r="J56" s="107">
        <v>1.6037507477748508E-4</v>
      </c>
      <c r="K56" s="110">
        <v>10.780333333333333</v>
      </c>
      <c r="L56" t="s">
        <v>176</v>
      </c>
      <c r="O56" t="s">
        <v>244</v>
      </c>
      <c r="P56" t="s">
        <v>245</v>
      </c>
    </row>
    <row r="57" spans="1:16">
      <c r="A57" t="s">
        <v>221</v>
      </c>
      <c r="C57" t="s">
        <v>36</v>
      </c>
      <c r="E57" s="54">
        <v>44854</v>
      </c>
      <c r="F57" s="105">
        <v>17</v>
      </c>
      <c r="G57">
        <v>255.36222222222219</v>
      </c>
      <c r="H57" t="s">
        <v>173</v>
      </c>
      <c r="I57" s="107">
        <v>90.198240740740744</v>
      </c>
      <c r="J57" s="107">
        <v>4.2431256434841076E-4</v>
      </c>
      <c r="K57" s="110">
        <v>17.576000000000001</v>
      </c>
      <c r="L57" t="s">
        <v>176</v>
      </c>
      <c r="O57" t="s">
        <v>244</v>
      </c>
      <c r="P57" t="s">
        <v>230</v>
      </c>
    </row>
    <row r="58" spans="1:16">
      <c r="A58" t="s">
        <v>30</v>
      </c>
      <c r="C58" t="s">
        <v>32</v>
      </c>
      <c r="E58" s="54">
        <v>44854</v>
      </c>
      <c r="F58" s="105">
        <v>18</v>
      </c>
      <c r="G58" t="s">
        <v>172</v>
      </c>
      <c r="H58" t="s">
        <v>173</v>
      </c>
      <c r="I58" s="107">
        <v>98.370185185185179</v>
      </c>
      <c r="J58" s="107">
        <v>1.6037507476928043E-4</v>
      </c>
      <c r="K58" s="110">
        <v>49.471333333333327</v>
      </c>
      <c r="L58" t="s">
        <v>176</v>
      </c>
      <c r="O58" t="s">
        <v>245</v>
      </c>
      <c r="P58" t="s">
        <v>232</v>
      </c>
    </row>
    <row r="59" spans="1:16">
      <c r="A59" t="s">
        <v>30</v>
      </c>
      <c r="C59" t="s">
        <v>45</v>
      </c>
      <c r="E59" s="54">
        <v>44854</v>
      </c>
      <c r="F59" s="105">
        <v>18</v>
      </c>
      <c r="G59">
        <v>95.955277777777781</v>
      </c>
      <c r="H59">
        <v>2.7777777777515666E-4</v>
      </c>
      <c r="I59" s="107">
        <v>90.064166666666665</v>
      </c>
      <c r="J59" t="s">
        <v>175</v>
      </c>
      <c r="K59" s="110">
        <v>17.319333333333333</v>
      </c>
      <c r="L59" t="s">
        <v>176</v>
      </c>
      <c r="O59" t="s">
        <v>245</v>
      </c>
      <c r="P59" t="s">
        <v>234</v>
      </c>
    </row>
    <row r="60" spans="1:16">
      <c r="A60" t="s">
        <v>30</v>
      </c>
      <c r="C60" t="s">
        <v>36</v>
      </c>
      <c r="E60" s="54">
        <v>44854</v>
      </c>
      <c r="F60" s="105">
        <v>18</v>
      </c>
      <c r="G60">
        <v>126.15314814814815</v>
      </c>
      <c r="H60">
        <v>1.6037507477748508E-4</v>
      </c>
      <c r="I60" s="107">
        <v>90.021944444444443</v>
      </c>
      <c r="J60" t="s">
        <v>175</v>
      </c>
      <c r="K60" s="110">
        <v>20.911999999999999</v>
      </c>
      <c r="L60" t="s">
        <v>176</v>
      </c>
      <c r="O60" t="s">
        <v>245</v>
      </c>
      <c r="P60" t="s">
        <v>230</v>
      </c>
    </row>
    <row r="61" spans="1:16">
      <c r="A61" t="s">
        <v>30</v>
      </c>
      <c r="C61" t="s">
        <v>221</v>
      </c>
      <c r="E61" s="54">
        <v>44854</v>
      </c>
      <c r="F61" s="105">
        <v>18</v>
      </c>
      <c r="G61">
        <v>183.29222222222222</v>
      </c>
      <c r="H61">
        <v>8.3333333333257542E-4</v>
      </c>
      <c r="I61" s="107">
        <v>89.738148148148142</v>
      </c>
      <c r="J61" s="107">
        <v>1.6037507476928043E-4</v>
      </c>
      <c r="K61" s="110">
        <v>10.781000000000001</v>
      </c>
      <c r="L61" t="s">
        <v>176</v>
      </c>
      <c r="O61" t="s">
        <v>245</v>
      </c>
      <c r="P61" t="s">
        <v>244</v>
      </c>
    </row>
    <row r="62" spans="1:16">
      <c r="A62" t="s">
        <v>45</v>
      </c>
      <c r="C62" t="s">
        <v>32</v>
      </c>
      <c r="E62" s="54">
        <v>44854</v>
      </c>
      <c r="F62" s="105">
        <v>19</v>
      </c>
      <c r="G62" t="s">
        <v>172</v>
      </c>
      <c r="H62" t="s">
        <v>173</v>
      </c>
      <c r="I62" s="107">
        <v>97.636481481481496</v>
      </c>
      <c r="J62" s="107">
        <v>1.6037507477748508E-4</v>
      </c>
      <c r="K62" s="110">
        <v>54.065333333333335</v>
      </c>
      <c r="L62" t="s">
        <v>176</v>
      </c>
      <c r="O62" t="s">
        <v>234</v>
      </c>
      <c r="P62" t="s">
        <v>232</v>
      </c>
    </row>
    <row r="63" spans="1:16">
      <c r="A63" t="s">
        <v>45</v>
      </c>
      <c r="C63" t="s">
        <v>44</v>
      </c>
      <c r="E63" s="54">
        <v>44854</v>
      </c>
      <c r="F63" s="105">
        <v>19</v>
      </c>
      <c r="G63">
        <v>71.50787037037037</v>
      </c>
      <c r="H63">
        <v>1.6037507477748508E-4</v>
      </c>
      <c r="I63" s="107">
        <v>109.98851851851852</v>
      </c>
      <c r="J63" s="107">
        <v>4.2431256434686019E-4</v>
      </c>
      <c r="K63" s="110">
        <v>25.054333333333332</v>
      </c>
      <c r="L63" t="s">
        <v>176</v>
      </c>
      <c r="O63" t="s">
        <v>234</v>
      </c>
      <c r="P63" t="s">
        <v>231</v>
      </c>
    </row>
    <row r="64" spans="1:16">
      <c r="A64" t="s">
        <v>45</v>
      </c>
      <c r="C64" t="s">
        <v>36</v>
      </c>
      <c r="E64" s="54">
        <v>44854</v>
      </c>
      <c r="F64" s="105">
        <v>19</v>
      </c>
      <c r="G64">
        <v>200.6037037037037</v>
      </c>
      <c r="H64">
        <v>1.6037507476928043E-4</v>
      </c>
      <c r="I64" s="107">
        <v>89.953703703703695</v>
      </c>
      <c r="J64" s="107">
        <v>4.2431256434686019E-4</v>
      </c>
      <c r="K64" s="110">
        <v>10.545999999999999</v>
      </c>
      <c r="L64" t="s">
        <v>176</v>
      </c>
      <c r="O64" t="s">
        <v>234</v>
      </c>
      <c r="P64" t="s">
        <v>230</v>
      </c>
    </row>
    <row r="65" spans="1:16">
      <c r="A65" t="s">
        <v>45</v>
      </c>
      <c r="C65" t="s">
        <v>30</v>
      </c>
      <c r="E65" s="54">
        <v>44854</v>
      </c>
      <c r="F65" s="105">
        <v>19</v>
      </c>
      <c r="G65">
        <v>294.70499999999998</v>
      </c>
      <c r="H65" t="s">
        <v>173</v>
      </c>
      <c r="I65" s="107">
        <v>89.955092592592578</v>
      </c>
      <c r="J65" s="107">
        <v>4.2431256434686019E-4</v>
      </c>
      <c r="K65" s="110">
        <v>17.319333333333333</v>
      </c>
      <c r="L65" t="s">
        <v>176</v>
      </c>
      <c r="O65" t="s">
        <v>234</v>
      </c>
      <c r="P65" t="s">
        <v>245</v>
      </c>
    </row>
    <row r="66" spans="1:16">
      <c r="A66" t="s">
        <v>36</v>
      </c>
      <c r="C66" t="s">
        <v>44</v>
      </c>
      <c r="E66" s="54">
        <v>44855</v>
      </c>
      <c r="F66" s="105">
        <v>20</v>
      </c>
      <c r="G66" t="s">
        <v>172</v>
      </c>
      <c r="H66" t="s">
        <v>173</v>
      </c>
      <c r="I66" s="107">
        <v>105.33046296296295</v>
      </c>
      <c r="J66" s="107">
        <v>1.6037507476928043E-4</v>
      </c>
      <c r="K66" s="110">
        <v>32.439</v>
      </c>
      <c r="L66" t="s">
        <v>176</v>
      </c>
      <c r="O66" t="s">
        <v>230</v>
      </c>
      <c r="P66" t="s">
        <v>231</v>
      </c>
    </row>
    <row r="67" spans="1:16">
      <c r="A67" t="s">
        <v>36</v>
      </c>
      <c r="C67" t="s">
        <v>86</v>
      </c>
      <c r="E67" s="54">
        <v>44855</v>
      </c>
      <c r="F67" s="105">
        <v>20</v>
      </c>
      <c r="G67">
        <v>138.72629629629628</v>
      </c>
      <c r="H67">
        <v>4.2431256434841076E-4</v>
      </c>
      <c r="I67" s="107">
        <v>128.07398148148147</v>
      </c>
      <c r="J67" s="107">
        <v>1.6037507476928043E-4</v>
      </c>
      <c r="K67" s="110">
        <v>13.023000000000001</v>
      </c>
      <c r="L67" t="s">
        <v>176</v>
      </c>
      <c r="O67" t="s">
        <v>230</v>
      </c>
      <c r="P67" t="s">
        <v>240</v>
      </c>
    </row>
    <row r="68" spans="1:16">
      <c r="A68" t="s">
        <v>36</v>
      </c>
      <c r="C68" t="s">
        <v>85</v>
      </c>
      <c r="E68" s="54">
        <v>44855</v>
      </c>
      <c r="F68" s="105">
        <v>20</v>
      </c>
      <c r="G68">
        <v>204.91462962962964</v>
      </c>
      <c r="H68">
        <v>6.9905874401030705E-4</v>
      </c>
      <c r="I68" s="107">
        <v>108.90037037037037</v>
      </c>
      <c r="J68" s="107">
        <v>1.6037507477748508E-4</v>
      </c>
      <c r="K68" s="110">
        <v>26.489666666666665</v>
      </c>
      <c r="L68" t="s">
        <v>176</v>
      </c>
      <c r="O68" t="s">
        <v>230</v>
      </c>
      <c r="P68" t="s">
        <v>237</v>
      </c>
    </row>
    <row r="69" spans="1:16">
      <c r="A69" t="s">
        <v>36</v>
      </c>
      <c r="C69" t="s">
        <v>44</v>
      </c>
      <c r="E69" s="54">
        <v>44855</v>
      </c>
      <c r="F69" s="105">
        <v>21</v>
      </c>
      <c r="G69" t="s">
        <v>172</v>
      </c>
      <c r="H69" t="s">
        <v>173</v>
      </c>
      <c r="I69" s="107">
        <v>105.33064814814816</v>
      </c>
      <c r="J69" s="107">
        <v>1.6037507477748508E-4</v>
      </c>
      <c r="K69" s="110">
        <v>32.439</v>
      </c>
      <c r="L69" t="s">
        <v>176</v>
      </c>
      <c r="O69" t="s">
        <v>230</v>
      </c>
      <c r="P69" t="s">
        <v>231</v>
      </c>
    </row>
    <row r="70" spans="1:16">
      <c r="A70" t="s">
        <v>36</v>
      </c>
      <c r="C70" t="s">
        <v>221</v>
      </c>
      <c r="E70" s="54">
        <v>44855</v>
      </c>
      <c r="F70" s="105">
        <v>21</v>
      </c>
      <c r="G70">
        <v>237.54296296296297</v>
      </c>
      <c r="H70">
        <v>1.6037507476928043E-4</v>
      </c>
      <c r="I70" s="107">
        <v>89.823796296296294</v>
      </c>
      <c r="J70" s="107">
        <v>1.6037507477748508E-4</v>
      </c>
      <c r="K70" s="110">
        <v>17.576000000000001</v>
      </c>
      <c r="L70" t="s">
        <v>176</v>
      </c>
      <c r="O70" t="s">
        <v>230</v>
      </c>
      <c r="P70" t="s">
        <v>244</v>
      </c>
    </row>
    <row r="71" spans="1:16">
      <c r="A71" t="s">
        <v>36</v>
      </c>
      <c r="C71" t="s">
        <v>30</v>
      </c>
      <c r="E71" s="54">
        <v>44855</v>
      </c>
      <c r="F71" s="105">
        <v>21</v>
      </c>
      <c r="G71">
        <v>268.55962962962968</v>
      </c>
      <c r="H71">
        <v>3.2075014953856086E-4</v>
      </c>
      <c r="I71" s="107">
        <v>90.000462962962956</v>
      </c>
      <c r="J71" s="107">
        <v>1.6037507476928043E-4</v>
      </c>
      <c r="K71" s="110">
        <v>20.911000000000001</v>
      </c>
      <c r="L71" t="s">
        <v>176</v>
      </c>
      <c r="O71" t="s">
        <v>230</v>
      </c>
      <c r="P71" t="s">
        <v>245</v>
      </c>
    </row>
    <row r="72" spans="1:16">
      <c r="A72" t="s">
        <v>36</v>
      </c>
      <c r="C72" t="s">
        <v>45</v>
      </c>
      <c r="E72" s="54">
        <v>44855</v>
      </c>
      <c r="F72" s="105">
        <v>21</v>
      </c>
      <c r="G72">
        <v>324.26046296296295</v>
      </c>
      <c r="H72">
        <v>4.243125643515118E-4</v>
      </c>
      <c r="I72" s="107">
        <v>90.080740740740737</v>
      </c>
      <c r="J72" s="107">
        <v>1.6037507477748508E-4</v>
      </c>
      <c r="K72" s="110">
        <v>10.545999999999999</v>
      </c>
      <c r="L72" t="s">
        <v>176</v>
      </c>
      <c r="O72" t="s">
        <v>230</v>
      </c>
      <c r="P72" t="s">
        <v>234</v>
      </c>
    </row>
    <row r="73" spans="1:16">
      <c r="A73" t="s">
        <v>38</v>
      </c>
      <c r="C73" t="s">
        <v>44</v>
      </c>
      <c r="E73" s="54">
        <v>44859</v>
      </c>
      <c r="F73" s="105">
        <v>22</v>
      </c>
      <c r="G73" t="s">
        <v>172</v>
      </c>
      <c r="H73" t="s">
        <v>173</v>
      </c>
      <c r="I73" s="107">
        <v>106.61268518518519</v>
      </c>
      <c r="J73" s="107">
        <v>6.9905874400371911E-4</v>
      </c>
      <c r="K73" s="110">
        <v>30.268999999999995</v>
      </c>
      <c r="L73" t="s">
        <v>176</v>
      </c>
      <c r="O73" t="s">
        <v>234</v>
      </c>
      <c r="P73" t="s">
        <v>231</v>
      </c>
    </row>
    <row r="74" spans="1:16">
      <c r="A74" t="s">
        <v>38</v>
      </c>
      <c r="C74" t="s">
        <v>227</v>
      </c>
      <c r="E74" s="54">
        <v>44859</v>
      </c>
      <c r="F74" s="105">
        <v>22</v>
      </c>
      <c r="G74">
        <v>74.898888888888891</v>
      </c>
      <c r="H74" t="s">
        <v>173</v>
      </c>
      <c r="I74" s="107">
        <v>116.80722222222222</v>
      </c>
      <c r="J74" t="s">
        <v>175</v>
      </c>
      <c r="K74" s="110">
        <v>19.193000000000001</v>
      </c>
      <c r="L74" t="s">
        <v>176</v>
      </c>
      <c r="O74" t="s">
        <v>234</v>
      </c>
      <c r="P74" t="s">
        <v>236</v>
      </c>
    </row>
    <row r="75" spans="1:16">
      <c r="A75" t="s">
        <v>38</v>
      </c>
      <c r="C75" t="s">
        <v>86</v>
      </c>
      <c r="E75" s="54">
        <v>44859</v>
      </c>
      <c r="F75" s="105">
        <v>22</v>
      </c>
      <c r="G75">
        <v>200.93907407407406</v>
      </c>
      <c r="H75">
        <v>1.6037507476928043E-4</v>
      </c>
      <c r="I75" s="107">
        <v>126.1476851851852</v>
      </c>
      <c r="J75" s="107">
        <v>9.703686033350296E-3</v>
      </c>
      <c r="K75" s="110">
        <v>13.744999999999999</v>
      </c>
      <c r="L75" t="s">
        <v>176</v>
      </c>
      <c r="O75" t="s">
        <v>234</v>
      </c>
      <c r="P75" t="s">
        <v>240</v>
      </c>
    </row>
    <row r="76" spans="1:16">
      <c r="A76" t="s">
        <v>215</v>
      </c>
      <c r="C76" t="s">
        <v>216</v>
      </c>
      <c r="E76" s="54">
        <v>44859</v>
      </c>
      <c r="F76" s="105">
        <v>23</v>
      </c>
      <c r="G76" t="s">
        <v>172</v>
      </c>
      <c r="H76" t="s">
        <v>173</v>
      </c>
      <c r="I76" s="107">
        <v>81.839629629629627</v>
      </c>
      <c r="J76" s="107">
        <v>3.2075014955497015E-4</v>
      </c>
      <c r="K76" s="110">
        <v>62.277000000000008</v>
      </c>
      <c r="L76" t="s">
        <v>176</v>
      </c>
      <c r="O76" t="s">
        <v>226</v>
      </c>
      <c r="P76" t="s">
        <v>238</v>
      </c>
    </row>
    <row r="77" spans="1:16">
      <c r="A77" t="s">
        <v>215</v>
      </c>
      <c r="C77" t="s">
        <v>165</v>
      </c>
      <c r="E77" s="54">
        <v>44859</v>
      </c>
      <c r="F77" s="105">
        <v>23</v>
      </c>
      <c r="G77">
        <v>266.20685185185181</v>
      </c>
      <c r="H77">
        <v>1.6037507478568972E-4</v>
      </c>
      <c r="I77" s="107">
        <v>87.596851851851852</v>
      </c>
      <c r="J77" s="107">
        <v>4.2431256434686019E-4</v>
      </c>
      <c r="K77" s="110">
        <v>25.907</v>
      </c>
      <c r="L77" t="s">
        <v>176</v>
      </c>
      <c r="O77" t="s">
        <v>226</v>
      </c>
      <c r="P77" t="s">
        <v>236</v>
      </c>
    </row>
    <row r="78" spans="1:16">
      <c r="A78" t="s">
        <v>215</v>
      </c>
      <c r="C78" t="s">
        <v>212</v>
      </c>
      <c r="E78" s="54">
        <v>44859</v>
      </c>
      <c r="F78" s="105">
        <v>23</v>
      </c>
      <c r="G78">
        <v>341.94907407407408</v>
      </c>
      <c r="H78">
        <v>1.6037507475287114E-4</v>
      </c>
      <c r="I78" s="107">
        <v>74.664259259259268</v>
      </c>
      <c r="J78" s="107">
        <v>1.6037507476928043E-4</v>
      </c>
      <c r="K78" s="110">
        <v>44.991000000000007</v>
      </c>
      <c r="L78" t="s">
        <v>176</v>
      </c>
      <c r="O78" t="s">
        <v>226</v>
      </c>
      <c r="P78" t="s">
        <v>240</v>
      </c>
    </row>
    <row r="79" spans="1:16">
      <c r="A79" t="s">
        <v>16</v>
      </c>
      <c r="C79" t="s">
        <v>162</v>
      </c>
      <c r="E79" s="54">
        <v>44859</v>
      </c>
      <c r="F79" s="105">
        <v>24</v>
      </c>
      <c r="G79" t="s">
        <v>172</v>
      </c>
      <c r="H79" t="s">
        <v>173</v>
      </c>
      <c r="I79" s="107">
        <v>102.64518518518518</v>
      </c>
      <c r="J79" s="107">
        <v>3.2075014955497015E-4</v>
      </c>
      <c r="K79" s="110">
        <v>53.783999999999999</v>
      </c>
      <c r="L79" t="s">
        <v>176</v>
      </c>
      <c r="O79" t="s">
        <v>228</v>
      </c>
      <c r="P79" t="s">
        <v>189</v>
      </c>
    </row>
    <row r="80" spans="1:16">
      <c r="A80" t="s">
        <v>16</v>
      </c>
      <c r="C80" t="s">
        <v>215</v>
      </c>
      <c r="E80" s="54">
        <v>44859</v>
      </c>
      <c r="F80" s="105">
        <v>24</v>
      </c>
      <c r="G80">
        <v>291.24092592592592</v>
      </c>
      <c r="H80">
        <v>1.6037507478568972E-4</v>
      </c>
      <c r="I80" s="107">
        <v>105.34342592592593</v>
      </c>
      <c r="J80" s="107">
        <v>5.7824055540294059E-4</v>
      </c>
      <c r="K80" s="110">
        <v>44.993000000000002</v>
      </c>
      <c r="L80" t="s">
        <v>176</v>
      </c>
      <c r="O80" t="s">
        <v>228</v>
      </c>
      <c r="P80" t="s">
        <v>226</v>
      </c>
    </row>
    <row r="81" spans="1:16">
      <c r="A81" t="s">
        <v>16</v>
      </c>
      <c r="C81" t="s">
        <v>165</v>
      </c>
      <c r="E81" s="54">
        <v>44859</v>
      </c>
      <c r="F81" s="105">
        <v>24</v>
      </c>
      <c r="G81">
        <v>325.36898148148151</v>
      </c>
      <c r="H81">
        <v>1.6037507478568969E-4</v>
      </c>
      <c r="I81" s="107">
        <v>103.59805555555556</v>
      </c>
      <c r="J81" s="107">
        <v>2.7777777777515666E-4</v>
      </c>
      <c r="K81" s="110">
        <v>46.002000000000002</v>
      </c>
      <c r="L81" t="s">
        <v>176</v>
      </c>
      <c r="O81" t="s">
        <v>228</v>
      </c>
      <c r="P81" t="s">
        <v>236</v>
      </c>
    </row>
    <row r="82" spans="1:16">
      <c r="A82" t="s">
        <v>16</v>
      </c>
      <c r="C82" t="s">
        <v>162</v>
      </c>
      <c r="E82" s="54">
        <v>44859</v>
      </c>
      <c r="F82" s="105">
        <v>25</v>
      </c>
      <c r="G82" t="s">
        <v>172</v>
      </c>
      <c r="H82" t="s">
        <v>173</v>
      </c>
      <c r="I82" s="107">
        <v>102.64481481481482</v>
      </c>
      <c r="J82" s="107">
        <v>1.6037507476928043E-4</v>
      </c>
      <c r="K82" s="110">
        <v>53.783999999999999</v>
      </c>
      <c r="L82" t="s">
        <v>176</v>
      </c>
      <c r="O82" t="s">
        <v>228</v>
      </c>
      <c r="P82" t="s">
        <v>189</v>
      </c>
    </row>
    <row r="83" spans="1:16">
      <c r="A83" t="s">
        <v>16</v>
      </c>
      <c r="C83" t="s">
        <v>180</v>
      </c>
      <c r="E83" s="54">
        <v>44859</v>
      </c>
      <c r="F83" s="105">
        <v>25</v>
      </c>
      <c r="G83">
        <v>73.355925925925931</v>
      </c>
      <c r="H83">
        <v>1.6037507476928043E-4</v>
      </c>
      <c r="I83" s="107">
        <v>108.69935185185186</v>
      </c>
      <c r="J83" s="107">
        <v>4.2431256434686019E-4</v>
      </c>
      <c r="K83" s="110">
        <v>21.172999999999998</v>
      </c>
      <c r="L83" t="s">
        <v>176</v>
      </c>
      <c r="O83" t="s">
        <v>228</v>
      </c>
      <c r="P83" t="s">
        <v>182</v>
      </c>
    </row>
    <row r="84" spans="1:16">
      <c r="A84" t="s">
        <v>16</v>
      </c>
      <c r="C84" t="s">
        <v>187</v>
      </c>
      <c r="E84" s="54">
        <v>44859</v>
      </c>
      <c r="F84" s="105">
        <v>25</v>
      </c>
      <c r="G84">
        <v>146.85518518518518</v>
      </c>
      <c r="H84">
        <v>1.6037507478568969E-4</v>
      </c>
      <c r="I84" s="107">
        <v>96.318333333333328</v>
      </c>
      <c r="J84" t="s">
        <v>175</v>
      </c>
      <c r="K84" s="110">
        <v>22.391000000000002</v>
      </c>
      <c r="L84" t="s">
        <v>176</v>
      </c>
      <c r="O84" t="s">
        <v>228</v>
      </c>
      <c r="P84" t="s">
        <v>247</v>
      </c>
    </row>
    <row r="85" spans="1:16">
      <c r="A85" t="s">
        <v>216</v>
      </c>
      <c r="C85" t="s">
        <v>215</v>
      </c>
      <c r="E85" s="54">
        <v>44859</v>
      </c>
      <c r="F85" s="105">
        <v>26</v>
      </c>
      <c r="G85" t="s">
        <v>172</v>
      </c>
      <c r="H85" t="s">
        <v>173</v>
      </c>
      <c r="I85" s="107">
        <v>98.167037037037019</v>
      </c>
      <c r="J85" s="107">
        <v>1.6037507477748508E-4</v>
      </c>
      <c r="K85" s="110">
        <v>62.277999999999999</v>
      </c>
      <c r="L85" t="s">
        <v>176</v>
      </c>
      <c r="O85" t="s">
        <v>238</v>
      </c>
      <c r="P85" t="s">
        <v>226</v>
      </c>
    </row>
    <row r="86" spans="1:16">
      <c r="A86" t="s">
        <v>216</v>
      </c>
      <c r="C86" t="s">
        <v>187</v>
      </c>
      <c r="E86" s="54">
        <v>44859</v>
      </c>
      <c r="F86" s="105">
        <v>26</v>
      </c>
      <c r="G86">
        <v>96.972777777777779</v>
      </c>
      <c r="H86">
        <v>2.7777777778226209E-4</v>
      </c>
      <c r="I86" s="107">
        <v>84.991851851851848</v>
      </c>
      <c r="J86" s="107">
        <v>1.6037507477748508E-4</v>
      </c>
      <c r="K86" s="110">
        <v>6.8049999999999997</v>
      </c>
      <c r="L86" t="s">
        <v>176</v>
      </c>
      <c r="O86" t="s">
        <v>238</v>
      </c>
      <c r="P86" t="s">
        <v>247</v>
      </c>
    </row>
    <row r="87" spans="1:16">
      <c r="A87" t="s">
        <v>187</v>
      </c>
      <c r="C87" t="s">
        <v>170</v>
      </c>
      <c r="E87" s="54">
        <v>44859</v>
      </c>
      <c r="F87" s="105">
        <v>27</v>
      </c>
      <c r="G87" t="s">
        <v>172</v>
      </c>
      <c r="H87" t="s">
        <v>173</v>
      </c>
      <c r="I87" s="107">
        <v>101.5799074074074</v>
      </c>
      <c r="J87" s="107">
        <v>1.6037507477748508E-4</v>
      </c>
      <c r="K87" s="110">
        <v>20.774999999999999</v>
      </c>
      <c r="L87" t="s">
        <v>176</v>
      </c>
      <c r="O87" t="s">
        <v>247</v>
      </c>
      <c r="P87" t="s">
        <v>179</v>
      </c>
    </row>
    <row r="88" spans="1:16">
      <c r="A88" t="s">
        <v>187</v>
      </c>
      <c r="C88" t="s">
        <v>216</v>
      </c>
      <c r="E88" s="54">
        <v>44859</v>
      </c>
      <c r="F88" s="105">
        <v>27</v>
      </c>
      <c r="G88">
        <v>187.3337962962963</v>
      </c>
      <c r="H88">
        <v>1.1226255234283303E-3</v>
      </c>
      <c r="I88" s="107">
        <v>95.022777777777776</v>
      </c>
      <c r="J88" s="107">
        <v>0</v>
      </c>
      <c r="K88" s="110">
        <v>6.8049999999999997</v>
      </c>
      <c r="L88" t="s">
        <v>176</v>
      </c>
      <c r="O88" t="s">
        <v>247</v>
      </c>
      <c r="P88" t="s">
        <v>248</v>
      </c>
    </row>
    <row r="89" spans="1:16">
      <c r="A89" t="s">
        <v>187</v>
      </c>
      <c r="C89" t="s">
        <v>16</v>
      </c>
      <c r="E89" s="54">
        <v>44859</v>
      </c>
      <c r="F89" s="105">
        <v>27</v>
      </c>
      <c r="G89">
        <v>287.92425925925926</v>
      </c>
      <c r="H89">
        <v>9.7552349561384278E-4</v>
      </c>
      <c r="I89" s="107">
        <v>83.690370370370374</v>
      </c>
      <c r="J89" s="107">
        <v>1.6037507477748508E-4</v>
      </c>
      <c r="K89" s="110">
        <v>22.391999999999999</v>
      </c>
      <c r="L89" t="s">
        <v>176</v>
      </c>
      <c r="O89" t="s">
        <v>247</v>
      </c>
      <c r="P89" t="s">
        <v>228</v>
      </c>
    </row>
    <row r="90" spans="1:16">
      <c r="A90" t="s">
        <v>36</v>
      </c>
      <c r="C90" t="s">
        <v>85</v>
      </c>
      <c r="E90" s="54">
        <v>44862</v>
      </c>
      <c r="F90" s="105">
        <v>28</v>
      </c>
      <c r="G90" t="s">
        <v>172</v>
      </c>
      <c r="H90" t="s">
        <v>173</v>
      </c>
      <c r="I90" s="107">
        <v>108.90027777777777</v>
      </c>
      <c r="J90" s="107">
        <v>2.7777777777515666E-4</v>
      </c>
      <c r="K90" s="110">
        <v>26.49</v>
      </c>
      <c r="L90" t="s">
        <v>176</v>
      </c>
      <c r="O90" t="s">
        <v>230</v>
      </c>
      <c r="P90" t="s">
        <v>182</v>
      </c>
    </row>
    <row r="91" spans="1:16">
      <c r="A91" t="s">
        <v>36</v>
      </c>
      <c r="C91" t="s">
        <v>38</v>
      </c>
      <c r="E91" s="54">
        <v>44862</v>
      </c>
      <c r="F91" s="105">
        <v>28</v>
      </c>
      <c r="G91">
        <v>221.8564814814815</v>
      </c>
      <c r="H91">
        <v>4.2431256434841076E-4</v>
      </c>
      <c r="I91" s="107">
        <v>89.479814814814816</v>
      </c>
      <c r="J91" s="107">
        <v>1.6037507477748508E-4</v>
      </c>
      <c r="K91" s="110">
        <v>8.4860000000000007</v>
      </c>
      <c r="L91" t="s">
        <v>176</v>
      </c>
      <c r="O91" t="s">
        <v>230</v>
      </c>
      <c r="P91" t="s">
        <v>242</v>
      </c>
    </row>
    <row r="92" spans="1:16">
      <c r="A92" t="s">
        <v>38</v>
      </c>
      <c r="C92" t="s">
        <v>44</v>
      </c>
      <c r="E92" s="54">
        <v>44862</v>
      </c>
      <c r="F92" s="105">
        <v>29</v>
      </c>
      <c r="G92" t="s">
        <v>172</v>
      </c>
      <c r="H92" t="s">
        <v>173</v>
      </c>
      <c r="I92" s="107">
        <v>106.61268518518519</v>
      </c>
      <c r="J92" s="107">
        <v>1.6037507477748508E-4</v>
      </c>
      <c r="K92" s="110">
        <v>30.268666666666665</v>
      </c>
      <c r="L92" t="s">
        <v>176</v>
      </c>
      <c r="O92" t="s">
        <v>242</v>
      </c>
      <c r="P92" t="s">
        <v>231</v>
      </c>
    </row>
    <row r="93" spans="1:16">
      <c r="A93" t="s">
        <v>38</v>
      </c>
      <c r="C93" t="s">
        <v>36</v>
      </c>
      <c r="E93" s="54">
        <v>44862</v>
      </c>
      <c r="F93" s="105">
        <v>29</v>
      </c>
      <c r="G93">
        <v>262.36370370370372</v>
      </c>
      <c r="H93">
        <v>1.6037507478568972E-4</v>
      </c>
      <c r="I93" s="107">
        <v>90.528796296296306</v>
      </c>
      <c r="J93" s="107">
        <v>1.6037507477748508E-4</v>
      </c>
      <c r="K93" s="110">
        <v>8.4860000000000007</v>
      </c>
      <c r="L93" t="s">
        <v>176</v>
      </c>
      <c r="O93" t="s">
        <v>242</v>
      </c>
      <c r="P93" t="s">
        <v>230</v>
      </c>
    </row>
    <row r="94" spans="1:16">
      <c r="A94" t="s">
        <v>30</v>
      </c>
      <c r="C94" t="s">
        <v>32</v>
      </c>
      <c r="E94" s="54">
        <v>44858</v>
      </c>
      <c r="F94" s="105">
        <v>30</v>
      </c>
      <c r="G94" t="s">
        <v>172</v>
      </c>
      <c r="H94" t="s">
        <v>173</v>
      </c>
      <c r="I94" s="107">
        <v>98.36898148148147</v>
      </c>
      <c r="J94" s="107">
        <v>1.6037507477748508E-4</v>
      </c>
      <c r="K94" s="110">
        <v>49.472000000000001</v>
      </c>
      <c r="L94" t="s">
        <v>176</v>
      </c>
      <c r="O94" t="s">
        <v>245</v>
      </c>
      <c r="P94" t="s">
        <v>232</v>
      </c>
    </row>
    <row r="95" spans="1:16">
      <c r="A95" t="s">
        <v>30</v>
      </c>
      <c r="C95" t="s">
        <v>250</v>
      </c>
      <c r="E95" s="54">
        <v>44858</v>
      </c>
      <c r="F95" s="105">
        <v>30</v>
      </c>
      <c r="G95">
        <v>9.9822222222222248</v>
      </c>
      <c r="H95">
        <v>5.555555555556424E-4</v>
      </c>
      <c r="I95" s="107">
        <v>81.582685185185184</v>
      </c>
      <c r="J95" s="107">
        <v>1.6037507477748508E-4</v>
      </c>
      <c r="K95" s="110">
        <v>18.271000000000001</v>
      </c>
      <c r="L95" t="s">
        <v>176</v>
      </c>
      <c r="O95" t="s">
        <v>245</v>
      </c>
      <c r="P95" t="s">
        <v>253</v>
      </c>
    </row>
    <row r="96" spans="1:16">
      <c r="A96" t="s">
        <v>30</v>
      </c>
      <c r="C96" t="s">
        <v>251</v>
      </c>
      <c r="E96" s="54">
        <v>44858</v>
      </c>
      <c r="F96" s="105">
        <v>30</v>
      </c>
      <c r="G96">
        <v>9.9816666666666674</v>
      </c>
      <c r="H96">
        <v>2.777777777778212E-4</v>
      </c>
      <c r="I96" s="107">
        <v>82.70481481481481</v>
      </c>
      <c r="J96" s="107">
        <v>4.2431256434841076E-4</v>
      </c>
      <c r="K96" s="110">
        <v>18.22</v>
      </c>
      <c r="L96" t="s">
        <v>176</v>
      </c>
      <c r="O96" t="s">
        <v>245</v>
      </c>
      <c r="P96" t="s">
        <v>254</v>
      </c>
    </row>
    <row r="97" spans="1:16">
      <c r="A97" t="s">
        <v>32</v>
      </c>
      <c r="C97" t="s">
        <v>30</v>
      </c>
      <c r="E97" s="54">
        <v>44858</v>
      </c>
      <c r="F97" s="105">
        <v>31</v>
      </c>
      <c r="G97" t="s">
        <v>172</v>
      </c>
      <c r="H97" t="s">
        <v>173</v>
      </c>
      <c r="I97" s="107">
        <v>81.638611111111118</v>
      </c>
      <c r="J97" s="107">
        <v>2.7777777777515666E-4</v>
      </c>
      <c r="K97" s="110">
        <v>49.472000000000001</v>
      </c>
      <c r="L97" t="s">
        <v>176</v>
      </c>
      <c r="O97" t="s">
        <v>232</v>
      </c>
      <c r="P97" t="s">
        <v>245</v>
      </c>
    </row>
    <row r="98" spans="1:16">
      <c r="A98" t="s">
        <v>32</v>
      </c>
      <c r="C98" t="s">
        <v>250</v>
      </c>
      <c r="E98" s="54">
        <v>44858</v>
      </c>
      <c r="F98" s="105">
        <v>31</v>
      </c>
      <c r="G98">
        <v>354.25740740740736</v>
      </c>
      <c r="H98">
        <v>3.2075014957137944E-4</v>
      </c>
      <c r="I98" s="107">
        <v>72.498333333333335</v>
      </c>
      <c r="J98" s="107">
        <v>2.7777777778226209E-4</v>
      </c>
      <c r="K98" s="110">
        <v>32.826999999999998</v>
      </c>
      <c r="L98" t="s">
        <v>176</v>
      </c>
      <c r="O98" t="s">
        <v>232</v>
      </c>
      <c r="P98" t="s">
        <v>253</v>
      </c>
    </row>
    <row r="99" spans="1:16">
      <c r="A99" t="s">
        <v>32</v>
      </c>
      <c r="C99" t="s">
        <v>251</v>
      </c>
      <c r="E99" s="54">
        <v>44858</v>
      </c>
      <c r="F99" s="105">
        <v>31</v>
      </c>
      <c r="G99">
        <v>354.25777777777779</v>
      </c>
      <c r="H99">
        <v>2.7777777776805124E-4</v>
      </c>
      <c r="I99" s="107">
        <v>73.101851851851848</v>
      </c>
      <c r="J99" s="107">
        <v>1.6037507476928043E-4</v>
      </c>
      <c r="K99" s="110">
        <v>32.718000000000004</v>
      </c>
      <c r="L99" t="s">
        <v>176</v>
      </c>
      <c r="O99" t="s">
        <v>232</v>
      </c>
      <c r="P99" t="s">
        <v>254</v>
      </c>
    </row>
    <row r="100" spans="1:16">
      <c r="A100" t="s">
        <v>44</v>
      </c>
      <c r="C100" t="s">
        <v>32</v>
      </c>
      <c r="E100" s="54">
        <v>44858</v>
      </c>
      <c r="F100" s="105">
        <v>32</v>
      </c>
      <c r="G100" t="s">
        <v>172</v>
      </c>
      <c r="H100" t="s">
        <v>173</v>
      </c>
      <c r="I100" s="107">
        <v>88.461018518518514</v>
      </c>
      <c r="J100" s="107">
        <v>4.2431256434686019E-4</v>
      </c>
      <c r="K100" s="110">
        <v>51.25866666666667</v>
      </c>
      <c r="L100" t="s">
        <v>176</v>
      </c>
      <c r="O100" t="s">
        <v>231</v>
      </c>
      <c r="P100" t="s">
        <v>232</v>
      </c>
    </row>
    <row r="101" spans="1:16">
      <c r="A101" t="s">
        <v>44</v>
      </c>
      <c r="C101" t="s">
        <v>250</v>
      </c>
      <c r="E101" s="54">
        <v>44858</v>
      </c>
      <c r="F101" s="105">
        <v>32</v>
      </c>
      <c r="G101">
        <v>323.83166666666665</v>
      </c>
      <c r="H101">
        <v>0</v>
      </c>
      <c r="I101" s="107">
        <v>71.3151851851852</v>
      </c>
      <c r="J101" s="107">
        <v>1.6037507477748508E-4</v>
      </c>
      <c r="K101" s="110">
        <v>35.124000000000002</v>
      </c>
      <c r="L101" t="s">
        <v>176</v>
      </c>
      <c r="O101" t="s">
        <v>231</v>
      </c>
      <c r="P101" t="s">
        <v>253</v>
      </c>
    </row>
    <row r="102" spans="1:16">
      <c r="A102" t="s">
        <v>44</v>
      </c>
      <c r="C102" t="s">
        <v>251</v>
      </c>
      <c r="E102" s="54">
        <v>44858</v>
      </c>
      <c r="F102" s="105">
        <v>32</v>
      </c>
      <c r="G102">
        <v>323.83175925925929</v>
      </c>
      <c r="H102">
        <v>4.243125643515118E-4</v>
      </c>
      <c r="I102" s="107">
        <v>71.875092592592594</v>
      </c>
      <c r="J102" s="107">
        <v>1.6037507477748508E-4</v>
      </c>
      <c r="K102" s="110">
        <v>35.007666666666665</v>
      </c>
      <c r="L102" t="s">
        <v>176</v>
      </c>
      <c r="O102" t="s">
        <v>231</v>
      </c>
      <c r="P102" t="s">
        <v>254</v>
      </c>
    </row>
    <row r="103" spans="1:16">
      <c r="A103" t="s">
        <v>36</v>
      </c>
      <c r="C103" t="s">
        <v>38</v>
      </c>
      <c r="E103" s="54"/>
    </row>
    <row r="104" spans="1:16">
      <c r="A104" t="s">
        <v>36</v>
      </c>
      <c r="E104" s="54"/>
      <c r="G104">
        <v>343.50796296296295</v>
      </c>
      <c r="H104">
        <v>1.6037507475287114E-4</v>
      </c>
    </row>
    <row r="105" spans="1:16">
      <c r="E105" s="54"/>
    </row>
    <row r="106" spans="1:16">
      <c r="E106" s="54"/>
    </row>
    <row r="107" spans="1:16">
      <c r="E107" s="54"/>
    </row>
    <row r="108" spans="1:16">
      <c r="E108" s="54"/>
    </row>
    <row r="109" spans="1:16">
      <c r="E109" s="54"/>
    </row>
    <row r="110" spans="1:16">
      <c r="E110" s="54"/>
    </row>
    <row r="111" spans="1:16">
      <c r="E111" s="54"/>
    </row>
    <row r="112" spans="1:16">
      <c r="E112" s="54"/>
    </row>
    <row r="113" spans="1:18">
      <c r="E113" s="54"/>
    </row>
    <row r="114" spans="1:18">
      <c r="E114" s="54"/>
    </row>
    <row r="115" spans="1:18">
      <c r="E115" s="54"/>
    </row>
    <row r="116" spans="1:18">
      <c r="E116" s="54"/>
    </row>
    <row r="117" spans="1:18">
      <c r="E117" s="54"/>
    </row>
    <row r="118" spans="1:18">
      <c r="E118" s="54"/>
    </row>
    <row r="119" spans="1:18">
      <c r="E119" s="54"/>
    </row>
    <row r="120" spans="1:18">
      <c r="E120" s="54"/>
    </row>
    <row r="121" spans="1:18">
      <c r="E121" s="54"/>
    </row>
    <row r="122" spans="1:18">
      <c r="E122" s="54"/>
    </row>
    <row r="123" spans="1:18">
      <c r="E123" s="54"/>
    </row>
    <row r="124" spans="1:18">
      <c r="E124" s="54"/>
    </row>
    <row r="125" spans="1:18">
      <c r="A125" t="s">
        <v>191</v>
      </c>
      <c r="B125" t="s">
        <v>192</v>
      </c>
      <c r="C125" t="s">
        <v>193</v>
      </c>
      <c r="D125" t="s">
        <v>194</v>
      </c>
      <c r="E125" s="54"/>
      <c r="F125" s="105" t="s">
        <v>195</v>
      </c>
      <c r="G125" t="s">
        <v>196</v>
      </c>
      <c r="H125" t="s">
        <v>197</v>
      </c>
      <c r="I125" t="s">
        <v>198</v>
      </c>
      <c r="J125" t="s">
        <v>199</v>
      </c>
      <c r="K125" t="s">
        <v>200</v>
      </c>
      <c r="L125" t="s">
        <v>201</v>
      </c>
      <c r="M125" t="s">
        <v>177</v>
      </c>
      <c r="N125" t="s">
        <v>177</v>
      </c>
      <c r="O125" t="s">
        <v>202</v>
      </c>
      <c r="P125" t="s">
        <v>177</v>
      </c>
      <c r="Q125" t="s">
        <v>177</v>
      </c>
      <c r="R125" t="s">
        <v>177</v>
      </c>
    </row>
    <row r="126" spans="1:18">
      <c r="A126" t="s">
        <v>177</v>
      </c>
      <c r="B126" t="s">
        <v>177</v>
      </c>
      <c r="C126" t="s">
        <v>177</v>
      </c>
      <c r="D126" t="s">
        <v>177</v>
      </c>
      <c r="E126" s="54"/>
      <c r="F126" s="105" t="s">
        <v>177</v>
      </c>
      <c r="G126" t="s">
        <v>177</v>
      </c>
      <c r="H126" t="s">
        <v>177</v>
      </c>
      <c r="I126" t="s">
        <v>177</v>
      </c>
      <c r="J126" t="s">
        <v>177</v>
      </c>
      <c r="K126" t="s">
        <v>177</v>
      </c>
      <c r="L126" t="s">
        <v>177</v>
      </c>
      <c r="M126" t="s">
        <v>177</v>
      </c>
      <c r="N126" t="s">
        <v>177</v>
      </c>
      <c r="O126" t="s">
        <v>203</v>
      </c>
      <c r="P126" t="s">
        <v>177</v>
      </c>
      <c r="Q126" t="s">
        <v>177</v>
      </c>
      <c r="R126" t="s">
        <v>177</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2DBDA-CA85-4FDC-A73F-93D1E2710D9D}">
  <dimension ref="A1:X194"/>
  <sheetViews>
    <sheetView workbookViewId="0"/>
  </sheetViews>
  <sheetFormatPr defaultColWidth="9" defaultRowHeight="12"/>
  <cols>
    <col min="1" max="1" width="13" style="24" bestFit="1" customWidth="1"/>
    <col min="2" max="3" width="9.7109375" style="24" bestFit="1" customWidth="1"/>
    <col min="4" max="15" width="3.5703125" style="26" customWidth="1"/>
    <col min="16" max="16" width="2.5703125" style="25" customWidth="1"/>
    <col min="17" max="17" width="13.42578125" style="25" customWidth="1"/>
    <col min="18" max="20" width="9" style="25"/>
    <col min="21" max="21" width="10.42578125" style="25" bestFit="1" customWidth="1"/>
    <col min="22" max="22" width="9" style="25"/>
    <col min="23" max="23" width="11.42578125" style="25" bestFit="1" customWidth="1"/>
    <col min="24" max="16384" width="9" style="25"/>
  </cols>
  <sheetData>
    <row r="1" spans="1:23">
      <c r="D1" s="13"/>
      <c r="E1" s="13"/>
      <c r="F1" s="14"/>
      <c r="G1" s="13"/>
      <c r="H1" s="13"/>
      <c r="I1" s="14"/>
      <c r="J1" s="13"/>
      <c r="K1" s="13"/>
      <c r="L1" s="14"/>
      <c r="M1" s="13"/>
      <c r="N1" s="13"/>
      <c r="O1" s="14"/>
    </row>
    <row r="2" spans="1:23" ht="27.75" customHeight="1">
      <c r="B2" s="547" t="s">
        <v>152</v>
      </c>
      <c r="C2" s="547"/>
      <c r="D2" s="547"/>
      <c r="E2" s="547"/>
      <c r="F2" s="547"/>
      <c r="G2" s="547"/>
      <c r="H2" s="547"/>
      <c r="I2" s="547"/>
      <c r="J2" s="547"/>
      <c r="K2" s="547"/>
      <c r="L2" s="547"/>
      <c r="M2" s="548"/>
      <c r="N2" s="548"/>
      <c r="O2" s="548"/>
    </row>
    <row r="3" spans="1:23">
      <c r="D3" s="15"/>
      <c r="E3" s="15"/>
      <c r="F3" s="15"/>
      <c r="G3" s="15"/>
      <c r="H3" s="15"/>
      <c r="I3" s="15"/>
      <c r="J3" s="15"/>
      <c r="K3" s="15"/>
      <c r="L3" s="15"/>
      <c r="M3" s="15"/>
      <c r="N3" s="15"/>
      <c r="O3" s="15"/>
    </row>
    <row r="4" spans="1:23">
      <c r="A4" s="23" t="s">
        <v>0</v>
      </c>
      <c r="B4" s="23" t="s">
        <v>1</v>
      </c>
      <c r="C4" s="23" t="s">
        <v>2</v>
      </c>
      <c r="D4" s="546" t="s">
        <v>3</v>
      </c>
      <c r="E4" s="546"/>
      <c r="F4" s="546"/>
      <c r="G4" s="546" t="s">
        <v>9</v>
      </c>
      <c r="H4" s="546"/>
      <c r="I4" s="546"/>
      <c r="J4" s="546" t="s">
        <v>10</v>
      </c>
      <c r="K4" s="546"/>
      <c r="L4" s="546"/>
      <c r="M4" s="546" t="s">
        <v>11</v>
      </c>
      <c r="N4" s="546"/>
      <c r="O4" s="546"/>
    </row>
    <row r="5" spans="1:23">
      <c r="A5" s="22">
        <v>44846</v>
      </c>
      <c r="B5" s="23" t="s">
        <v>72</v>
      </c>
      <c r="C5" s="23" t="s">
        <v>71</v>
      </c>
      <c r="D5" s="16">
        <v>0</v>
      </c>
      <c r="E5" s="17">
        <v>0</v>
      </c>
      <c r="F5" s="18">
        <v>0</v>
      </c>
      <c r="G5" s="16">
        <v>0</v>
      </c>
      <c r="H5" s="17">
        <v>0</v>
      </c>
      <c r="I5" s="18">
        <v>0</v>
      </c>
      <c r="J5" s="16">
        <v>0</v>
      </c>
      <c r="K5" s="17">
        <v>0</v>
      </c>
      <c r="L5" s="18">
        <v>0</v>
      </c>
      <c r="M5" s="16">
        <v>0</v>
      </c>
      <c r="N5" s="17">
        <f t="shared" ref="N5:O7" si="0">ROUND((E5+H5+K5)/3,0)</f>
        <v>0</v>
      </c>
      <c r="O5" s="18">
        <f t="shared" si="0"/>
        <v>0</v>
      </c>
      <c r="U5" s="556" t="s">
        <v>153</v>
      </c>
    </row>
    <row r="6" spans="1:23">
      <c r="A6" s="23"/>
      <c r="B6" s="23"/>
      <c r="C6" s="23" t="s">
        <v>73</v>
      </c>
      <c r="D6" s="16">
        <v>14</v>
      </c>
      <c r="E6" s="19">
        <v>39</v>
      </c>
      <c r="F6" s="18">
        <v>8</v>
      </c>
      <c r="G6" s="16">
        <v>14</v>
      </c>
      <c r="H6" s="19">
        <v>39</v>
      </c>
      <c r="I6" s="18">
        <v>9</v>
      </c>
      <c r="J6" s="16">
        <v>14</v>
      </c>
      <c r="K6" s="19">
        <v>39</v>
      </c>
      <c r="L6" s="18">
        <v>8</v>
      </c>
      <c r="M6" s="16">
        <f>ROUND((D6+G6+J6)/3,0)</f>
        <v>14</v>
      </c>
      <c r="N6" s="17">
        <f t="shared" si="0"/>
        <v>39</v>
      </c>
      <c r="O6" s="18">
        <f t="shared" si="0"/>
        <v>8</v>
      </c>
      <c r="U6" s="556"/>
      <c r="W6" s="558" t="s">
        <v>154</v>
      </c>
    </row>
    <row r="7" spans="1:23">
      <c r="A7" s="23"/>
      <c r="B7" s="23"/>
      <c r="C7" s="23" t="s">
        <v>155</v>
      </c>
      <c r="D7" s="16">
        <v>121</v>
      </c>
      <c r="E7" s="17">
        <v>9</v>
      </c>
      <c r="F7" s="18">
        <v>10</v>
      </c>
      <c r="G7" s="16">
        <v>121</v>
      </c>
      <c r="H7" s="17">
        <v>9</v>
      </c>
      <c r="I7" s="18">
        <v>11</v>
      </c>
      <c r="J7" s="16">
        <v>121</v>
      </c>
      <c r="K7" s="17">
        <v>9</v>
      </c>
      <c r="L7" s="18">
        <v>10</v>
      </c>
      <c r="M7" s="16">
        <f>ROUND((D7+G7+J7)/3,0)</f>
        <v>121</v>
      </c>
      <c r="N7" s="17">
        <f t="shared" si="0"/>
        <v>9</v>
      </c>
      <c r="O7" s="18">
        <f t="shared" si="0"/>
        <v>10</v>
      </c>
      <c r="W7" s="558"/>
    </row>
    <row r="9" spans="1:23">
      <c r="D9" s="15"/>
      <c r="E9" s="15"/>
      <c r="F9" s="15"/>
      <c r="G9" s="15"/>
      <c r="H9" s="15"/>
      <c r="I9" s="15"/>
      <c r="J9" s="15"/>
      <c r="K9" s="15"/>
      <c r="L9" s="15"/>
      <c r="M9" s="15"/>
      <c r="N9" s="15"/>
      <c r="O9" s="15"/>
      <c r="U9" s="556"/>
    </row>
    <row r="10" spans="1:23">
      <c r="A10" s="23" t="s">
        <v>0</v>
      </c>
      <c r="B10" s="23" t="s">
        <v>1</v>
      </c>
      <c r="C10" s="23" t="s">
        <v>2</v>
      </c>
      <c r="D10" s="546" t="s">
        <v>3</v>
      </c>
      <c r="E10" s="546"/>
      <c r="F10" s="546"/>
      <c r="G10" s="546" t="s">
        <v>9</v>
      </c>
      <c r="H10" s="546"/>
      <c r="I10" s="546"/>
      <c r="J10" s="546" t="s">
        <v>10</v>
      </c>
      <c r="K10" s="546"/>
      <c r="L10" s="546"/>
      <c r="M10" s="546" t="s">
        <v>11</v>
      </c>
      <c r="N10" s="546"/>
      <c r="O10" s="546"/>
      <c r="U10" s="556"/>
    </row>
    <row r="11" spans="1:23">
      <c r="A11" s="22">
        <v>44848</v>
      </c>
      <c r="B11" s="23" t="s">
        <v>71</v>
      </c>
      <c r="C11" s="23" t="s">
        <v>72</v>
      </c>
      <c r="D11" s="16">
        <v>0</v>
      </c>
      <c r="E11" s="17">
        <v>0</v>
      </c>
      <c r="F11" s="18">
        <v>0</v>
      </c>
      <c r="G11" s="16">
        <v>0</v>
      </c>
      <c r="H11" s="17">
        <v>0</v>
      </c>
      <c r="I11" s="18">
        <v>0</v>
      </c>
      <c r="J11" s="16">
        <v>0</v>
      </c>
      <c r="K11" s="17">
        <v>0</v>
      </c>
      <c r="L11" s="18">
        <v>0</v>
      </c>
      <c r="M11" s="16">
        <v>0</v>
      </c>
      <c r="N11" s="17">
        <f t="shared" ref="N11:O13" si="1">ROUND((E11+H11+K11)/3,0)</f>
        <v>0</v>
      </c>
      <c r="O11" s="18">
        <f t="shared" si="1"/>
        <v>0</v>
      </c>
      <c r="W11" s="558" t="s">
        <v>156</v>
      </c>
    </row>
    <row r="12" spans="1:23">
      <c r="A12" s="23"/>
      <c r="B12" s="23"/>
      <c r="C12" s="23" t="s">
        <v>63</v>
      </c>
      <c r="D12" s="16">
        <v>192</v>
      </c>
      <c r="E12" s="19">
        <v>54</v>
      </c>
      <c r="F12" s="18">
        <v>5</v>
      </c>
      <c r="G12" s="16">
        <v>192</v>
      </c>
      <c r="H12" s="19">
        <v>54</v>
      </c>
      <c r="I12" s="18">
        <v>5</v>
      </c>
      <c r="J12" s="16">
        <v>192</v>
      </c>
      <c r="K12" s="19">
        <v>54</v>
      </c>
      <c r="L12" s="18">
        <v>6</v>
      </c>
      <c r="M12" s="16">
        <f>ROUND((D12+G12+J12)/3,0)</f>
        <v>192</v>
      </c>
      <c r="N12" s="17">
        <f t="shared" si="1"/>
        <v>54</v>
      </c>
      <c r="O12" s="18">
        <f t="shared" si="1"/>
        <v>5</v>
      </c>
      <c r="W12" s="558"/>
    </row>
    <row r="13" spans="1:23">
      <c r="A13" s="23"/>
      <c r="B13" s="23"/>
      <c r="C13" s="23" t="s">
        <v>73</v>
      </c>
      <c r="D13" s="16">
        <v>300</v>
      </c>
      <c r="E13" s="17">
        <v>4</v>
      </c>
      <c r="F13" s="18">
        <v>12</v>
      </c>
      <c r="G13" s="16">
        <v>300</v>
      </c>
      <c r="H13" s="17">
        <v>4</v>
      </c>
      <c r="I13" s="18">
        <v>13</v>
      </c>
      <c r="J13" s="16">
        <v>300</v>
      </c>
      <c r="K13" s="17">
        <v>4</v>
      </c>
      <c r="L13" s="18">
        <v>12</v>
      </c>
      <c r="M13" s="16">
        <f>ROUND((D13+G13+J13)/3,0)</f>
        <v>300</v>
      </c>
      <c r="N13" s="17">
        <f t="shared" si="1"/>
        <v>4</v>
      </c>
      <c r="O13" s="18">
        <f t="shared" si="1"/>
        <v>12</v>
      </c>
    </row>
    <row r="14" spans="1:23">
      <c r="D14" s="20"/>
      <c r="E14" s="21"/>
      <c r="F14" s="21"/>
      <c r="G14" s="20"/>
      <c r="H14" s="21"/>
      <c r="I14" s="21"/>
      <c r="J14" s="20"/>
      <c r="K14" s="21"/>
      <c r="L14" s="21"/>
      <c r="M14" s="20"/>
      <c r="N14" s="21"/>
      <c r="O14" s="21"/>
    </row>
    <row r="16" spans="1:23">
      <c r="A16" s="23" t="s">
        <v>0</v>
      </c>
      <c r="B16" s="23" t="s">
        <v>1</v>
      </c>
      <c r="C16" s="23" t="s">
        <v>2</v>
      </c>
      <c r="D16" s="546" t="s">
        <v>3</v>
      </c>
      <c r="E16" s="546"/>
      <c r="F16" s="546"/>
      <c r="G16" s="546" t="s">
        <v>9</v>
      </c>
      <c r="H16" s="546"/>
      <c r="I16" s="546"/>
      <c r="J16" s="546" t="s">
        <v>10</v>
      </c>
      <c r="K16" s="546"/>
      <c r="L16" s="546"/>
      <c r="M16" s="546" t="s">
        <v>11</v>
      </c>
      <c r="N16" s="546"/>
      <c r="O16" s="546"/>
    </row>
    <row r="17" spans="1:24">
      <c r="A17" s="22">
        <v>44848</v>
      </c>
      <c r="B17" s="23" t="s">
        <v>73</v>
      </c>
      <c r="C17" s="23" t="s">
        <v>72</v>
      </c>
      <c r="D17" s="16">
        <v>0</v>
      </c>
      <c r="E17" s="17">
        <v>0</v>
      </c>
      <c r="F17" s="18">
        <v>0</v>
      </c>
      <c r="G17" s="16">
        <v>0</v>
      </c>
      <c r="H17" s="17">
        <v>0</v>
      </c>
      <c r="I17" s="18">
        <v>0</v>
      </c>
      <c r="J17" s="16">
        <v>0</v>
      </c>
      <c r="K17" s="17">
        <v>0</v>
      </c>
      <c r="L17" s="18">
        <v>0</v>
      </c>
      <c r="M17" s="16">
        <v>0</v>
      </c>
      <c r="N17" s="17">
        <f t="shared" ref="N17:O19" si="2">ROUND((E17+H17+K17)/3,0)</f>
        <v>0</v>
      </c>
      <c r="O17" s="18">
        <f t="shared" si="2"/>
        <v>0</v>
      </c>
    </row>
    <row r="18" spans="1:24">
      <c r="A18" s="23"/>
      <c r="B18" s="23"/>
      <c r="C18" s="23" t="s">
        <v>71</v>
      </c>
      <c r="D18" s="16">
        <v>105</v>
      </c>
      <c r="E18" s="19">
        <v>25</v>
      </c>
      <c r="F18" s="18">
        <v>5</v>
      </c>
      <c r="G18" s="16">
        <v>105</v>
      </c>
      <c r="H18" s="19">
        <v>25</v>
      </c>
      <c r="I18" s="18">
        <v>6</v>
      </c>
      <c r="J18" s="16">
        <v>105</v>
      </c>
      <c r="K18" s="19">
        <v>25</v>
      </c>
      <c r="L18" s="18">
        <v>2</v>
      </c>
      <c r="M18" s="16">
        <f>ROUND((D18+G18+J18)/3,0)</f>
        <v>105</v>
      </c>
      <c r="N18" s="17">
        <f t="shared" si="2"/>
        <v>25</v>
      </c>
      <c r="O18" s="18">
        <f t="shared" si="2"/>
        <v>4</v>
      </c>
      <c r="S18" s="558" t="s">
        <v>157</v>
      </c>
      <c r="T18" s="558"/>
    </row>
    <row r="19" spans="1:24">
      <c r="A19" s="23"/>
      <c r="B19" s="23"/>
      <c r="C19" s="23" t="s">
        <v>64</v>
      </c>
      <c r="D19" s="16">
        <v>212</v>
      </c>
      <c r="E19" s="17">
        <v>40</v>
      </c>
      <c r="F19" s="18">
        <v>12</v>
      </c>
      <c r="G19" s="16">
        <v>212</v>
      </c>
      <c r="H19" s="17">
        <v>40</v>
      </c>
      <c r="I19" s="18">
        <v>18</v>
      </c>
      <c r="J19" s="16">
        <v>212</v>
      </c>
      <c r="K19" s="17">
        <v>40</v>
      </c>
      <c r="L19" s="18">
        <v>17</v>
      </c>
      <c r="M19" s="16">
        <f>ROUND((D19+G19+J19)/3,0)</f>
        <v>212</v>
      </c>
      <c r="N19" s="17">
        <f t="shared" si="2"/>
        <v>40</v>
      </c>
      <c r="O19" s="18">
        <f t="shared" si="2"/>
        <v>16</v>
      </c>
      <c r="S19" s="558"/>
      <c r="T19" s="558"/>
    </row>
    <row r="21" spans="1:24">
      <c r="S21" s="564" t="s">
        <v>158</v>
      </c>
      <c r="T21" s="564"/>
      <c r="U21" s="564"/>
      <c r="V21" s="564"/>
      <c r="W21" s="564"/>
      <c r="X21" s="564"/>
    </row>
    <row r="22" spans="1:24">
      <c r="A22" s="23" t="s">
        <v>0</v>
      </c>
      <c r="B22" s="23" t="s">
        <v>1</v>
      </c>
      <c r="C22" s="23" t="s">
        <v>2</v>
      </c>
      <c r="D22" s="546" t="s">
        <v>3</v>
      </c>
      <c r="E22" s="546"/>
      <c r="F22" s="546"/>
      <c r="G22" s="546" t="s">
        <v>9</v>
      </c>
      <c r="H22" s="546"/>
      <c r="I22" s="546"/>
      <c r="J22" s="546" t="s">
        <v>10</v>
      </c>
      <c r="K22" s="546"/>
      <c r="L22" s="546"/>
      <c r="M22" s="546" t="s">
        <v>11</v>
      </c>
      <c r="N22" s="546"/>
      <c r="O22" s="546"/>
      <c r="S22" s="564"/>
      <c r="T22" s="564"/>
      <c r="U22" s="564"/>
      <c r="V22" s="564"/>
      <c r="W22" s="564"/>
      <c r="X22" s="564"/>
    </row>
    <row r="23" spans="1:24">
      <c r="A23" s="22">
        <v>44851</v>
      </c>
      <c r="B23" s="23" t="s">
        <v>159</v>
      </c>
      <c r="C23" s="23" t="s">
        <v>160</v>
      </c>
      <c r="D23" s="16">
        <v>0</v>
      </c>
      <c r="E23" s="17">
        <v>0</v>
      </c>
      <c r="F23" s="18">
        <v>0</v>
      </c>
      <c r="G23" s="16">
        <v>0</v>
      </c>
      <c r="H23" s="17">
        <v>0</v>
      </c>
      <c r="I23" s="18">
        <v>0</v>
      </c>
      <c r="J23" s="16">
        <v>0</v>
      </c>
      <c r="K23" s="17">
        <v>0</v>
      </c>
      <c r="L23" s="18">
        <v>0</v>
      </c>
      <c r="M23" s="16">
        <v>0</v>
      </c>
      <c r="N23" s="17">
        <f t="shared" ref="N23:O25" si="3">ROUND((E23+H23+K23)/3,0)</f>
        <v>0</v>
      </c>
      <c r="O23" s="18">
        <f t="shared" si="3"/>
        <v>0</v>
      </c>
      <c r="T23" s="566" t="s">
        <v>161</v>
      </c>
      <c r="U23" s="566"/>
      <c r="V23" s="566"/>
      <c r="W23" s="566"/>
    </row>
    <row r="24" spans="1:24">
      <c r="A24" s="23"/>
      <c r="B24" s="23"/>
      <c r="C24" s="23" t="s">
        <v>162</v>
      </c>
      <c r="D24" s="16">
        <v>110</v>
      </c>
      <c r="E24" s="17">
        <v>9</v>
      </c>
      <c r="F24" s="18">
        <v>1</v>
      </c>
      <c r="G24" s="16">
        <v>110</v>
      </c>
      <c r="H24" s="17">
        <v>9</v>
      </c>
      <c r="I24" s="18">
        <v>1</v>
      </c>
      <c r="J24" s="16">
        <v>110</v>
      </c>
      <c r="K24" s="17">
        <v>9</v>
      </c>
      <c r="L24" s="18">
        <v>3</v>
      </c>
      <c r="M24" s="16">
        <f>ROUND((D24+G24+J24)/3,0)</f>
        <v>110</v>
      </c>
      <c r="N24" s="17">
        <f t="shared" si="3"/>
        <v>9</v>
      </c>
      <c r="O24" s="18">
        <f t="shared" si="3"/>
        <v>2</v>
      </c>
      <c r="T24" s="566"/>
      <c r="U24" s="566"/>
      <c r="V24" s="566"/>
      <c r="W24" s="566"/>
    </row>
    <row r="25" spans="1:24">
      <c r="A25" s="23"/>
      <c r="B25" s="23"/>
      <c r="C25" s="23" t="s">
        <v>163</v>
      </c>
      <c r="D25" s="16">
        <v>188</v>
      </c>
      <c r="E25" s="17">
        <v>56</v>
      </c>
      <c r="F25" s="18">
        <v>19</v>
      </c>
      <c r="G25" s="16">
        <v>188</v>
      </c>
      <c r="H25" s="17">
        <v>56</v>
      </c>
      <c r="I25" s="18">
        <v>19</v>
      </c>
      <c r="J25" s="16">
        <v>188</v>
      </c>
      <c r="K25" s="17">
        <v>56</v>
      </c>
      <c r="L25" s="18">
        <v>18</v>
      </c>
      <c r="M25" s="16">
        <f>ROUND((D25+G25+J25)/3,0)</f>
        <v>188</v>
      </c>
      <c r="N25" s="17">
        <f t="shared" si="3"/>
        <v>56</v>
      </c>
      <c r="O25" s="18">
        <f t="shared" si="3"/>
        <v>19</v>
      </c>
    </row>
    <row r="28" spans="1:24">
      <c r="A28" s="23" t="s">
        <v>0</v>
      </c>
      <c r="B28" s="23" t="s">
        <v>1</v>
      </c>
      <c r="C28" s="23" t="s">
        <v>2</v>
      </c>
      <c r="D28" s="546" t="s">
        <v>3</v>
      </c>
      <c r="E28" s="546"/>
      <c r="F28" s="546"/>
      <c r="G28" s="546" t="s">
        <v>9</v>
      </c>
      <c r="H28" s="546"/>
      <c r="I28" s="546"/>
      <c r="J28" s="546" t="s">
        <v>10</v>
      </c>
      <c r="K28" s="546"/>
      <c r="L28" s="546"/>
      <c r="M28" s="546" t="s">
        <v>11</v>
      </c>
      <c r="N28" s="546"/>
      <c r="O28" s="546"/>
    </row>
    <row r="29" spans="1:24">
      <c r="A29" s="22">
        <v>44851</v>
      </c>
      <c r="B29" s="23" t="s">
        <v>163</v>
      </c>
      <c r="C29" s="23" t="s">
        <v>159</v>
      </c>
      <c r="D29" s="16">
        <v>0</v>
      </c>
      <c r="E29" s="17">
        <v>0</v>
      </c>
      <c r="F29" s="18">
        <v>0</v>
      </c>
      <c r="G29" s="16">
        <v>0</v>
      </c>
      <c r="H29" s="17">
        <v>0</v>
      </c>
      <c r="I29" s="18">
        <v>0</v>
      </c>
      <c r="J29" s="16">
        <v>0</v>
      </c>
      <c r="K29" s="17">
        <v>0</v>
      </c>
      <c r="L29" s="18">
        <v>0</v>
      </c>
      <c r="M29" s="16">
        <v>0</v>
      </c>
      <c r="N29" s="17">
        <f t="shared" ref="N29:O31" si="4">ROUND((E29+H29+K29)/3,0)</f>
        <v>0</v>
      </c>
      <c r="O29" s="18">
        <f t="shared" si="4"/>
        <v>0</v>
      </c>
    </row>
    <row r="30" spans="1:24">
      <c r="A30" s="23"/>
      <c r="B30" s="23"/>
      <c r="C30" s="23" t="s">
        <v>44</v>
      </c>
      <c r="D30" s="16">
        <v>63</v>
      </c>
      <c r="E30" s="17">
        <v>40</v>
      </c>
      <c r="F30" s="18">
        <v>39</v>
      </c>
      <c r="G30" s="16">
        <v>63</v>
      </c>
      <c r="H30" s="17">
        <v>40</v>
      </c>
      <c r="I30" s="18">
        <v>40</v>
      </c>
      <c r="J30" s="16">
        <v>63</v>
      </c>
      <c r="K30" s="17">
        <v>40</v>
      </c>
      <c r="L30" s="18">
        <v>40</v>
      </c>
      <c r="M30" s="16">
        <f>ROUND((D30+G30+J30)/3,0)</f>
        <v>63</v>
      </c>
      <c r="N30" s="17">
        <f t="shared" si="4"/>
        <v>40</v>
      </c>
      <c r="O30" s="18">
        <f t="shared" si="4"/>
        <v>40</v>
      </c>
    </row>
    <row r="31" spans="1:24">
      <c r="A31" s="23"/>
      <c r="B31" s="23"/>
      <c r="C31" s="23" t="s">
        <v>32</v>
      </c>
      <c r="D31" s="16">
        <v>176</v>
      </c>
      <c r="E31" s="17">
        <v>46</v>
      </c>
      <c r="F31" s="18">
        <v>7</v>
      </c>
      <c r="G31" s="16">
        <v>176</v>
      </c>
      <c r="H31" s="17">
        <v>46</v>
      </c>
      <c r="I31" s="18">
        <v>10</v>
      </c>
      <c r="J31" s="16">
        <v>176</v>
      </c>
      <c r="K31" s="17">
        <v>46</v>
      </c>
      <c r="L31" s="18">
        <v>6</v>
      </c>
      <c r="M31" s="16">
        <f>ROUND((D31+G31+J31)/3,0)</f>
        <v>176</v>
      </c>
      <c r="N31" s="17">
        <f t="shared" si="4"/>
        <v>46</v>
      </c>
      <c r="O31" s="18">
        <f t="shared" si="4"/>
        <v>8</v>
      </c>
    </row>
    <row r="34" spans="1:15">
      <c r="A34" s="23" t="s">
        <v>0</v>
      </c>
      <c r="B34" s="23" t="s">
        <v>1</v>
      </c>
      <c r="C34" s="23" t="s">
        <v>2</v>
      </c>
      <c r="D34" s="546" t="s">
        <v>3</v>
      </c>
      <c r="E34" s="546"/>
      <c r="F34" s="546"/>
      <c r="G34" s="546" t="s">
        <v>9</v>
      </c>
      <c r="H34" s="546"/>
      <c r="I34" s="546"/>
      <c r="J34" s="546" t="s">
        <v>10</v>
      </c>
      <c r="K34" s="546"/>
      <c r="L34" s="546"/>
      <c r="M34" s="546" t="s">
        <v>11</v>
      </c>
      <c r="N34" s="546"/>
      <c r="O34" s="546"/>
    </row>
    <row r="35" spans="1:15">
      <c r="A35" s="22">
        <v>44851</v>
      </c>
      <c r="B35" s="23" t="s">
        <v>33</v>
      </c>
      <c r="C35" s="23" t="s">
        <v>163</v>
      </c>
      <c r="D35" s="16">
        <v>0</v>
      </c>
      <c r="E35" s="17">
        <v>0</v>
      </c>
      <c r="F35" s="18">
        <v>0</v>
      </c>
      <c r="G35" s="16">
        <v>0</v>
      </c>
      <c r="H35" s="17">
        <v>0</v>
      </c>
      <c r="I35" s="18">
        <v>0</v>
      </c>
      <c r="J35" s="16">
        <v>0</v>
      </c>
      <c r="K35" s="17">
        <v>0</v>
      </c>
      <c r="L35" s="18">
        <v>0</v>
      </c>
      <c r="M35" s="16">
        <v>0</v>
      </c>
      <c r="N35" s="17">
        <f t="shared" ref="N35:O38" si="5">ROUND((E35+H35+K35)/3,0)</f>
        <v>0</v>
      </c>
      <c r="O35" s="18">
        <f t="shared" si="5"/>
        <v>0</v>
      </c>
    </row>
    <row r="36" spans="1:15">
      <c r="A36" s="23"/>
      <c r="B36" s="23"/>
      <c r="C36" s="23" t="s">
        <v>44</v>
      </c>
      <c r="D36" s="16">
        <v>33</v>
      </c>
      <c r="E36" s="17">
        <v>49</v>
      </c>
      <c r="F36" s="18">
        <v>43</v>
      </c>
      <c r="G36" s="16">
        <v>33</v>
      </c>
      <c r="H36" s="17">
        <v>49</v>
      </c>
      <c r="I36" s="18">
        <v>46</v>
      </c>
      <c r="J36" s="16">
        <v>33</v>
      </c>
      <c r="K36" s="17">
        <v>49</v>
      </c>
      <c r="L36" s="18">
        <v>47</v>
      </c>
      <c r="M36" s="16">
        <f>ROUND((D36+G36+J36)/3,0)</f>
        <v>33</v>
      </c>
      <c r="N36" s="17">
        <f t="shared" si="5"/>
        <v>49</v>
      </c>
      <c r="O36" s="18">
        <f t="shared" si="5"/>
        <v>45</v>
      </c>
    </row>
    <row r="37" spans="1:15">
      <c r="A37" s="23"/>
      <c r="B37" s="23"/>
      <c r="C37" s="23" t="s">
        <v>46</v>
      </c>
      <c r="D37" s="16">
        <v>59</v>
      </c>
      <c r="E37" s="17">
        <v>39</v>
      </c>
      <c r="F37" s="18">
        <v>56</v>
      </c>
      <c r="G37" s="16">
        <v>59</v>
      </c>
      <c r="H37" s="17">
        <v>39</v>
      </c>
      <c r="I37" s="18">
        <v>58</v>
      </c>
      <c r="J37" s="16">
        <v>59</v>
      </c>
      <c r="K37" s="17">
        <v>39</v>
      </c>
      <c r="L37" s="18">
        <v>57</v>
      </c>
      <c r="M37" s="16">
        <f>ROUND((D37+G37+J37)/3,0)</f>
        <v>59</v>
      </c>
      <c r="N37" s="17">
        <f t="shared" si="5"/>
        <v>39</v>
      </c>
      <c r="O37" s="18">
        <f t="shared" si="5"/>
        <v>57</v>
      </c>
    </row>
    <row r="38" spans="1:15">
      <c r="A38" s="23"/>
      <c r="B38" s="23"/>
      <c r="C38" s="23" t="s">
        <v>164</v>
      </c>
      <c r="D38" s="16">
        <v>78</v>
      </c>
      <c r="E38" s="17">
        <v>25</v>
      </c>
      <c r="F38" s="18">
        <v>1</v>
      </c>
      <c r="G38" s="16">
        <v>78</v>
      </c>
      <c r="H38" s="17">
        <v>25</v>
      </c>
      <c r="I38" s="18">
        <v>3</v>
      </c>
      <c r="J38" s="16">
        <v>78</v>
      </c>
      <c r="K38" s="17">
        <v>25</v>
      </c>
      <c r="L38" s="18">
        <v>2</v>
      </c>
      <c r="M38" s="16">
        <f>ROUND((D38+G38+J38)/3,0)</f>
        <v>78</v>
      </c>
      <c r="N38" s="17">
        <f t="shared" si="5"/>
        <v>25</v>
      </c>
      <c r="O38" s="18">
        <f t="shared" si="5"/>
        <v>2</v>
      </c>
    </row>
    <row r="41" spans="1:15">
      <c r="A41" s="23" t="s">
        <v>0</v>
      </c>
      <c r="B41" s="23" t="s">
        <v>1</v>
      </c>
      <c r="C41" s="23" t="s">
        <v>2</v>
      </c>
      <c r="D41" s="546" t="s">
        <v>3</v>
      </c>
      <c r="E41" s="546"/>
      <c r="F41" s="546"/>
      <c r="G41" s="546" t="s">
        <v>9</v>
      </c>
      <c r="H41" s="546"/>
      <c r="I41" s="546"/>
      <c r="J41" s="546" t="s">
        <v>10</v>
      </c>
      <c r="K41" s="546"/>
      <c r="L41" s="546"/>
      <c r="M41" s="546" t="s">
        <v>11</v>
      </c>
      <c r="N41" s="546"/>
      <c r="O41" s="546"/>
    </row>
    <row r="42" spans="1:15">
      <c r="A42" s="22">
        <v>44852</v>
      </c>
      <c r="B42" s="23" t="s">
        <v>44</v>
      </c>
      <c r="C42" s="23" t="s">
        <v>32</v>
      </c>
      <c r="D42" s="16">
        <v>0</v>
      </c>
      <c r="E42" s="17">
        <v>0</v>
      </c>
      <c r="F42" s="18">
        <v>0</v>
      </c>
      <c r="G42" s="16">
        <v>0</v>
      </c>
      <c r="H42" s="17">
        <v>0</v>
      </c>
      <c r="I42" s="18">
        <v>0</v>
      </c>
      <c r="J42" s="16">
        <v>0</v>
      </c>
      <c r="K42" s="17">
        <v>0</v>
      </c>
      <c r="L42" s="18">
        <v>0</v>
      </c>
      <c r="M42" s="16">
        <v>0</v>
      </c>
      <c r="N42" s="17">
        <f t="shared" ref="N42:O45" si="6">ROUND((E42+H42+K42)/3,0)</f>
        <v>0</v>
      </c>
      <c r="O42" s="18">
        <f t="shared" si="6"/>
        <v>0</v>
      </c>
    </row>
    <row r="43" spans="1:15">
      <c r="A43" s="23"/>
      <c r="B43" s="23"/>
      <c r="C43" s="23" t="s">
        <v>163</v>
      </c>
      <c r="D43" s="16">
        <v>33</v>
      </c>
      <c r="E43" s="17">
        <v>4</v>
      </c>
      <c r="F43" s="18">
        <v>49</v>
      </c>
      <c r="G43" s="16">
        <v>33</v>
      </c>
      <c r="H43" s="17">
        <v>4</v>
      </c>
      <c r="I43" s="18">
        <v>51</v>
      </c>
      <c r="J43" s="16">
        <v>33</v>
      </c>
      <c r="K43" s="17">
        <v>4</v>
      </c>
      <c r="L43" s="18">
        <v>49</v>
      </c>
      <c r="M43" s="16">
        <f>ROUND((D43+G43+J43)/3,0)</f>
        <v>33</v>
      </c>
      <c r="N43" s="17">
        <f t="shared" si="6"/>
        <v>4</v>
      </c>
      <c r="O43" s="18">
        <f t="shared" si="6"/>
        <v>50</v>
      </c>
    </row>
    <row r="44" spans="1:15">
      <c r="A44" s="23"/>
      <c r="B44" s="23"/>
      <c r="C44" s="23" t="s">
        <v>162</v>
      </c>
      <c r="D44" s="16">
        <v>140</v>
      </c>
      <c r="E44" s="17">
        <v>12</v>
      </c>
      <c r="F44" s="18">
        <v>21</v>
      </c>
      <c r="G44" s="16">
        <v>140</v>
      </c>
      <c r="H44" s="17">
        <v>12</v>
      </c>
      <c r="I44" s="18">
        <v>21</v>
      </c>
      <c r="J44" s="16">
        <v>140</v>
      </c>
      <c r="K44" s="17">
        <v>12</v>
      </c>
      <c r="L44" s="18">
        <v>19</v>
      </c>
      <c r="M44" s="16">
        <f>ROUND((D44+G44+J44)/3,0)</f>
        <v>140</v>
      </c>
      <c r="N44" s="17">
        <f t="shared" si="6"/>
        <v>12</v>
      </c>
      <c r="O44" s="18">
        <f t="shared" si="6"/>
        <v>20</v>
      </c>
    </row>
    <row r="45" spans="1:15">
      <c r="A45" s="23"/>
      <c r="B45" s="23"/>
      <c r="C45" s="23" t="s">
        <v>165</v>
      </c>
      <c r="D45" s="16">
        <v>207</v>
      </c>
      <c r="E45" s="17">
        <v>43</v>
      </c>
      <c r="F45" s="18">
        <v>45</v>
      </c>
      <c r="G45" s="16">
        <v>207</v>
      </c>
      <c r="H45" s="17">
        <v>43</v>
      </c>
      <c r="I45" s="18">
        <v>44</v>
      </c>
      <c r="J45" s="16">
        <v>207</v>
      </c>
      <c r="K45" s="17">
        <v>43</v>
      </c>
      <c r="L45" s="18">
        <v>41</v>
      </c>
      <c r="M45" s="16">
        <f>ROUND((D45+G45+J45)/3,0)</f>
        <v>207</v>
      </c>
      <c r="N45" s="17">
        <f t="shared" si="6"/>
        <v>43</v>
      </c>
      <c r="O45" s="18">
        <f t="shared" si="6"/>
        <v>43</v>
      </c>
    </row>
    <row r="48" spans="1:15">
      <c r="A48" s="23" t="s">
        <v>0</v>
      </c>
      <c r="B48" s="23" t="s">
        <v>1</v>
      </c>
      <c r="C48" s="23" t="s">
        <v>2</v>
      </c>
      <c r="D48" s="546" t="s">
        <v>3</v>
      </c>
      <c r="E48" s="546"/>
      <c r="F48" s="546"/>
      <c r="G48" s="546" t="s">
        <v>9</v>
      </c>
      <c r="H48" s="546"/>
      <c r="I48" s="546"/>
      <c r="J48" s="546" t="s">
        <v>10</v>
      </c>
      <c r="K48" s="546"/>
      <c r="L48" s="546"/>
      <c r="M48" s="546" t="s">
        <v>11</v>
      </c>
      <c r="N48" s="546"/>
      <c r="O48" s="546"/>
    </row>
    <row r="49" spans="1:15">
      <c r="A49" s="22">
        <v>44852</v>
      </c>
      <c r="B49" s="23" t="s">
        <v>162</v>
      </c>
      <c r="C49" s="23" t="s">
        <v>17</v>
      </c>
      <c r="D49" s="16">
        <v>0</v>
      </c>
      <c r="E49" s="17">
        <v>0</v>
      </c>
      <c r="F49" s="18">
        <v>0</v>
      </c>
      <c r="G49" s="16">
        <v>0</v>
      </c>
      <c r="H49" s="17">
        <v>0</v>
      </c>
      <c r="I49" s="18">
        <v>0</v>
      </c>
      <c r="J49" s="16">
        <v>0</v>
      </c>
      <c r="K49" s="17">
        <v>0</v>
      </c>
      <c r="L49" s="18">
        <v>0</v>
      </c>
      <c r="M49" s="16">
        <v>0</v>
      </c>
      <c r="N49" s="17">
        <f t="shared" ref="N49:O52" si="7">ROUND((E49+H49+K49)/3,0)</f>
        <v>0</v>
      </c>
      <c r="O49" s="18">
        <f t="shared" si="7"/>
        <v>0</v>
      </c>
    </row>
    <row r="50" spans="1:15">
      <c r="A50" s="23"/>
      <c r="B50" s="23"/>
      <c r="C50" s="23" t="s">
        <v>165</v>
      </c>
      <c r="D50" s="16">
        <v>58</v>
      </c>
      <c r="E50" s="17">
        <v>18</v>
      </c>
      <c r="F50" s="18">
        <v>26</v>
      </c>
      <c r="G50" s="16">
        <v>58</v>
      </c>
      <c r="H50" s="17">
        <v>18</v>
      </c>
      <c r="I50" s="18">
        <v>26</v>
      </c>
      <c r="J50" s="16">
        <v>58</v>
      </c>
      <c r="K50" s="17">
        <v>18</v>
      </c>
      <c r="L50" s="18">
        <v>26</v>
      </c>
      <c r="M50" s="16">
        <f>ROUND((D50+G50+J50)/3,0)</f>
        <v>58</v>
      </c>
      <c r="N50" s="17">
        <f t="shared" si="7"/>
        <v>18</v>
      </c>
      <c r="O50" s="18">
        <f t="shared" si="7"/>
        <v>26</v>
      </c>
    </row>
    <row r="51" spans="1:15">
      <c r="A51" s="23"/>
      <c r="B51" s="23"/>
      <c r="C51" s="23" t="s">
        <v>44</v>
      </c>
      <c r="D51" s="16">
        <v>146</v>
      </c>
      <c r="E51" s="17">
        <v>55</v>
      </c>
      <c r="F51" s="18">
        <v>51</v>
      </c>
      <c r="G51" s="16">
        <v>146</v>
      </c>
      <c r="H51" s="17">
        <v>55</v>
      </c>
      <c r="I51" s="18">
        <v>49</v>
      </c>
      <c r="J51" s="16">
        <v>146</v>
      </c>
      <c r="K51" s="17">
        <v>55</v>
      </c>
      <c r="L51" s="18">
        <v>52</v>
      </c>
      <c r="M51" s="16">
        <f>ROUND((D51+G51+J51)/3,0)</f>
        <v>146</v>
      </c>
      <c r="N51" s="17">
        <f t="shared" si="7"/>
        <v>55</v>
      </c>
      <c r="O51" s="18">
        <f t="shared" si="7"/>
        <v>51</v>
      </c>
    </row>
    <row r="52" spans="1:15">
      <c r="A52" s="23"/>
      <c r="B52" s="23"/>
      <c r="C52" s="23" t="s">
        <v>155</v>
      </c>
      <c r="D52" s="16">
        <v>257</v>
      </c>
      <c r="E52" s="17">
        <v>20</v>
      </c>
      <c r="F52" s="18">
        <v>9</v>
      </c>
      <c r="G52" s="16">
        <v>257</v>
      </c>
      <c r="H52" s="17">
        <v>20</v>
      </c>
      <c r="I52" s="18">
        <v>8</v>
      </c>
      <c r="J52" s="16">
        <v>257</v>
      </c>
      <c r="K52" s="17">
        <v>20</v>
      </c>
      <c r="L52" s="18">
        <v>8</v>
      </c>
      <c r="M52" s="16">
        <f>ROUND((D52+G52+J52)/3,0)</f>
        <v>257</v>
      </c>
      <c r="N52" s="17">
        <f t="shared" si="7"/>
        <v>20</v>
      </c>
      <c r="O52" s="18">
        <f t="shared" si="7"/>
        <v>8</v>
      </c>
    </row>
    <row r="55" spans="1:15">
      <c r="A55" s="23" t="s">
        <v>0</v>
      </c>
      <c r="B55" s="23" t="s">
        <v>1</v>
      </c>
      <c r="C55" s="23" t="s">
        <v>2</v>
      </c>
      <c r="D55" s="546" t="s">
        <v>3</v>
      </c>
      <c r="E55" s="546"/>
      <c r="F55" s="546"/>
      <c r="G55" s="546" t="s">
        <v>9</v>
      </c>
      <c r="H55" s="546"/>
      <c r="I55" s="546"/>
      <c r="J55" s="546" t="s">
        <v>10</v>
      </c>
      <c r="K55" s="546"/>
      <c r="L55" s="546"/>
      <c r="M55" s="546" t="s">
        <v>11</v>
      </c>
      <c r="N55" s="546"/>
      <c r="O55" s="546"/>
    </row>
    <row r="56" spans="1:15">
      <c r="A56" s="22">
        <v>44852</v>
      </c>
      <c r="B56" s="23" t="s">
        <v>165</v>
      </c>
      <c r="C56" s="23" t="s">
        <v>166</v>
      </c>
      <c r="D56" s="16">
        <v>0</v>
      </c>
      <c r="E56" s="17">
        <v>0</v>
      </c>
      <c r="F56" s="18">
        <v>0</v>
      </c>
      <c r="G56" s="16">
        <v>0</v>
      </c>
      <c r="H56" s="17">
        <v>0</v>
      </c>
      <c r="I56" s="18">
        <v>0</v>
      </c>
      <c r="J56" s="16">
        <v>0</v>
      </c>
      <c r="K56" s="17">
        <v>0</v>
      </c>
      <c r="L56" s="18">
        <v>0</v>
      </c>
      <c r="M56" s="16">
        <v>0</v>
      </c>
      <c r="N56" s="17">
        <f t="shared" ref="N56:O59" si="8">ROUND((E56+H56+K56)/3,0)</f>
        <v>0</v>
      </c>
      <c r="O56" s="18">
        <f t="shared" si="8"/>
        <v>0</v>
      </c>
    </row>
    <row r="57" spans="1:15">
      <c r="A57" s="23"/>
      <c r="B57" s="23"/>
      <c r="C57" s="23" t="s">
        <v>44</v>
      </c>
      <c r="D57" s="16">
        <v>178</v>
      </c>
      <c r="E57" s="17">
        <v>57</v>
      </c>
      <c r="F57" s="18">
        <v>21</v>
      </c>
      <c r="G57" s="16">
        <v>178</v>
      </c>
      <c r="H57" s="17">
        <v>57</v>
      </c>
      <c r="I57" s="18">
        <v>24</v>
      </c>
      <c r="J57" s="16">
        <v>178</v>
      </c>
      <c r="K57" s="17">
        <v>57</v>
      </c>
      <c r="L57" s="18">
        <v>20</v>
      </c>
      <c r="M57" s="16">
        <f>ROUND((D57+G57+J57)/3,0)</f>
        <v>178</v>
      </c>
      <c r="N57" s="17">
        <f t="shared" si="8"/>
        <v>57</v>
      </c>
      <c r="O57" s="18">
        <f t="shared" si="8"/>
        <v>22</v>
      </c>
    </row>
    <row r="58" spans="1:15">
      <c r="A58" s="23"/>
      <c r="B58" s="23"/>
      <c r="C58" s="23" t="s">
        <v>162</v>
      </c>
      <c r="D58" s="16">
        <v>202</v>
      </c>
      <c r="E58" s="17">
        <v>48</v>
      </c>
      <c r="F58" s="18">
        <v>34</v>
      </c>
      <c r="G58" s="16">
        <v>202</v>
      </c>
      <c r="H58" s="17">
        <v>48</v>
      </c>
      <c r="I58" s="18">
        <v>33</v>
      </c>
      <c r="J58" s="16">
        <v>202</v>
      </c>
      <c r="K58" s="17">
        <v>48</v>
      </c>
      <c r="L58" s="18">
        <v>31</v>
      </c>
      <c r="M58" s="16">
        <f>ROUND((D58+G58+J58)/3,0)</f>
        <v>202</v>
      </c>
      <c r="N58" s="17">
        <f t="shared" si="8"/>
        <v>48</v>
      </c>
      <c r="O58" s="18">
        <f t="shared" si="8"/>
        <v>33</v>
      </c>
    </row>
    <row r="59" spans="1:15">
      <c r="A59" s="23"/>
      <c r="B59" s="23"/>
      <c r="C59" s="23" t="s">
        <v>17</v>
      </c>
      <c r="D59" s="16">
        <v>289</v>
      </c>
      <c r="E59" s="17">
        <v>52</v>
      </c>
      <c r="F59" s="18">
        <v>14</v>
      </c>
      <c r="G59" s="16">
        <v>289</v>
      </c>
      <c r="H59" s="17">
        <v>52</v>
      </c>
      <c r="I59" s="18">
        <v>11</v>
      </c>
      <c r="J59" s="16">
        <v>289</v>
      </c>
      <c r="K59" s="17">
        <v>52</v>
      </c>
      <c r="L59" s="18">
        <v>10</v>
      </c>
      <c r="M59" s="16">
        <f>ROUND((D59+G59+J59)/3,0)</f>
        <v>289</v>
      </c>
      <c r="N59" s="17">
        <f t="shared" si="8"/>
        <v>52</v>
      </c>
      <c r="O59" s="18">
        <f t="shared" si="8"/>
        <v>12</v>
      </c>
    </row>
    <row r="62" spans="1:15">
      <c r="D62" s="13"/>
      <c r="E62" s="13"/>
      <c r="F62" s="14"/>
      <c r="G62" s="13"/>
      <c r="H62" s="13"/>
      <c r="I62" s="14"/>
      <c r="J62" s="13"/>
      <c r="K62" s="13"/>
      <c r="L62" s="14"/>
      <c r="M62" s="13"/>
      <c r="N62" s="13"/>
      <c r="O62" s="14"/>
    </row>
    <row r="63" spans="1:15" ht="27.75" customHeight="1">
      <c r="B63" s="547" t="s">
        <v>152</v>
      </c>
      <c r="C63" s="547"/>
      <c r="D63" s="547"/>
      <c r="E63" s="547"/>
      <c r="F63" s="547"/>
      <c r="G63" s="547"/>
      <c r="H63" s="547"/>
      <c r="I63" s="547"/>
      <c r="J63" s="547"/>
      <c r="K63" s="547"/>
      <c r="L63" s="547"/>
      <c r="M63" s="548"/>
      <c r="N63" s="548"/>
      <c r="O63" s="548"/>
    </row>
    <row r="65" spans="1:15">
      <c r="A65" s="23" t="s">
        <v>0</v>
      </c>
      <c r="B65" s="23" t="s">
        <v>1</v>
      </c>
      <c r="C65" s="23" t="s">
        <v>2</v>
      </c>
      <c r="D65" s="546" t="s">
        <v>3</v>
      </c>
      <c r="E65" s="546"/>
      <c r="F65" s="546"/>
      <c r="G65" s="546" t="s">
        <v>9</v>
      </c>
      <c r="H65" s="546"/>
      <c r="I65" s="546"/>
      <c r="J65" s="546" t="s">
        <v>10</v>
      </c>
      <c r="K65" s="546"/>
      <c r="L65" s="546"/>
      <c r="M65" s="546" t="s">
        <v>11</v>
      </c>
      <c r="N65" s="546"/>
      <c r="O65" s="546"/>
    </row>
    <row r="66" spans="1:15">
      <c r="A66" s="22">
        <v>44853</v>
      </c>
      <c r="B66" s="23" t="s">
        <v>165</v>
      </c>
      <c r="C66" s="23" t="s">
        <v>166</v>
      </c>
      <c r="D66" s="16">
        <v>0</v>
      </c>
      <c r="E66" s="17">
        <v>0</v>
      </c>
      <c r="F66" s="18">
        <v>0</v>
      </c>
      <c r="G66" s="16">
        <v>0</v>
      </c>
      <c r="H66" s="17">
        <v>0</v>
      </c>
      <c r="I66" s="18">
        <v>0</v>
      </c>
      <c r="J66" s="16">
        <v>0</v>
      </c>
      <c r="K66" s="17">
        <v>0</v>
      </c>
      <c r="L66" s="18">
        <v>0</v>
      </c>
      <c r="M66" s="16">
        <v>0</v>
      </c>
      <c r="N66" s="17">
        <f t="shared" ref="N66:O68" si="9">ROUND((E66+H66+K66)/3,0)</f>
        <v>0</v>
      </c>
      <c r="O66" s="18">
        <f t="shared" si="9"/>
        <v>0</v>
      </c>
    </row>
    <row r="67" spans="1:15">
      <c r="A67" s="23"/>
      <c r="B67" s="23"/>
      <c r="C67" s="23" t="s">
        <v>52</v>
      </c>
      <c r="D67" s="16">
        <v>97</v>
      </c>
      <c r="E67" s="17">
        <v>25</v>
      </c>
      <c r="F67" s="18">
        <v>38</v>
      </c>
      <c r="G67" s="16">
        <v>97</v>
      </c>
      <c r="H67" s="17">
        <v>25</v>
      </c>
      <c r="I67" s="18">
        <v>38</v>
      </c>
      <c r="J67" s="16">
        <v>97</v>
      </c>
      <c r="K67" s="17">
        <v>25</v>
      </c>
      <c r="L67" s="18">
        <v>40</v>
      </c>
      <c r="M67" s="16">
        <f>ROUND((D67+G67+J67)/3,0)</f>
        <v>97</v>
      </c>
      <c r="N67" s="17">
        <f t="shared" si="9"/>
        <v>25</v>
      </c>
      <c r="O67" s="18">
        <f t="shared" si="9"/>
        <v>39</v>
      </c>
    </row>
    <row r="68" spans="1:15">
      <c r="A68" s="23"/>
      <c r="B68" s="23"/>
      <c r="C68" s="23" t="s">
        <v>76</v>
      </c>
      <c r="D68" s="16">
        <v>137</v>
      </c>
      <c r="E68" s="17">
        <v>13</v>
      </c>
      <c r="F68" s="18">
        <v>13</v>
      </c>
      <c r="G68" s="16">
        <v>137</v>
      </c>
      <c r="H68" s="17">
        <v>13</v>
      </c>
      <c r="I68" s="18">
        <v>14</v>
      </c>
      <c r="J68" s="16">
        <v>137</v>
      </c>
      <c r="K68" s="17">
        <v>13</v>
      </c>
      <c r="L68" s="18">
        <v>13</v>
      </c>
      <c r="M68" s="16">
        <f>ROUND((D68+G68+J68)/3,0)</f>
        <v>137</v>
      </c>
      <c r="N68" s="17">
        <f t="shared" si="9"/>
        <v>13</v>
      </c>
      <c r="O68" s="18">
        <f t="shared" si="9"/>
        <v>13</v>
      </c>
    </row>
    <row r="71" spans="1:15">
      <c r="A71" s="23" t="s">
        <v>0</v>
      </c>
      <c r="B71" s="23" t="s">
        <v>1</v>
      </c>
      <c r="C71" s="23" t="s">
        <v>2</v>
      </c>
      <c r="D71" s="546" t="s">
        <v>3</v>
      </c>
      <c r="E71" s="546"/>
      <c r="F71" s="546"/>
      <c r="G71" s="546" t="s">
        <v>9</v>
      </c>
      <c r="H71" s="546"/>
      <c r="I71" s="546"/>
      <c r="J71" s="546" t="s">
        <v>10</v>
      </c>
      <c r="K71" s="546"/>
      <c r="L71" s="546"/>
      <c r="M71" s="546" t="s">
        <v>11</v>
      </c>
      <c r="N71" s="546"/>
      <c r="O71" s="546"/>
    </row>
    <row r="72" spans="1:15">
      <c r="A72" s="22">
        <v>44853</v>
      </c>
      <c r="B72" s="23" t="s">
        <v>76</v>
      </c>
      <c r="C72" s="23" t="s">
        <v>44</v>
      </c>
      <c r="D72" s="16">
        <v>0</v>
      </c>
      <c r="E72" s="17">
        <v>0</v>
      </c>
      <c r="F72" s="18">
        <v>0</v>
      </c>
      <c r="G72" s="16">
        <v>0</v>
      </c>
      <c r="H72" s="17">
        <v>0</v>
      </c>
      <c r="I72" s="18">
        <v>0</v>
      </c>
      <c r="J72" s="16">
        <v>0</v>
      </c>
      <c r="K72" s="17">
        <v>0</v>
      </c>
      <c r="L72" s="18">
        <v>0</v>
      </c>
      <c r="M72" s="16">
        <v>0</v>
      </c>
      <c r="N72" s="17">
        <f t="shared" ref="N72:O75" si="10">ROUND((E72+H72+K72)/3,0)</f>
        <v>0</v>
      </c>
      <c r="O72" s="18">
        <f t="shared" si="10"/>
        <v>0</v>
      </c>
    </row>
    <row r="73" spans="1:15">
      <c r="A73" s="23"/>
      <c r="B73" s="23"/>
      <c r="C73" s="23" t="s">
        <v>167</v>
      </c>
      <c r="D73" s="16">
        <v>133</v>
      </c>
      <c r="E73" s="17">
        <v>23</v>
      </c>
      <c r="F73" s="18">
        <v>6</v>
      </c>
      <c r="G73" s="16">
        <v>133</v>
      </c>
      <c r="H73" s="17">
        <v>23</v>
      </c>
      <c r="I73" s="18">
        <v>4</v>
      </c>
      <c r="J73" s="16">
        <v>133</v>
      </c>
      <c r="K73" s="17">
        <v>23</v>
      </c>
      <c r="L73" s="18">
        <v>6</v>
      </c>
      <c r="M73" s="16">
        <f>ROUND((D73+G73+J73)/3,0)</f>
        <v>133</v>
      </c>
      <c r="N73" s="17">
        <f t="shared" si="10"/>
        <v>23</v>
      </c>
      <c r="O73" s="18">
        <f t="shared" si="10"/>
        <v>5</v>
      </c>
    </row>
    <row r="74" spans="1:15">
      <c r="A74" s="23"/>
      <c r="B74" s="23"/>
      <c r="C74" s="23" t="s">
        <v>52</v>
      </c>
      <c r="D74" s="16">
        <v>268</v>
      </c>
      <c r="E74" s="17">
        <v>6</v>
      </c>
      <c r="F74" s="18">
        <v>14</v>
      </c>
      <c r="G74" s="16">
        <v>268</v>
      </c>
      <c r="H74" s="17">
        <v>6</v>
      </c>
      <c r="I74" s="18">
        <v>14</v>
      </c>
      <c r="J74" s="16">
        <v>268</v>
      </c>
      <c r="K74" s="17">
        <v>6</v>
      </c>
      <c r="L74" s="18">
        <v>15</v>
      </c>
      <c r="M74" s="16">
        <f>ROUND((D74+G74+J74)/3,0)</f>
        <v>268</v>
      </c>
      <c r="N74" s="17">
        <f t="shared" si="10"/>
        <v>6</v>
      </c>
      <c r="O74" s="18">
        <f t="shared" si="10"/>
        <v>14</v>
      </c>
    </row>
    <row r="75" spans="1:15">
      <c r="A75" s="23"/>
      <c r="B75" s="23"/>
      <c r="C75" s="23" t="s">
        <v>39</v>
      </c>
      <c r="D75" s="16">
        <v>288</v>
      </c>
      <c r="E75" s="17">
        <v>52</v>
      </c>
      <c r="F75" s="18">
        <v>38</v>
      </c>
      <c r="G75" s="16">
        <v>288</v>
      </c>
      <c r="H75" s="17">
        <v>52</v>
      </c>
      <c r="I75" s="18">
        <v>41</v>
      </c>
      <c r="J75" s="16">
        <v>288</v>
      </c>
      <c r="K75" s="17">
        <v>52</v>
      </c>
      <c r="L75" s="18">
        <v>36</v>
      </c>
      <c r="M75" s="16">
        <f>ROUND((D75+G75+J75)/3,0)</f>
        <v>288</v>
      </c>
      <c r="N75" s="17">
        <f t="shared" si="10"/>
        <v>52</v>
      </c>
      <c r="O75" s="18">
        <f t="shared" si="10"/>
        <v>38</v>
      </c>
    </row>
    <row r="78" spans="1:15">
      <c r="A78" s="23" t="s">
        <v>0</v>
      </c>
      <c r="B78" s="23" t="s">
        <v>1</v>
      </c>
      <c r="C78" s="23" t="s">
        <v>2</v>
      </c>
      <c r="D78" s="546" t="s">
        <v>3</v>
      </c>
      <c r="E78" s="546"/>
      <c r="F78" s="546"/>
      <c r="G78" s="546" t="s">
        <v>9</v>
      </c>
      <c r="H78" s="546"/>
      <c r="I78" s="546"/>
      <c r="J78" s="546" t="s">
        <v>10</v>
      </c>
      <c r="K78" s="546"/>
      <c r="L78" s="546"/>
      <c r="M78" s="546" t="s">
        <v>11</v>
      </c>
      <c r="N78" s="546"/>
      <c r="O78" s="546"/>
    </row>
    <row r="79" spans="1:15">
      <c r="A79" s="22">
        <v>44853</v>
      </c>
      <c r="B79" s="23" t="s">
        <v>35</v>
      </c>
      <c r="C79" s="23" t="s">
        <v>33</v>
      </c>
      <c r="D79" s="16">
        <v>0</v>
      </c>
      <c r="E79" s="17">
        <v>0</v>
      </c>
      <c r="F79" s="18">
        <v>0</v>
      </c>
      <c r="G79" s="16">
        <v>0</v>
      </c>
      <c r="H79" s="17">
        <v>0</v>
      </c>
      <c r="I79" s="18">
        <v>0</v>
      </c>
      <c r="J79" s="16">
        <v>0</v>
      </c>
      <c r="K79" s="17">
        <v>0</v>
      </c>
      <c r="L79" s="18">
        <v>0</v>
      </c>
      <c r="M79" s="16">
        <v>0</v>
      </c>
      <c r="N79" s="17">
        <f t="shared" ref="N79:O82" si="11">ROUND((E79+H79+K79)/3,0)</f>
        <v>0</v>
      </c>
      <c r="O79" s="18">
        <f t="shared" si="11"/>
        <v>0</v>
      </c>
    </row>
    <row r="80" spans="1:15">
      <c r="A80" s="23"/>
      <c r="B80" s="23"/>
      <c r="C80" s="23" t="s">
        <v>76</v>
      </c>
      <c r="D80" s="16">
        <v>212</v>
      </c>
      <c r="E80" s="17">
        <v>36</v>
      </c>
      <c r="F80" s="18">
        <v>32</v>
      </c>
      <c r="G80" s="16">
        <v>212</v>
      </c>
      <c r="H80" s="17">
        <v>36</v>
      </c>
      <c r="I80" s="18">
        <v>31</v>
      </c>
      <c r="J80" s="16">
        <v>212</v>
      </c>
      <c r="K80" s="17">
        <v>36</v>
      </c>
      <c r="L80" s="18">
        <v>31</v>
      </c>
      <c r="M80" s="16">
        <f>ROUND((D80+G80+J80)/3,0)</f>
        <v>212</v>
      </c>
      <c r="N80" s="17">
        <f t="shared" si="11"/>
        <v>36</v>
      </c>
      <c r="O80" s="18">
        <f t="shared" si="11"/>
        <v>31</v>
      </c>
    </row>
    <row r="81" spans="1:15">
      <c r="A81" s="23"/>
      <c r="B81" s="23"/>
      <c r="C81" s="23" t="s">
        <v>39</v>
      </c>
      <c r="D81" s="16">
        <v>246</v>
      </c>
      <c r="E81" s="17">
        <v>35</v>
      </c>
      <c r="F81" s="18">
        <v>13</v>
      </c>
      <c r="G81" s="16">
        <v>246</v>
      </c>
      <c r="H81" s="17">
        <v>35</v>
      </c>
      <c r="I81" s="18">
        <v>14</v>
      </c>
      <c r="J81" s="16">
        <v>246</v>
      </c>
      <c r="K81" s="17">
        <v>35</v>
      </c>
      <c r="L81" s="18">
        <v>14</v>
      </c>
      <c r="M81" s="16">
        <f>ROUND((D81+G81+J81)/3,0)</f>
        <v>246</v>
      </c>
      <c r="N81" s="17">
        <f t="shared" si="11"/>
        <v>35</v>
      </c>
      <c r="O81" s="18">
        <f t="shared" si="11"/>
        <v>14</v>
      </c>
    </row>
    <row r="82" spans="1:15">
      <c r="A82" s="23"/>
      <c r="B82" s="23"/>
      <c r="C82" s="23" t="s">
        <v>46</v>
      </c>
      <c r="D82" s="16">
        <v>277</v>
      </c>
      <c r="E82" s="17">
        <v>20</v>
      </c>
      <c r="F82" s="18">
        <v>48</v>
      </c>
      <c r="G82" s="16">
        <v>277</v>
      </c>
      <c r="H82" s="17">
        <v>20</v>
      </c>
      <c r="I82" s="18">
        <v>46</v>
      </c>
      <c r="J82" s="16">
        <v>277</v>
      </c>
      <c r="K82" s="17">
        <v>20</v>
      </c>
      <c r="L82" s="18">
        <v>47</v>
      </c>
      <c r="M82" s="16">
        <f>ROUND((D82+G82+J82)/3,0)</f>
        <v>277</v>
      </c>
      <c r="N82" s="17">
        <f t="shared" si="11"/>
        <v>20</v>
      </c>
      <c r="O82" s="18">
        <f t="shared" si="11"/>
        <v>47</v>
      </c>
    </row>
    <row r="85" spans="1:15">
      <c r="A85" s="23" t="s">
        <v>0</v>
      </c>
      <c r="B85" s="23" t="s">
        <v>1</v>
      </c>
      <c r="C85" s="23" t="s">
        <v>2</v>
      </c>
      <c r="D85" s="546" t="s">
        <v>3</v>
      </c>
      <c r="E85" s="546"/>
      <c r="F85" s="546"/>
      <c r="G85" s="546" t="s">
        <v>9</v>
      </c>
      <c r="H85" s="546"/>
      <c r="I85" s="546"/>
      <c r="J85" s="546" t="s">
        <v>10</v>
      </c>
      <c r="K85" s="546"/>
      <c r="L85" s="546"/>
      <c r="M85" s="546" t="s">
        <v>11</v>
      </c>
      <c r="N85" s="546"/>
      <c r="O85" s="546"/>
    </row>
    <row r="86" spans="1:15">
      <c r="A86" s="22">
        <v>44853</v>
      </c>
      <c r="B86" s="23" t="s">
        <v>35</v>
      </c>
      <c r="C86" s="23" t="s">
        <v>33</v>
      </c>
      <c r="D86" s="16">
        <v>0</v>
      </c>
      <c r="E86" s="17">
        <v>0</v>
      </c>
      <c r="F86" s="18">
        <v>0</v>
      </c>
      <c r="G86" s="16">
        <v>0</v>
      </c>
      <c r="H86" s="17">
        <v>0</v>
      </c>
      <c r="I86" s="18">
        <v>0</v>
      </c>
      <c r="J86" s="16">
        <v>0</v>
      </c>
      <c r="K86" s="17">
        <v>0</v>
      </c>
      <c r="L86" s="18">
        <v>0</v>
      </c>
      <c r="M86" s="16">
        <v>0</v>
      </c>
      <c r="N86" s="17">
        <f>ROUND((E86+H86+K86)/3,0)</f>
        <v>0</v>
      </c>
      <c r="O86" s="18">
        <f>ROUND((F86+I86+L86)/3,0)</f>
        <v>0</v>
      </c>
    </row>
    <row r="87" spans="1:15">
      <c r="A87" s="23"/>
      <c r="B87" s="23"/>
      <c r="C87" s="23" t="s">
        <v>37</v>
      </c>
      <c r="D87" s="16">
        <v>262</v>
      </c>
      <c r="E87" s="17">
        <v>10</v>
      </c>
      <c r="F87" s="18">
        <v>49</v>
      </c>
      <c r="G87" s="16">
        <v>262</v>
      </c>
      <c r="H87" s="17">
        <v>10</v>
      </c>
      <c r="I87" s="18">
        <v>51</v>
      </c>
      <c r="J87" s="16">
        <v>262</v>
      </c>
      <c r="K87" s="17">
        <v>10</v>
      </c>
      <c r="L87" s="18">
        <v>52</v>
      </c>
      <c r="M87" s="16">
        <f>ROUND((D87+G87+J87)/3,0)</f>
        <v>262</v>
      </c>
      <c r="N87" s="17">
        <f>ROUND((E87+H87+K87)/3,0)</f>
        <v>10</v>
      </c>
      <c r="O87" s="18">
        <f>ROUND((F87+I87+L87)/3,0)</f>
        <v>51</v>
      </c>
    </row>
    <row r="90" spans="1:15">
      <c r="A90" s="23" t="s">
        <v>0</v>
      </c>
      <c r="B90" s="23" t="s">
        <v>1</v>
      </c>
      <c r="C90" s="23" t="s">
        <v>2</v>
      </c>
      <c r="D90" s="546" t="s">
        <v>3</v>
      </c>
      <c r="E90" s="546"/>
      <c r="F90" s="546"/>
      <c r="G90" s="546" t="s">
        <v>9</v>
      </c>
      <c r="H90" s="546"/>
      <c r="I90" s="546"/>
      <c r="J90" s="546" t="s">
        <v>10</v>
      </c>
      <c r="K90" s="546"/>
      <c r="L90" s="546"/>
      <c r="M90" s="546" t="s">
        <v>11</v>
      </c>
      <c r="N90" s="546"/>
      <c r="O90" s="546"/>
    </row>
    <row r="91" spans="1:15">
      <c r="A91" s="22">
        <v>44854</v>
      </c>
      <c r="B91" s="23" t="s">
        <v>52</v>
      </c>
      <c r="C91" s="23" t="s">
        <v>167</v>
      </c>
      <c r="D91" s="16">
        <v>0</v>
      </c>
      <c r="E91" s="17">
        <v>0</v>
      </c>
      <c r="F91" s="18">
        <v>0</v>
      </c>
      <c r="G91" s="16">
        <v>0</v>
      </c>
      <c r="H91" s="17">
        <v>0</v>
      </c>
      <c r="I91" s="18">
        <v>0</v>
      </c>
      <c r="J91" s="16">
        <v>0</v>
      </c>
      <c r="K91" s="17">
        <v>0</v>
      </c>
      <c r="L91" s="18">
        <v>0</v>
      </c>
      <c r="M91" s="16">
        <v>0</v>
      </c>
      <c r="N91" s="17">
        <f t="shared" ref="N91:O94" si="12">ROUND((E91+H91+K91)/3,0)</f>
        <v>0</v>
      </c>
      <c r="O91" s="18">
        <f t="shared" si="12"/>
        <v>0</v>
      </c>
    </row>
    <row r="92" spans="1:15">
      <c r="A92" s="23"/>
      <c r="B92" s="23"/>
      <c r="C92" s="23" t="s">
        <v>37</v>
      </c>
      <c r="D92" s="16">
        <v>274</v>
      </c>
      <c r="E92" s="17">
        <v>42</v>
      </c>
      <c r="F92" s="18">
        <v>23</v>
      </c>
      <c r="G92" s="16">
        <v>274</v>
      </c>
      <c r="H92" s="17">
        <v>42</v>
      </c>
      <c r="I92" s="18">
        <v>23</v>
      </c>
      <c r="J92" s="16">
        <v>274</v>
      </c>
      <c r="K92" s="17">
        <v>42</v>
      </c>
      <c r="L92" s="18">
        <v>22</v>
      </c>
      <c r="M92" s="16">
        <f>ROUND((D92+G92+J92)/3,0)</f>
        <v>274</v>
      </c>
      <c r="N92" s="17">
        <f t="shared" si="12"/>
        <v>42</v>
      </c>
      <c r="O92" s="18">
        <f t="shared" si="12"/>
        <v>23</v>
      </c>
    </row>
    <row r="93" spans="1:15">
      <c r="A93" s="23"/>
      <c r="B93" s="23"/>
      <c r="C93" s="23" t="s">
        <v>39</v>
      </c>
      <c r="D93" s="16">
        <v>321</v>
      </c>
      <c r="E93" s="17">
        <v>19</v>
      </c>
      <c r="F93" s="18">
        <v>37</v>
      </c>
      <c r="G93" s="16">
        <v>321</v>
      </c>
      <c r="H93" s="17">
        <v>19</v>
      </c>
      <c r="I93" s="18">
        <v>38</v>
      </c>
      <c r="J93" s="16">
        <v>321</v>
      </c>
      <c r="K93" s="17">
        <v>19</v>
      </c>
      <c r="L93" s="18">
        <v>38</v>
      </c>
      <c r="M93" s="16">
        <f>ROUND((D93+G93+J93)/3,0)</f>
        <v>321</v>
      </c>
      <c r="N93" s="17">
        <f t="shared" si="12"/>
        <v>19</v>
      </c>
      <c r="O93" s="18">
        <f t="shared" si="12"/>
        <v>38</v>
      </c>
    </row>
    <row r="94" spans="1:15">
      <c r="A94" s="23"/>
      <c r="B94" s="23"/>
      <c r="C94" s="23" t="s">
        <v>76</v>
      </c>
      <c r="D94" s="16">
        <v>354</v>
      </c>
      <c r="E94" s="17">
        <v>30</v>
      </c>
      <c r="F94" s="18">
        <v>46</v>
      </c>
      <c r="G94" s="16">
        <v>354</v>
      </c>
      <c r="H94" s="17">
        <v>30</v>
      </c>
      <c r="I94" s="18">
        <v>48</v>
      </c>
      <c r="J94" s="16">
        <v>354</v>
      </c>
      <c r="K94" s="17">
        <v>30</v>
      </c>
      <c r="L94" s="18">
        <v>49</v>
      </c>
      <c r="M94" s="16">
        <f>ROUND((D94+G94+J94)/3,0)</f>
        <v>354</v>
      </c>
      <c r="N94" s="17">
        <f t="shared" si="12"/>
        <v>30</v>
      </c>
      <c r="O94" s="18">
        <f t="shared" si="12"/>
        <v>48</v>
      </c>
    </row>
    <row r="95" spans="1:15">
      <c r="D95" s="20"/>
      <c r="E95" s="21"/>
      <c r="F95" s="21"/>
      <c r="G95" s="20"/>
      <c r="H95" s="21"/>
      <c r="I95" s="21"/>
      <c r="J95" s="20"/>
      <c r="K95" s="21"/>
      <c r="L95" s="21"/>
      <c r="M95" s="20"/>
      <c r="N95" s="21"/>
      <c r="O95" s="21"/>
    </row>
    <row r="97" spans="1:15">
      <c r="A97" s="23" t="s">
        <v>0</v>
      </c>
      <c r="B97" s="23" t="s">
        <v>1</v>
      </c>
      <c r="C97" s="23" t="s">
        <v>2</v>
      </c>
      <c r="D97" s="546" t="s">
        <v>3</v>
      </c>
      <c r="E97" s="546"/>
      <c r="F97" s="546"/>
      <c r="G97" s="546" t="s">
        <v>9</v>
      </c>
      <c r="H97" s="546"/>
      <c r="I97" s="546"/>
      <c r="J97" s="546" t="s">
        <v>10</v>
      </c>
      <c r="K97" s="546"/>
      <c r="L97" s="546"/>
      <c r="M97" s="546" t="s">
        <v>11</v>
      </c>
      <c r="N97" s="546"/>
      <c r="O97" s="546"/>
    </row>
    <row r="98" spans="1:15">
      <c r="A98" s="22">
        <v>44854</v>
      </c>
      <c r="B98" s="23" t="s">
        <v>52</v>
      </c>
      <c r="C98" s="23" t="s">
        <v>167</v>
      </c>
      <c r="D98" s="16">
        <v>0</v>
      </c>
      <c r="E98" s="17">
        <v>0</v>
      </c>
      <c r="F98" s="18">
        <v>0</v>
      </c>
      <c r="G98" s="16">
        <v>0</v>
      </c>
      <c r="H98" s="17">
        <v>0</v>
      </c>
      <c r="I98" s="18">
        <v>0</v>
      </c>
      <c r="J98" s="16">
        <v>0</v>
      </c>
      <c r="K98" s="17">
        <v>0</v>
      </c>
      <c r="L98" s="18">
        <v>0</v>
      </c>
      <c r="M98" s="16">
        <v>0</v>
      </c>
      <c r="N98" s="17">
        <f>ROUND((E98+H98+K98)/3,0)</f>
        <v>0</v>
      </c>
      <c r="O98" s="18">
        <f>ROUND((F98+I98+L98)/3,0)</f>
        <v>0</v>
      </c>
    </row>
    <row r="99" spans="1:15">
      <c r="A99" s="23"/>
      <c r="B99" s="23"/>
      <c r="C99" s="23" t="s">
        <v>51</v>
      </c>
      <c r="D99" s="16">
        <v>185</v>
      </c>
      <c r="E99" s="17">
        <v>2</v>
      </c>
      <c r="F99" s="18">
        <v>24</v>
      </c>
      <c r="G99" s="16">
        <v>185</v>
      </c>
      <c r="H99" s="17">
        <v>2</v>
      </c>
      <c r="I99" s="18">
        <v>22</v>
      </c>
      <c r="J99" s="16">
        <v>185</v>
      </c>
      <c r="K99" s="17">
        <v>2</v>
      </c>
      <c r="L99" s="18">
        <v>24</v>
      </c>
      <c r="M99" s="16">
        <f>ROUND((D99+G99+J99)/3,0)</f>
        <v>185</v>
      </c>
      <c r="N99" s="17">
        <f>ROUND((E99+H99+K99)/3,0)</f>
        <v>2</v>
      </c>
      <c r="O99" s="18">
        <f>ROUND((F99+I99+L99)/3,0)</f>
        <v>23</v>
      </c>
    </row>
    <row r="102" spans="1:15">
      <c r="A102" s="23" t="s">
        <v>0</v>
      </c>
      <c r="B102" s="23" t="s">
        <v>1</v>
      </c>
      <c r="C102" s="23" t="s">
        <v>2</v>
      </c>
      <c r="D102" s="546" t="s">
        <v>3</v>
      </c>
      <c r="E102" s="546"/>
      <c r="F102" s="546"/>
      <c r="G102" s="546" t="s">
        <v>9</v>
      </c>
      <c r="H102" s="546"/>
      <c r="I102" s="546"/>
      <c r="J102" s="546" t="s">
        <v>10</v>
      </c>
      <c r="K102" s="546"/>
      <c r="L102" s="546"/>
      <c r="M102" s="546" t="s">
        <v>11</v>
      </c>
      <c r="N102" s="546"/>
      <c r="O102" s="546"/>
    </row>
    <row r="103" spans="1:15">
      <c r="A103" s="22">
        <v>44854</v>
      </c>
      <c r="B103" s="23" t="s">
        <v>51</v>
      </c>
      <c r="C103" s="23" t="s">
        <v>52</v>
      </c>
      <c r="D103" s="16">
        <v>0</v>
      </c>
      <c r="E103" s="17">
        <v>0</v>
      </c>
      <c r="F103" s="18">
        <v>0</v>
      </c>
      <c r="G103" s="16">
        <v>0</v>
      </c>
      <c r="H103" s="17">
        <v>0</v>
      </c>
      <c r="I103" s="18">
        <v>0</v>
      </c>
      <c r="J103" s="16">
        <v>0</v>
      </c>
      <c r="K103" s="17">
        <v>0</v>
      </c>
      <c r="L103" s="18">
        <v>0</v>
      </c>
      <c r="M103" s="16">
        <v>0</v>
      </c>
      <c r="N103" s="17">
        <f t="shared" ref="N103:O105" si="13">ROUND((E103+H103+K103)/3,0)</f>
        <v>0</v>
      </c>
      <c r="O103" s="18">
        <f t="shared" si="13"/>
        <v>0</v>
      </c>
    </row>
    <row r="104" spans="1:15">
      <c r="A104" s="23"/>
      <c r="B104" s="23"/>
      <c r="C104" s="23" t="s">
        <v>56</v>
      </c>
      <c r="D104" s="16">
        <v>293</v>
      </c>
      <c r="E104" s="17">
        <v>7</v>
      </c>
      <c r="F104" s="18">
        <v>29</v>
      </c>
      <c r="G104" s="16">
        <v>293</v>
      </c>
      <c r="H104" s="17">
        <v>7</v>
      </c>
      <c r="I104" s="18">
        <v>31</v>
      </c>
      <c r="J104" s="16">
        <v>293</v>
      </c>
      <c r="K104" s="17">
        <v>7</v>
      </c>
      <c r="L104" s="18">
        <v>29</v>
      </c>
      <c r="M104" s="16">
        <f>ROUND((D104+G104+J104)/3,0)</f>
        <v>293</v>
      </c>
      <c r="N104" s="17">
        <f t="shared" si="13"/>
        <v>7</v>
      </c>
      <c r="O104" s="18">
        <f t="shared" si="13"/>
        <v>30</v>
      </c>
    </row>
    <row r="105" spans="1:15">
      <c r="A105" s="23"/>
      <c r="B105" s="23"/>
      <c r="C105" s="23" t="s">
        <v>37</v>
      </c>
      <c r="D105" s="16">
        <v>335</v>
      </c>
      <c r="E105" s="17">
        <v>51</v>
      </c>
      <c r="F105" s="18">
        <v>17</v>
      </c>
      <c r="G105" s="16">
        <v>335</v>
      </c>
      <c r="H105" s="17">
        <v>51</v>
      </c>
      <c r="I105" s="18">
        <v>16</v>
      </c>
      <c r="J105" s="16">
        <v>335</v>
      </c>
      <c r="K105" s="17">
        <v>51</v>
      </c>
      <c r="L105" s="18">
        <v>16</v>
      </c>
      <c r="M105" s="16">
        <f>ROUND((D105+G105+J105)/3,0)</f>
        <v>335</v>
      </c>
      <c r="N105" s="17">
        <f t="shared" si="13"/>
        <v>51</v>
      </c>
      <c r="O105" s="18">
        <f t="shared" si="13"/>
        <v>16</v>
      </c>
    </row>
    <row r="106" spans="1:15">
      <c r="D106" s="20"/>
      <c r="E106" s="21"/>
      <c r="F106" s="21"/>
      <c r="G106" s="20"/>
      <c r="H106" s="21"/>
      <c r="I106" s="21"/>
      <c r="J106" s="20"/>
      <c r="K106" s="21"/>
      <c r="L106" s="21"/>
      <c r="M106" s="20"/>
      <c r="N106" s="21"/>
      <c r="O106" s="21"/>
    </row>
    <row r="108" spans="1:15">
      <c r="A108" s="23" t="s">
        <v>0</v>
      </c>
      <c r="B108" s="23" t="s">
        <v>1</v>
      </c>
      <c r="C108" s="23" t="s">
        <v>2</v>
      </c>
      <c r="D108" s="546" t="s">
        <v>3</v>
      </c>
      <c r="E108" s="546"/>
      <c r="F108" s="546"/>
      <c r="G108" s="546" t="s">
        <v>9</v>
      </c>
      <c r="H108" s="546"/>
      <c r="I108" s="546"/>
      <c r="J108" s="546" t="s">
        <v>10</v>
      </c>
      <c r="K108" s="546"/>
      <c r="L108" s="546"/>
      <c r="M108" s="546" t="s">
        <v>11</v>
      </c>
      <c r="N108" s="546"/>
      <c r="O108" s="546"/>
    </row>
    <row r="109" spans="1:15">
      <c r="A109" s="22">
        <v>44854</v>
      </c>
      <c r="B109" s="23" t="s">
        <v>56</v>
      </c>
      <c r="C109" s="23" t="s">
        <v>51</v>
      </c>
      <c r="D109" s="16">
        <v>0</v>
      </c>
      <c r="E109" s="17">
        <v>0</v>
      </c>
      <c r="F109" s="18">
        <v>0</v>
      </c>
      <c r="G109" s="16">
        <v>0</v>
      </c>
      <c r="H109" s="17">
        <v>0</v>
      </c>
      <c r="I109" s="18">
        <v>0</v>
      </c>
      <c r="J109" s="16">
        <v>0</v>
      </c>
      <c r="K109" s="17">
        <v>0</v>
      </c>
      <c r="L109" s="18">
        <v>0</v>
      </c>
      <c r="M109" s="16">
        <v>0</v>
      </c>
      <c r="N109" s="17">
        <f t="shared" ref="N109:O111" si="14">ROUND((E109+H109+K109)/3,0)</f>
        <v>0</v>
      </c>
      <c r="O109" s="18">
        <f t="shared" si="14"/>
        <v>0</v>
      </c>
    </row>
    <row r="110" spans="1:15">
      <c r="A110" s="23"/>
      <c r="B110" s="23"/>
      <c r="C110" s="23" t="s">
        <v>31</v>
      </c>
      <c r="D110" s="16">
        <v>163</v>
      </c>
      <c r="E110" s="17">
        <v>31</v>
      </c>
      <c r="F110" s="18">
        <v>3</v>
      </c>
      <c r="G110" s="16">
        <v>163</v>
      </c>
      <c r="H110" s="17">
        <v>31</v>
      </c>
      <c r="I110" s="18">
        <v>2</v>
      </c>
      <c r="J110" s="16">
        <v>163</v>
      </c>
      <c r="K110" s="17">
        <v>31</v>
      </c>
      <c r="L110" s="18">
        <v>3</v>
      </c>
      <c r="M110" s="16">
        <f>ROUND((D110+G110+J110)/3,0)</f>
        <v>163</v>
      </c>
      <c r="N110" s="17">
        <f t="shared" si="14"/>
        <v>31</v>
      </c>
      <c r="O110" s="18">
        <f t="shared" si="14"/>
        <v>3</v>
      </c>
    </row>
    <row r="111" spans="1:15">
      <c r="A111" s="23"/>
      <c r="B111" s="23"/>
      <c r="C111" s="23" t="s">
        <v>37</v>
      </c>
      <c r="D111" s="16">
        <v>255</v>
      </c>
      <c r="E111" s="17">
        <v>21</v>
      </c>
      <c r="F111" s="18">
        <v>44</v>
      </c>
      <c r="G111" s="16">
        <v>255</v>
      </c>
      <c r="H111" s="17">
        <v>21</v>
      </c>
      <c r="I111" s="18">
        <v>44</v>
      </c>
      <c r="J111" s="16">
        <v>255</v>
      </c>
      <c r="K111" s="17">
        <v>21</v>
      </c>
      <c r="L111" s="18">
        <v>44</v>
      </c>
      <c r="M111" s="16">
        <f>ROUND((D111+G111+J111)/3,0)</f>
        <v>255</v>
      </c>
      <c r="N111" s="17">
        <f t="shared" si="14"/>
        <v>21</v>
      </c>
      <c r="O111" s="18">
        <f t="shared" si="14"/>
        <v>44</v>
      </c>
    </row>
    <row r="112" spans="1:15">
      <c r="D112" s="20"/>
      <c r="E112" s="21"/>
      <c r="F112" s="21"/>
      <c r="G112" s="20"/>
      <c r="H112" s="21"/>
      <c r="I112" s="21"/>
      <c r="J112" s="20"/>
      <c r="K112" s="21"/>
      <c r="L112" s="21"/>
      <c r="M112" s="20"/>
      <c r="N112" s="21"/>
      <c r="O112" s="21"/>
    </row>
    <row r="114" spans="1:15">
      <c r="A114" s="23" t="s">
        <v>0</v>
      </c>
      <c r="B114" s="23" t="s">
        <v>1</v>
      </c>
      <c r="C114" s="23" t="s">
        <v>2</v>
      </c>
      <c r="D114" s="546" t="s">
        <v>3</v>
      </c>
      <c r="E114" s="546"/>
      <c r="F114" s="546"/>
      <c r="G114" s="546" t="s">
        <v>9</v>
      </c>
      <c r="H114" s="546"/>
      <c r="I114" s="546"/>
      <c r="J114" s="546" t="s">
        <v>10</v>
      </c>
      <c r="K114" s="546"/>
      <c r="L114" s="546"/>
      <c r="M114" s="546" t="s">
        <v>11</v>
      </c>
      <c r="N114" s="546"/>
      <c r="O114" s="546"/>
    </row>
    <row r="115" spans="1:15">
      <c r="A115" s="22">
        <v>44854</v>
      </c>
      <c r="B115" s="23" t="s">
        <v>31</v>
      </c>
      <c r="C115" s="23" t="s">
        <v>33</v>
      </c>
      <c r="D115" s="16">
        <v>0</v>
      </c>
      <c r="E115" s="17">
        <v>0</v>
      </c>
      <c r="F115" s="18">
        <v>0</v>
      </c>
      <c r="G115" s="16">
        <v>0</v>
      </c>
      <c r="H115" s="17">
        <v>0</v>
      </c>
      <c r="I115" s="18">
        <v>0</v>
      </c>
      <c r="J115" s="16">
        <v>0</v>
      </c>
      <c r="K115" s="17">
        <v>0</v>
      </c>
      <c r="L115" s="18">
        <v>0</v>
      </c>
      <c r="M115" s="16">
        <v>0</v>
      </c>
      <c r="N115" s="17">
        <f t="shared" ref="N115:O118" si="15">ROUND((E115+H115+K115)/3,0)</f>
        <v>0</v>
      </c>
      <c r="O115" s="18">
        <f t="shared" si="15"/>
        <v>0</v>
      </c>
    </row>
    <row r="116" spans="1:15">
      <c r="A116" s="23"/>
      <c r="B116" s="23"/>
      <c r="C116" s="23" t="s">
        <v>46</v>
      </c>
      <c r="D116" s="16">
        <v>95</v>
      </c>
      <c r="E116" s="17">
        <v>57</v>
      </c>
      <c r="F116" s="18">
        <v>20</v>
      </c>
      <c r="G116" s="16">
        <v>95</v>
      </c>
      <c r="H116" s="17">
        <v>57</v>
      </c>
      <c r="I116" s="18">
        <v>18</v>
      </c>
      <c r="J116" s="16">
        <v>95</v>
      </c>
      <c r="K116" s="17">
        <v>57</v>
      </c>
      <c r="L116" s="18">
        <v>19</v>
      </c>
      <c r="M116" s="16">
        <f>ROUND((D116+G116+J116)/3,0)</f>
        <v>95</v>
      </c>
      <c r="N116" s="17">
        <f t="shared" si="15"/>
        <v>57</v>
      </c>
      <c r="O116" s="18">
        <f t="shared" si="15"/>
        <v>19</v>
      </c>
    </row>
    <row r="117" spans="1:15">
      <c r="A117" s="23"/>
      <c r="B117" s="23"/>
      <c r="C117" s="23" t="s">
        <v>37</v>
      </c>
      <c r="D117" s="16">
        <v>126</v>
      </c>
      <c r="E117" s="17">
        <v>9</v>
      </c>
      <c r="F117" s="18">
        <v>12</v>
      </c>
      <c r="G117" s="16">
        <v>126</v>
      </c>
      <c r="H117" s="17">
        <v>9</v>
      </c>
      <c r="I117" s="18">
        <v>11</v>
      </c>
      <c r="J117" s="16">
        <v>126</v>
      </c>
      <c r="K117" s="17">
        <v>9</v>
      </c>
      <c r="L117" s="18">
        <v>11</v>
      </c>
      <c r="M117" s="16">
        <f>ROUND((D117+G117+J117)/3,0)</f>
        <v>126</v>
      </c>
      <c r="N117" s="17">
        <f t="shared" si="15"/>
        <v>9</v>
      </c>
      <c r="O117" s="18">
        <f t="shared" si="15"/>
        <v>11</v>
      </c>
    </row>
    <row r="118" spans="1:15">
      <c r="A118" s="23"/>
      <c r="B118" s="23"/>
      <c r="C118" s="23" t="s">
        <v>56</v>
      </c>
      <c r="D118" s="16">
        <v>183</v>
      </c>
      <c r="E118" s="17">
        <v>17</v>
      </c>
      <c r="F118" s="18">
        <v>32</v>
      </c>
      <c r="G118" s="16">
        <v>183</v>
      </c>
      <c r="H118" s="17">
        <v>17</v>
      </c>
      <c r="I118" s="18">
        <v>29</v>
      </c>
      <c r="J118" s="16">
        <v>183</v>
      </c>
      <c r="K118" s="17">
        <v>17</v>
      </c>
      <c r="L118" s="18">
        <v>35</v>
      </c>
      <c r="M118" s="16">
        <f>ROUND((D118+G118+J118)/3,0)</f>
        <v>183</v>
      </c>
      <c r="N118" s="17">
        <f t="shared" si="15"/>
        <v>17</v>
      </c>
      <c r="O118" s="18">
        <f t="shared" si="15"/>
        <v>32</v>
      </c>
    </row>
    <row r="119" spans="1:15">
      <c r="D119" s="20"/>
      <c r="E119" s="21"/>
      <c r="F119" s="21"/>
      <c r="G119" s="20"/>
      <c r="H119" s="21"/>
      <c r="I119" s="21"/>
      <c r="J119" s="20"/>
      <c r="K119" s="21"/>
      <c r="L119" s="21"/>
      <c r="M119" s="20"/>
      <c r="N119" s="21"/>
      <c r="O119" s="21"/>
    </row>
    <row r="122" spans="1:15">
      <c r="D122" s="13"/>
      <c r="E122" s="13"/>
      <c r="F122" s="14"/>
      <c r="G122" s="13"/>
      <c r="H122" s="13"/>
      <c r="I122" s="14"/>
      <c r="J122" s="13"/>
      <c r="K122" s="13"/>
      <c r="L122" s="14"/>
      <c r="M122" s="13"/>
      <c r="N122" s="13"/>
      <c r="O122" s="14"/>
    </row>
    <row r="124" spans="1:15" ht="27.75" customHeight="1">
      <c r="B124" s="547" t="s">
        <v>152</v>
      </c>
      <c r="C124" s="547"/>
      <c r="D124" s="547"/>
      <c r="E124" s="547"/>
      <c r="F124" s="547"/>
      <c r="G124" s="547"/>
      <c r="H124" s="547"/>
      <c r="I124" s="547"/>
      <c r="J124" s="547"/>
      <c r="K124" s="547"/>
      <c r="L124" s="547"/>
      <c r="M124" s="548"/>
      <c r="N124" s="548"/>
      <c r="O124" s="548"/>
    </row>
    <row r="126" spans="1:15">
      <c r="A126" s="23" t="s">
        <v>0</v>
      </c>
      <c r="B126" s="23" t="s">
        <v>1</v>
      </c>
      <c r="C126" s="23" t="s">
        <v>2</v>
      </c>
      <c r="D126" s="546" t="s">
        <v>3</v>
      </c>
      <c r="E126" s="546"/>
      <c r="F126" s="546"/>
      <c r="G126" s="546" t="s">
        <v>9</v>
      </c>
      <c r="H126" s="546"/>
      <c r="I126" s="546"/>
      <c r="J126" s="546" t="s">
        <v>10</v>
      </c>
      <c r="K126" s="546"/>
      <c r="L126" s="546"/>
      <c r="M126" s="546" t="s">
        <v>11</v>
      </c>
      <c r="N126" s="546"/>
      <c r="O126" s="546"/>
    </row>
    <row r="127" spans="1:15">
      <c r="A127" s="22">
        <v>44854</v>
      </c>
      <c r="B127" s="23" t="s">
        <v>45</v>
      </c>
      <c r="C127" s="23" t="s">
        <v>32</v>
      </c>
      <c r="D127" s="16">
        <v>0</v>
      </c>
      <c r="E127" s="17">
        <v>0</v>
      </c>
      <c r="F127" s="18">
        <v>0</v>
      </c>
      <c r="G127" s="16">
        <v>0</v>
      </c>
      <c r="H127" s="17">
        <v>0</v>
      </c>
      <c r="I127" s="18">
        <v>0</v>
      </c>
      <c r="J127" s="16">
        <v>0</v>
      </c>
      <c r="K127" s="17">
        <v>0</v>
      </c>
      <c r="L127" s="18">
        <v>0</v>
      </c>
      <c r="M127" s="16">
        <v>0</v>
      </c>
      <c r="N127" s="17">
        <f t="shared" ref="N127:O130" si="16">ROUND((E127+H127+K127)/3,0)</f>
        <v>0</v>
      </c>
      <c r="O127" s="18">
        <f t="shared" si="16"/>
        <v>0</v>
      </c>
    </row>
    <row r="128" spans="1:15">
      <c r="A128" s="23"/>
      <c r="B128" s="23"/>
      <c r="C128" s="23" t="s">
        <v>44</v>
      </c>
      <c r="D128" s="16">
        <v>71</v>
      </c>
      <c r="E128" s="17">
        <v>30</v>
      </c>
      <c r="F128" s="18">
        <v>28</v>
      </c>
      <c r="G128" s="16">
        <v>71</v>
      </c>
      <c r="H128" s="17">
        <v>30</v>
      </c>
      <c r="I128" s="18">
        <v>28</v>
      </c>
      <c r="J128" s="16">
        <v>71</v>
      </c>
      <c r="K128" s="17">
        <v>30</v>
      </c>
      <c r="L128" s="18">
        <v>29</v>
      </c>
      <c r="M128" s="16">
        <f>ROUND((D128+G128+J128)/3,0)</f>
        <v>71</v>
      </c>
      <c r="N128" s="17">
        <f t="shared" si="16"/>
        <v>30</v>
      </c>
      <c r="O128" s="18">
        <f t="shared" si="16"/>
        <v>28</v>
      </c>
    </row>
    <row r="129" spans="1:15">
      <c r="A129" s="23"/>
      <c r="B129" s="23"/>
      <c r="C129" s="23" t="s">
        <v>36</v>
      </c>
      <c r="D129" s="16">
        <v>200</v>
      </c>
      <c r="E129" s="17">
        <v>36</v>
      </c>
      <c r="F129" s="18">
        <v>13</v>
      </c>
      <c r="G129" s="16">
        <v>200</v>
      </c>
      <c r="H129" s="17">
        <v>36</v>
      </c>
      <c r="I129" s="18">
        <v>13</v>
      </c>
      <c r="J129" s="16">
        <v>200</v>
      </c>
      <c r="K129" s="17">
        <v>36</v>
      </c>
      <c r="L129" s="18">
        <v>14</v>
      </c>
      <c r="M129" s="16">
        <f>ROUND((D129+G129+J129)/3,0)</f>
        <v>200</v>
      </c>
      <c r="N129" s="17">
        <f t="shared" si="16"/>
        <v>36</v>
      </c>
      <c r="O129" s="18">
        <f t="shared" si="16"/>
        <v>13</v>
      </c>
    </row>
    <row r="130" spans="1:15">
      <c r="A130" s="23"/>
      <c r="B130" s="23"/>
      <c r="C130" s="23" t="s">
        <v>30</v>
      </c>
      <c r="D130" s="16">
        <v>294</v>
      </c>
      <c r="E130" s="17">
        <v>42</v>
      </c>
      <c r="F130" s="18">
        <v>18</v>
      </c>
      <c r="G130" s="16">
        <v>294</v>
      </c>
      <c r="H130" s="17">
        <v>42</v>
      </c>
      <c r="I130" s="18">
        <v>18</v>
      </c>
      <c r="J130" s="16">
        <v>294</v>
      </c>
      <c r="K130" s="17">
        <v>42</v>
      </c>
      <c r="L130" s="18">
        <v>18</v>
      </c>
      <c r="M130" s="16">
        <f>ROUND((D130+G130+J130)/3,0)</f>
        <v>294</v>
      </c>
      <c r="N130" s="17">
        <f t="shared" si="16"/>
        <v>42</v>
      </c>
      <c r="O130" s="18">
        <f t="shared" si="16"/>
        <v>18</v>
      </c>
    </row>
    <row r="131" spans="1:15">
      <c r="D131" s="20"/>
      <c r="E131" s="21"/>
      <c r="F131" s="21"/>
      <c r="G131" s="20"/>
      <c r="H131" s="21"/>
      <c r="I131" s="21"/>
      <c r="J131" s="20"/>
      <c r="K131" s="21"/>
      <c r="L131" s="21"/>
      <c r="M131" s="20"/>
      <c r="N131" s="21"/>
      <c r="O131" s="21"/>
    </row>
    <row r="133" spans="1:15">
      <c r="A133" s="23" t="s">
        <v>0</v>
      </c>
      <c r="B133" s="23" t="s">
        <v>1</v>
      </c>
      <c r="C133" s="23" t="s">
        <v>2</v>
      </c>
      <c r="D133" s="546" t="s">
        <v>3</v>
      </c>
      <c r="E133" s="546"/>
      <c r="F133" s="546"/>
      <c r="G133" s="546" t="s">
        <v>9</v>
      </c>
      <c r="H133" s="546"/>
      <c r="I133" s="546"/>
      <c r="J133" s="546" t="s">
        <v>10</v>
      </c>
      <c r="K133" s="546"/>
      <c r="L133" s="546"/>
      <c r="M133" s="546" t="s">
        <v>11</v>
      </c>
      <c r="N133" s="546"/>
      <c r="O133" s="546"/>
    </row>
    <row r="134" spans="1:15">
      <c r="A134" s="22">
        <v>44855</v>
      </c>
      <c r="B134" s="23" t="s">
        <v>37</v>
      </c>
      <c r="C134" s="23" t="s">
        <v>35</v>
      </c>
      <c r="D134" s="16">
        <v>0</v>
      </c>
      <c r="E134" s="17">
        <v>0</v>
      </c>
      <c r="F134" s="18">
        <v>0</v>
      </c>
      <c r="G134" s="16">
        <v>0</v>
      </c>
      <c r="H134" s="17">
        <v>0</v>
      </c>
      <c r="I134" s="18">
        <v>0</v>
      </c>
      <c r="J134" s="16">
        <v>0</v>
      </c>
      <c r="K134" s="17">
        <v>0</v>
      </c>
      <c r="L134" s="18">
        <v>0</v>
      </c>
      <c r="M134" s="16">
        <v>0</v>
      </c>
      <c r="N134" s="17">
        <f t="shared" ref="N134:O136" si="17">ROUND((E134+H134+K134)/3,0)</f>
        <v>0</v>
      </c>
      <c r="O134" s="18">
        <f t="shared" si="17"/>
        <v>0</v>
      </c>
    </row>
    <row r="135" spans="1:15">
      <c r="A135" s="23"/>
      <c r="B135" s="23"/>
      <c r="C135" s="23" t="s">
        <v>52</v>
      </c>
      <c r="D135" s="16">
        <v>138</v>
      </c>
      <c r="E135" s="17">
        <v>43</v>
      </c>
      <c r="F135" s="18">
        <v>36</v>
      </c>
      <c r="G135" s="16">
        <v>138</v>
      </c>
      <c r="H135" s="17">
        <v>43</v>
      </c>
      <c r="I135" s="18">
        <v>35</v>
      </c>
      <c r="J135" s="16">
        <v>138</v>
      </c>
      <c r="K135" s="17">
        <v>43</v>
      </c>
      <c r="L135" s="18">
        <v>33</v>
      </c>
      <c r="M135" s="16">
        <f>ROUND((D135+G135+J135)/3,0)</f>
        <v>138</v>
      </c>
      <c r="N135" s="17">
        <f t="shared" si="17"/>
        <v>43</v>
      </c>
      <c r="O135" s="18">
        <f t="shared" si="17"/>
        <v>35</v>
      </c>
    </row>
    <row r="136" spans="1:15">
      <c r="A136" s="23"/>
      <c r="B136" s="23"/>
      <c r="C136" s="23" t="s">
        <v>51</v>
      </c>
      <c r="D136" s="16">
        <v>204</v>
      </c>
      <c r="E136" s="17">
        <v>54</v>
      </c>
      <c r="F136" s="18">
        <v>50</v>
      </c>
      <c r="G136" s="16">
        <v>204</v>
      </c>
      <c r="H136" s="17">
        <v>54</v>
      </c>
      <c r="I136" s="18">
        <v>55</v>
      </c>
      <c r="J136" s="16">
        <v>204</v>
      </c>
      <c r="K136" s="17">
        <v>54</v>
      </c>
      <c r="L136" s="18">
        <v>53</v>
      </c>
      <c r="M136" s="16">
        <f>ROUND((D136+G136+J136)/3,0)</f>
        <v>204</v>
      </c>
      <c r="N136" s="17">
        <f t="shared" si="17"/>
        <v>54</v>
      </c>
      <c r="O136" s="18">
        <f t="shared" si="17"/>
        <v>53</v>
      </c>
    </row>
    <row r="137" spans="1:15">
      <c r="D137" s="20"/>
      <c r="E137" s="21"/>
      <c r="F137" s="21"/>
      <c r="G137" s="20"/>
      <c r="H137" s="21"/>
      <c r="I137" s="21"/>
      <c r="J137" s="20"/>
      <c r="K137" s="21"/>
      <c r="L137" s="21"/>
      <c r="M137" s="20"/>
      <c r="N137" s="21"/>
      <c r="O137" s="21"/>
    </row>
    <row r="139" spans="1:15">
      <c r="A139" s="23" t="s">
        <v>0</v>
      </c>
      <c r="B139" s="23" t="s">
        <v>1</v>
      </c>
      <c r="C139" s="23" t="s">
        <v>2</v>
      </c>
      <c r="D139" s="546" t="s">
        <v>3</v>
      </c>
      <c r="E139" s="546"/>
      <c r="F139" s="546"/>
      <c r="G139" s="546" t="s">
        <v>9</v>
      </c>
      <c r="H139" s="546"/>
      <c r="I139" s="546"/>
      <c r="J139" s="546" t="s">
        <v>10</v>
      </c>
      <c r="K139" s="546"/>
      <c r="L139" s="546"/>
      <c r="M139" s="546" t="s">
        <v>11</v>
      </c>
      <c r="N139" s="546"/>
      <c r="O139" s="546"/>
    </row>
    <row r="140" spans="1:15">
      <c r="A140" s="22">
        <v>44855</v>
      </c>
      <c r="B140" s="23" t="s">
        <v>37</v>
      </c>
      <c r="C140" s="23" t="s">
        <v>35</v>
      </c>
      <c r="D140" s="16">
        <v>0</v>
      </c>
      <c r="E140" s="17">
        <v>0</v>
      </c>
      <c r="F140" s="18">
        <v>0</v>
      </c>
      <c r="G140" s="16">
        <v>0</v>
      </c>
      <c r="H140" s="17">
        <v>0</v>
      </c>
      <c r="I140" s="18">
        <v>0</v>
      </c>
      <c r="J140" s="16">
        <v>0</v>
      </c>
      <c r="K140" s="17">
        <v>0</v>
      </c>
      <c r="L140" s="18">
        <v>0</v>
      </c>
      <c r="M140" s="16">
        <v>0</v>
      </c>
      <c r="N140" s="17">
        <f t="shared" ref="N140:O143" si="18">ROUND((E140+H140+K140)/3,0)</f>
        <v>0</v>
      </c>
      <c r="O140" s="18">
        <f t="shared" si="18"/>
        <v>0</v>
      </c>
    </row>
    <row r="141" spans="1:15">
      <c r="A141" s="23"/>
      <c r="B141" s="23"/>
      <c r="C141" s="23" t="s">
        <v>56</v>
      </c>
      <c r="D141" s="16">
        <v>237</v>
      </c>
      <c r="E141" s="17">
        <v>32</v>
      </c>
      <c r="F141" s="18">
        <v>35</v>
      </c>
      <c r="G141" s="16">
        <v>237</v>
      </c>
      <c r="H141" s="17">
        <v>32</v>
      </c>
      <c r="I141" s="18">
        <v>35</v>
      </c>
      <c r="J141" s="16">
        <v>237</v>
      </c>
      <c r="K141" s="17">
        <v>32</v>
      </c>
      <c r="L141" s="18">
        <v>34</v>
      </c>
      <c r="M141" s="16">
        <f>ROUND((D141+G141+J141)/3,0)</f>
        <v>237</v>
      </c>
      <c r="N141" s="17">
        <f t="shared" si="18"/>
        <v>32</v>
      </c>
      <c r="O141" s="18">
        <f t="shared" si="18"/>
        <v>35</v>
      </c>
    </row>
    <row r="142" spans="1:15">
      <c r="A142" s="23"/>
      <c r="B142" s="23"/>
      <c r="C142" s="23" t="s">
        <v>31</v>
      </c>
      <c r="D142" s="16">
        <v>268</v>
      </c>
      <c r="E142" s="17">
        <v>33</v>
      </c>
      <c r="F142" s="18">
        <v>36</v>
      </c>
      <c r="G142" s="16">
        <v>268</v>
      </c>
      <c r="H142" s="17">
        <v>33</v>
      </c>
      <c r="I142" s="18">
        <v>34</v>
      </c>
      <c r="J142" s="16">
        <v>268</v>
      </c>
      <c r="K142" s="17">
        <v>33</v>
      </c>
      <c r="L142" s="18">
        <v>34</v>
      </c>
      <c r="M142" s="16">
        <f>ROUND((D142+G142+J142)/3,0)</f>
        <v>268</v>
      </c>
      <c r="N142" s="17">
        <f t="shared" si="18"/>
        <v>33</v>
      </c>
      <c r="O142" s="18">
        <f t="shared" si="18"/>
        <v>35</v>
      </c>
    </row>
    <row r="143" spans="1:15">
      <c r="A143" s="23"/>
      <c r="B143" s="23"/>
      <c r="C143" s="23" t="s">
        <v>46</v>
      </c>
      <c r="D143" s="16">
        <v>324</v>
      </c>
      <c r="E143" s="17">
        <v>15</v>
      </c>
      <c r="F143" s="18">
        <v>39</v>
      </c>
      <c r="G143" s="16">
        <v>324</v>
      </c>
      <c r="H143" s="17">
        <v>15</v>
      </c>
      <c r="I143" s="18">
        <v>36</v>
      </c>
      <c r="J143" s="16">
        <v>324</v>
      </c>
      <c r="K143" s="17">
        <v>15</v>
      </c>
      <c r="L143" s="18">
        <v>38</v>
      </c>
      <c r="M143" s="16">
        <f>ROUND((D143+G143+J143)/3,0)</f>
        <v>324</v>
      </c>
      <c r="N143" s="17">
        <f t="shared" si="18"/>
        <v>15</v>
      </c>
      <c r="O143" s="18">
        <f t="shared" si="18"/>
        <v>38</v>
      </c>
    </row>
    <row r="146" spans="1:15">
      <c r="A146" s="23" t="s">
        <v>0</v>
      </c>
      <c r="B146" s="23" t="s">
        <v>1</v>
      </c>
      <c r="C146" s="23" t="s">
        <v>2</v>
      </c>
      <c r="D146" s="546" t="s">
        <v>3</v>
      </c>
      <c r="E146" s="546"/>
      <c r="F146" s="546"/>
      <c r="G146" s="546" t="s">
        <v>9</v>
      </c>
      <c r="H146" s="546"/>
      <c r="I146" s="546"/>
      <c r="J146" s="546" t="s">
        <v>10</v>
      </c>
      <c r="K146" s="546"/>
      <c r="L146" s="546"/>
      <c r="M146" s="546" t="s">
        <v>11</v>
      </c>
      <c r="N146" s="546"/>
      <c r="O146" s="546"/>
    </row>
    <row r="147" spans="1:15">
      <c r="A147" s="22">
        <v>44859</v>
      </c>
      <c r="B147" s="23" t="s">
        <v>39</v>
      </c>
      <c r="C147" s="23" t="s">
        <v>35</v>
      </c>
      <c r="D147" s="16">
        <v>0</v>
      </c>
      <c r="E147" s="17">
        <v>0</v>
      </c>
      <c r="F147" s="18">
        <v>0</v>
      </c>
      <c r="G147" s="16">
        <v>0</v>
      </c>
      <c r="H147" s="17">
        <v>0</v>
      </c>
      <c r="I147" s="18">
        <v>0</v>
      </c>
      <c r="J147" s="16">
        <v>0</v>
      </c>
      <c r="K147" s="17">
        <v>0</v>
      </c>
      <c r="L147" s="18">
        <v>0</v>
      </c>
      <c r="M147" s="16">
        <v>0</v>
      </c>
      <c r="N147" s="17">
        <f t="shared" ref="N147:O149" si="19">ROUND((E147+H147+K147)/3,0)</f>
        <v>0</v>
      </c>
      <c r="O147" s="18">
        <f t="shared" si="19"/>
        <v>0</v>
      </c>
    </row>
    <row r="148" spans="1:15">
      <c r="A148" s="23"/>
      <c r="B148" s="23"/>
      <c r="C148" s="23" t="s">
        <v>76</v>
      </c>
      <c r="D148" s="16">
        <v>74</v>
      </c>
      <c r="E148" s="17">
        <v>53</v>
      </c>
      <c r="F148" s="18">
        <v>56</v>
      </c>
      <c r="G148" s="16">
        <v>74</v>
      </c>
      <c r="H148" s="17">
        <v>53</v>
      </c>
      <c r="I148" s="18">
        <v>56</v>
      </c>
      <c r="J148" s="16">
        <v>74</v>
      </c>
      <c r="K148" s="17">
        <v>53</v>
      </c>
      <c r="L148" s="18">
        <v>56</v>
      </c>
      <c r="M148" s="16">
        <f>ROUND((D148+G148+J148)/3,0)</f>
        <v>74</v>
      </c>
      <c r="N148" s="17">
        <f t="shared" si="19"/>
        <v>53</v>
      </c>
      <c r="O148" s="18">
        <f t="shared" si="19"/>
        <v>56</v>
      </c>
    </row>
    <row r="149" spans="1:15">
      <c r="A149" s="23"/>
      <c r="B149" s="23"/>
      <c r="C149" s="23" t="s">
        <v>52</v>
      </c>
      <c r="D149" s="16">
        <v>200</v>
      </c>
      <c r="E149" s="17">
        <v>56</v>
      </c>
      <c r="F149" s="18">
        <v>21</v>
      </c>
      <c r="G149" s="16">
        <v>200</v>
      </c>
      <c r="H149" s="17">
        <v>56</v>
      </c>
      <c r="I149" s="18">
        <v>20</v>
      </c>
      <c r="J149" s="16">
        <v>200</v>
      </c>
      <c r="K149" s="17">
        <v>56</v>
      </c>
      <c r="L149" s="18">
        <v>21</v>
      </c>
      <c r="M149" s="16">
        <f>ROUND((D149+G149+J149)/3,0)</f>
        <v>200</v>
      </c>
      <c r="N149" s="17">
        <f t="shared" si="19"/>
        <v>56</v>
      </c>
      <c r="O149" s="18">
        <f t="shared" si="19"/>
        <v>21</v>
      </c>
    </row>
    <row r="152" spans="1:15">
      <c r="A152" s="23" t="s">
        <v>0</v>
      </c>
      <c r="B152" s="23" t="s">
        <v>1</v>
      </c>
      <c r="C152" s="23" t="s">
        <v>2</v>
      </c>
      <c r="D152" s="546" t="s">
        <v>3</v>
      </c>
      <c r="E152" s="546"/>
      <c r="F152" s="546"/>
      <c r="G152" s="546" t="s">
        <v>9</v>
      </c>
      <c r="H152" s="546"/>
      <c r="I152" s="546"/>
      <c r="J152" s="546" t="s">
        <v>10</v>
      </c>
      <c r="K152" s="546"/>
      <c r="L152" s="546"/>
      <c r="M152" s="546" t="s">
        <v>11</v>
      </c>
      <c r="N152" s="546"/>
      <c r="O152" s="546"/>
    </row>
    <row r="153" spans="1:15">
      <c r="A153" s="22">
        <v>44859</v>
      </c>
      <c r="B153" s="23" t="s">
        <v>166</v>
      </c>
      <c r="C153" s="23" t="s">
        <v>67</v>
      </c>
      <c r="D153" s="16">
        <v>0</v>
      </c>
      <c r="E153" s="17">
        <v>0</v>
      </c>
      <c r="F153" s="18">
        <v>0</v>
      </c>
      <c r="G153" s="16">
        <v>0</v>
      </c>
      <c r="H153" s="17">
        <v>0</v>
      </c>
      <c r="I153" s="18">
        <v>0</v>
      </c>
      <c r="J153" s="16">
        <v>0</v>
      </c>
      <c r="K153" s="17">
        <v>0</v>
      </c>
      <c r="L153" s="18">
        <v>0</v>
      </c>
      <c r="M153" s="16">
        <v>0</v>
      </c>
      <c r="N153" s="17">
        <f t="shared" ref="N153:O155" si="20">ROUND((E153+H153+K153)/3,0)</f>
        <v>0</v>
      </c>
      <c r="O153" s="18">
        <f t="shared" si="20"/>
        <v>0</v>
      </c>
    </row>
    <row r="154" spans="1:15">
      <c r="A154" s="23"/>
      <c r="B154" s="23"/>
      <c r="C154" s="23" t="s">
        <v>167</v>
      </c>
      <c r="D154" s="16">
        <v>266</v>
      </c>
      <c r="E154" s="17">
        <v>12</v>
      </c>
      <c r="F154" s="18">
        <v>25</v>
      </c>
      <c r="G154" s="16">
        <v>266</v>
      </c>
      <c r="H154" s="17">
        <v>12</v>
      </c>
      <c r="I154" s="18">
        <v>25</v>
      </c>
      <c r="J154" s="16">
        <v>266</v>
      </c>
      <c r="K154" s="17">
        <v>12</v>
      </c>
      <c r="L154" s="18">
        <v>24</v>
      </c>
      <c r="M154" s="16">
        <f>ROUND((D154+G154+J154)/3,0)</f>
        <v>266</v>
      </c>
      <c r="N154" s="17">
        <f t="shared" si="20"/>
        <v>12</v>
      </c>
      <c r="O154" s="18">
        <f t="shared" si="20"/>
        <v>25</v>
      </c>
    </row>
    <row r="155" spans="1:15">
      <c r="A155" s="23"/>
      <c r="B155" s="23"/>
      <c r="C155" s="23" t="s">
        <v>17</v>
      </c>
      <c r="D155" s="16">
        <v>341</v>
      </c>
      <c r="E155" s="17">
        <v>56</v>
      </c>
      <c r="F155" s="18">
        <v>57</v>
      </c>
      <c r="G155" s="16">
        <v>341</v>
      </c>
      <c r="H155" s="17">
        <v>56</v>
      </c>
      <c r="I155" s="18">
        <v>57</v>
      </c>
      <c r="J155" s="16">
        <v>341</v>
      </c>
      <c r="K155" s="17">
        <v>56</v>
      </c>
      <c r="L155" s="18">
        <v>56</v>
      </c>
      <c r="M155" s="16">
        <f>ROUND((D155+G155+J155)/3,0)</f>
        <v>341</v>
      </c>
      <c r="N155" s="17">
        <f t="shared" si="20"/>
        <v>56</v>
      </c>
      <c r="O155" s="18">
        <f t="shared" si="20"/>
        <v>57</v>
      </c>
    </row>
    <row r="158" spans="1:15">
      <c r="A158" s="23" t="s">
        <v>0</v>
      </c>
      <c r="B158" s="23" t="s">
        <v>1</v>
      </c>
      <c r="C158" s="23" t="s">
        <v>2</v>
      </c>
      <c r="D158" s="546" t="s">
        <v>3</v>
      </c>
      <c r="E158" s="546"/>
      <c r="F158" s="546"/>
      <c r="G158" s="546" t="s">
        <v>9</v>
      </c>
      <c r="H158" s="546"/>
      <c r="I158" s="546"/>
      <c r="J158" s="546" t="s">
        <v>10</v>
      </c>
      <c r="K158" s="546"/>
      <c r="L158" s="546"/>
      <c r="M158" s="546" t="s">
        <v>11</v>
      </c>
      <c r="N158" s="546"/>
      <c r="O158" s="546"/>
    </row>
    <row r="159" spans="1:15">
      <c r="A159" s="22">
        <v>44859</v>
      </c>
      <c r="B159" s="23" t="s">
        <v>17</v>
      </c>
      <c r="C159" s="23" t="s">
        <v>168</v>
      </c>
      <c r="D159" s="16">
        <v>0</v>
      </c>
      <c r="E159" s="17">
        <v>0</v>
      </c>
      <c r="F159" s="18">
        <v>0</v>
      </c>
      <c r="G159" s="16">
        <v>0</v>
      </c>
      <c r="H159" s="17">
        <v>0</v>
      </c>
      <c r="I159" s="18">
        <v>0</v>
      </c>
      <c r="J159" s="16">
        <v>0</v>
      </c>
      <c r="K159" s="17">
        <v>0</v>
      </c>
      <c r="L159" s="18">
        <v>0</v>
      </c>
      <c r="M159" s="16">
        <v>0</v>
      </c>
      <c r="N159" s="17">
        <f t="shared" ref="N159:O161" si="21">ROUND((E159+H159+K159)/3,0)</f>
        <v>0</v>
      </c>
      <c r="O159" s="18">
        <f t="shared" si="21"/>
        <v>0</v>
      </c>
    </row>
    <row r="160" spans="1:15">
      <c r="A160" s="23"/>
      <c r="B160" s="23"/>
      <c r="C160" s="23" t="s">
        <v>166</v>
      </c>
      <c r="D160" s="16">
        <v>291</v>
      </c>
      <c r="E160" s="17">
        <v>14</v>
      </c>
      <c r="F160" s="18">
        <v>28</v>
      </c>
      <c r="G160" s="16">
        <v>291</v>
      </c>
      <c r="H160" s="17">
        <v>14</v>
      </c>
      <c r="I160" s="18">
        <v>27</v>
      </c>
      <c r="J160" s="16">
        <v>291</v>
      </c>
      <c r="K160" s="17">
        <v>14</v>
      </c>
      <c r="L160" s="18">
        <v>27</v>
      </c>
      <c r="M160" s="16">
        <f>ROUND((D160+G160+J160)/3,0)</f>
        <v>291</v>
      </c>
      <c r="N160" s="17">
        <f t="shared" si="21"/>
        <v>14</v>
      </c>
      <c r="O160" s="18">
        <f t="shared" si="21"/>
        <v>27</v>
      </c>
    </row>
    <row r="161" spans="1:15">
      <c r="A161" s="23"/>
      <c r="B161" s="23"/>
      <c r="C161" s="23" t="s">
        <v>167</v>
      </c>
      <c r="D161" s="16">
        <v>325</v>
      </c>
      <c r="E161" s="17">
        <v>22</v>
      </c>
      <c r="F161" s="18">
        <v>9</v>
      </c>
      <c r="G161" s="16">
        <v>325</v>
      </c>
      <c r="H161" s="17">
        <v>22</v>
      </c>
      <c r="I161" s="18">
        <v>8</v>
      </c>
      <c r="J161" s="16">
        <v>325</v>
      </c>
      <c r="K161" s="17">
        <v>22</v>
      </c>
      <c r="L161" s="18">
        <v>8</v>
      </c>
      <c r="M161" s="16">
        <f>ROUND((D161+G161+J161)/3,0)</f>
        <v>325</v>
      </c>
      <c r="N161" s="17">
        <f t="shared" si="21"/>
        <v>22</v>
      </c>
      <c r="O161" s="18">
        <f t="shared" si="21"/>
        <v>8</v>
      </c>
    </row>
    <row r="164" spans="1:15">
      <c r="A164" s="23" t="s">
        <v>0</v>
      </c>
      <c r="B164" s="23" t="s">
        <v>1</v>
      </c>
      <c r="C164" s="23" t="s">
        <v>2</v>
      </c>
      <c r="D164" s="546" t="s">
        <v>3</v>
      </c>
      <c r="E164" s="546"/>
      <c r="F164" s="546"/>
      <c r="G164" s="546" t="s">
        <v>9</v>
      </c>
      <c r="H164" s="546"/>
      <c r="I164" s="546"/>
      <c r="J164" s="546" t="s">
        <v>10</v>
      </c>
      <c r="K164" s="546"/>
      <c r="L164" s="546"/>
      <c r="M164" s="546" t="s">
        <v>11</v>
      </c>
      <c r="N164" s="546"/>
      <c r="O164" s="546"/>
    </row>
    <row r="165" spans="1:15">
      <c r="A165" s="22">
        <v>44859</v>
      </c>
      <c r="B165" s="23" t="s">
        <v>17</v>
      </c>
      <c r="C165" s="23" t="s">
        <v>168</v>
      </c>
      <c r="D165" s="16">
        <v>0</v>
      </c>
      <c r="E165" s="17">
        <v>0</v>
      </c>
      <c r="F165" s="18">
        <v>0</v>
      </c>
      <c r="G165" s="16">
        <v>0</v>
      </c>
      <c r="H165" s="17">
        <v>0</v>
      </c>
      <c r="I165" s="18">
        <v>0</v>
      </c>
      <c r="J165" s="16">
        <v>0</v>
      </c>
      <c r="K165" s="17">
        <v>0</v>
      </c>
      <c r="L165" s="18">
        <v>0</v>
      </c>
      <c r="M165" s="16">
        <v>0</v>
      </c>
      <c r="N165" s="17">
        <f t="shared" ref="N165:O167" si="22">ROUND((E165+H165+K165)/3,0)</f>
        <v>0</v>
      </c>
      <c r="O165" s="18">
        <f t="shared" si="22"/>
        <v>0</v>
      </c>
    </row>
    <row r="166" spans="1:15">
      <c r="A166" s="23"/>
      <c r="B166" s="23"/>
      <c r="C166" s="23" t="s">
        <v>73</v>
      </c>
      <c r="D166" s="16">
        <v>73</v>
      </c>
      <c r="E166" s="17">
        <v>21</v>
      </c>
      <c r="F166" s="18">
        <v>21</v>
      </c>
      <c r="G166" s="16">
        <v>73</v>
      </c>
      <c r="H166" s="17">
        <v>21</v>
      </c>
      <c r="I166" s="18">
        <v>22</v>
      </c>
      <c r="J166" s="16">
        <v>73</v>
      </c>
      <c r="K166" s="17">
        <v>21</v>
      </c>
      <c r="L166" s="18">
        <v>21</v>
      </c>
      <c r="M166" s="16">
        <f>ROUND((D166+G166+J166)/3,0)</f>
        <v>73</v>
      </c>
      <c r="N166" s="17">
        <f t="shared" si="22"/>
        <v>21</v>
      </c>
      <c r="O166" s="18">
        <f t="shared" si="22"/>
        <v>21</v>
      </c>
    </row>
    <row r="167" spans="1:15">
      <c r="A167" s="23"/>
      <c r="B167" s="23"/>
      <c r="C167" s="23" t="s">
        <v>63</v>
      </c>
      <c r="D167" s="16">
        <v>146</v>
      </c>
      <c r="E167" s="17">
        <v>51</v>
      </c>
      <c r="F167" s="18">
        <v>19</v>
      </c>
      <c r="G167" s="16">
        <v>146</v>
      </c>
      <c r="H167" s="17">
        <v>51</v>
      </c>
      <c r="I167" s="18">
        <v>18</v>
      </c>
      <c r="J167" s="16">
        <v>146</v>
      </c>
      <c r="K167" s="17">
        <v>51</v>
      </c>
      <c r="L167" s="18">
        <v>19</v>
      </c>
      <c r="M167" s="16">
        <f>ROUND((D167+G167+J167)/3,0)</f>
        <v>146</v>
      </c>
      <c r="N167" s="17">
        <f t="shared" si="22"/>
        <v>51</v>
      </c>
      <c r="O167" s="18">
        <f t="shared" si="22"/>
        <v>19</v>
      </c>
    </row>
    <row r="170" spans="1:15">
      <c r="A170" s="23" t="s">
        <v>0</v>
      </c>
      <c r="B170" s="23" t="s">
        <v>1</v>
      </c>
      <c r="C170" s="23" t="s">
        <v>2</v>
      </c>
      <c r="D170" s="546" t="s">
        <v>3</v>
      </c>
      <c r="E170" s="546"/>
      <c r="F170" s="546"/>
      <c r="G170" s="546" t="s">
        <v>9</v>
      </c>
      <c r="H170" s="546"/>
      <c r="I170" s="546"/>
      <c r="J170" s="546" t="s">
        <v>10</v>
      </c>
      <c r="K170" s="546"/>
      <c r="L170" s="546"/>
      <c r="M170" s="546" t="s">
        <v>11</v>
      </c>
      <c r="N170" s="546"/>
      <c r="O170" s="546"/>
    </row>
    <row r="171" spans="1:15">
      <c r="A171" s="22">
        <v>44859</v>
      </c>
      <c r="B171" s="23" t="s">
        <v>67</v>
      </c>
      <c r="C171" s="23" t="s">
        <v>166</v>
      </c>
      <c r="D171" s="16">
        <v>0</v>
      </c>
      <c r="E171" s="17">
        <v>0</v>
      </c>
      <c r="F171" s="18">
        <v>0</v>
      </c>
      <c r="G171" s="16">
        <v>0</v>
      </c>
      <c r="H171" s="17">
        <v>0</v>
      </c>
      <c r="I171" s="18">
        <v>0</v>
      </c>
      <c r="J171" s="16">
        <v>0</v>
      </c>
      <c r="K171" s="17">
        <v>0</v>
      </c>
      <c r="L171" s="18">
        <v>0</v>
      </c>
      <c r="M171" s="16">
        <v>0</v>
      </c>
      <c r="N171" s="17">
        <f>ROUND((E171+H171+K171)/3,0)</f>
        <v>0</v>
      </c>
      <c r="O171" s="18">
        <f>ROUND((F171+I171+L171)/3,0)</f>
        <v>0</v>
      </c>
    </row>
    <row r="172" spans="1:15">
      <c r="A172" s="23"/>
      <c r="B172" s="23"/>
      <c r="C172" s="23" t="s">
        <v>63</v>
      </c>
      <c r="D172" s="16">
        <v>96</v>
      </c>
      <c r="E172" s="17">
        <v>58</v>
      </c>
      <c r="F172" s="18">
        <v>21</v>
      </c>
      <c r="G172" s="16">
        <v>96</v>
      </c>
      <c r="H172" s="17">
        <v>58</v>
      </c>
      <c r="I172" s="18">
        <v>23</v>
      </c>
      <c r="J172" s="16">
        <v>96</v>
      </c>
      <c r="K172" s="17">
        <v>58</v>
      </c>
      <c r="L172" s="18">
        <v>22</v>
      </c>
      <c r="M172" s="16">
        <f>ROUND((D172+G172+J172)/3,0)</f>
        <v>96</v>
      </c>
      <c r="N172" s="17">
        <f>ROUND((E172+H172+K172)/3,0)</f>
        <v>58</v>
      </c>
      <c r="O172" s="18">
        <f>ROUND((F172+I172+L172)/3,0)</f>
        <v>22</v>
      </c>
    </row>
    <row r="175" spans="1:15">
      <c r="A175" s="23" t="s">
        <v>0</v>
      </c>
      <c r="B175" s="23" t="s">
        <v>1</v>
      </c>
      <c r="C175" s="23" t="s">
        <v>2</v>
      </c>
      <c r="D175" s="546" t="s">
        <v>3</v>
      </c>
      <c r="E175" s="546"/>
      <c r="F175" s="546"/>
      <c r="G175" s="546" t="s">
        <v>9</v>
      </c>
      <c r="H175" s="546"/>
      <c r="I175" s="546"/>
      <c r="J175" s="546" t="s">
        <v>10</v>
      </c>
      <c r="K175" s="546"/>
      <c r="L175" s="546"/>
      <c r="M175" s="546" t="s">
        <v>11</v>
      </c>
      <c r="N175" s="546"/>
      <c r="O175" s="546"/>
    </row>
    <row r="176" spans="1:15">
      <c r="A176" s="22">
        <v>44859</v>
      </c>
      <c r="B176" s="23" t="s">
        <v>63</v>
      </c>
      <c r="C176" s="23" t="s">
        <v>71</v>
      </c>
      <c r="D176" s="16">
        <v>0</v>
      </c>
      <c r="E176" s="17">
        <v>0</v>
      </c>
      <c r="F176" s="18">
        <v>0</v>
      </c>
      <c r="G176" s="16">
        <v>0</v>
      </c>
      <c r="H176" s="17">
        <v>0</v>
      </c>
      <c r="I176" s="18">
        <v>0</v>
      </c>
      <c r="J176" s="16">
        <v>0</v>
      </c>
      <c r="K176" s="17">
        <v>0</v>
      </c>
      <c r="L176" s="18">
        <v>0</v>
      </c>
      <c r="M176" s="16">
        <v>0</v>
      </c>
      <c r="N176" s="17">
        <f>ROUND((E176+H176+K176)/3,0)</f>
        <v>0</v>
      </c>
      <c r="O176" s="18">
        <f>ROUND((F176+I176+L176)/3,0)</f>
        <v>0</v>
      </c>
    </row>
    <row r="177" spans="1:15">
      <c r="A177" s="23"/>
      <c r="B177" s="23"/>
      <c r="C177" s="23" t="s">
        <v>67</v>
      </c>
      <c r="D177" s="16">
        <v>187</v>
      </c>
      <c r="E177" s="17">
        <v>20</v>
      </c>
      <c r="F177" s="18">
        <v>1</v>
      </c>
      <c r="G177" s="16">
        <v>187</v>
      </c>
      <c r="H177" s="17">
        <v>19</v>
      </c>
      <c r="I177" s="18">
        <v>58</v>
      </c>
      <c r="J177" s="16">
        <v>187</v>
      </c>
      <c r="K177" s="17">
        <v>20</v>
      </c>
      <c r="L177" s="18">
        <v>6</v>
      </c>
      <c r="M177" s="16">
        <f>ROUND((D177+G177+J177)/3,0)</f>
        <v>187</v>
      </c>
      <c r="N177" s="17">
        <f>K177</f>
        <v>20</v>
      </c>
      <c r="O177" s="18">
        <f>ROUND((F177+60+I177+L177+60)/3,0)-60</f>
        <v>2</v>
      </c>
    </row>
    <row r="178" spans="1:15">
      <c r="A178" s="23"/>
      <c r="B178" s="23"/>
      <c r="C178" s="23" t="s">
        <v>17</v>
      </c>
      <c r="D178" s="16">
        <v>287</v>
      </c>
      <c r="E178" s="17">
        <v>55</v>
      </c>
      <c r="F178" s="18">
        <v>24</v>
      </c>
      <c r="G178" s="16">
        <v>287</v>
      </c>
      <c r="H178" s="17">
        <v>55</v>
      </c>
      <c r="I178" s="18">
        <v>31</v>
      </c>
      <c r="J178" s="16">
        <v>287</v>
      </c>
      <c r="K178" s="17">
        <v>55</v>
      </c>
      <c r="L178" s="18">
        <v>27</v>
      </c>
      <c r="M178" s="16">
        <f>ROUND((D178+G178+J178)/3,0)</f>
        <v>287</v>
      </c>
      <c r="N178" s="17">
        <f>ROUND((E178+H178+K178)/3,0)</f>
        <v>55</v>
      </c>
      <c r="O178" s="18">
        <f>ROUND((F178+I178+L178)/3,0)</f>
        <v>27</v>
      </c>
    </row>
    <row r="185" spans="1:15" ht="27.75" customHeight="1">
      <c r="B185" s="547" t="s">
        <v>152</v>
      </c>
      <c r="C185" s="547"/>
      <c r="D185" s="547"/>
      <c r="E185" s="547"/>
      <c r="F185" s="547"/>
      <c r="G185" s="547"/>
      <c r="H185" s="547"/>
      <c r="I185" s="547"/>
      <c r="J185" s="547"/>
      <c r="K185" s="547"/>
      <c r="L185" s="547"/>
      <c r="M185" s="548"/>
      <c r="N185" s="548"/>
      <c r="O185" s="548"/>
    </row>
    <row r="187" spans="1:15">
      <c r="A187" s="23" t="s">
        <v>0</v>
      </c>
      <c r="B187" s="23" t="s">
        <v>1</v>
      </c>
      <c r="C187" s="23" t="s">
        <v>2</v>
      </c>
      <c r="D187" s="546" t="s">
        <v>3</v>
      </c>
      <c r="E187" s="546"/>
      <c r="F187" s="546"/>
      <c r="G187" s="546" t="s">
        <v>9</v>
      </c>
      <c r="H187" s="546"/>
      <c r="I187" s="546"/>
      <c r="J187" s="546" t="s">
        <v>10</v>
      </c>
      <c r="K187" s="546"/>
      <c r="L187" s="546"/>
      <c r="M187" s="546" t="s">
        <v>11</v>
      </c>
      <c r="N187" s="546"/>
      <c r="O187" s="546"/>
    </row>
    <row r="188" spans="1:15">
      <c r="A188" s="22">
        <v>44862</v>
      </c>
      <c r="B188" s="23" t="s">
        <v>37</v>
      </c>
      <c r="C188" s="23" t="s">
        <v>51</v>
      </c>
      <c r="D188" s="16">
        <v>0</v>
      </c>
      <c r="E188" s="17">
        <v>0</v>
      </c>
      <c r="F188" s="18">
        <v>0</v>
      </c>
      <c r="G188" s="16">
        <v>0</v>
      </c>
      <c r="H188" s="17">
        <v>0</v>
      </c>
      <c r="I188" s="18">
        <v>0</v>
      </c>
      <c r="J188" s="16">
        <v>0</v>
      </c>
      <c r="K188" s="17">
        <v>0</v>
      </c>
      <c r="L188" s="18">
        <v>0</v>
      </c>
      <c r="M188" s="16">
        <v>0</v>
      </c>
      <c r="N188" s="17">
        <f>ROUND((E188+H188+K188)/3,0)</f>
        <v>0</v>
      </c>
      <c r="O188" s="18">
        <f>ROUND((F188+I188+L188)/3,0)</f>
        <v>0</v>
      </c>
    </row>
    <row r="189" spans="1:15">
      <c r="A189" s="23"/>
      <c r="B189" s="23"/>
      <c r="C189" s="23" t="s">
        <v>39</v>
      </c>
      <c r="D189" s="16">
        <v>221</v>
      </c>
      <c r="E189" s="17">
        <v>51</v>
      </c>
      <c r="F189" s="18">
        <v>22</v>
      </c>
      <c r="G189" s="16">
        <v>221</v>
      </c>
      <c r="H189" s="17">
        <v>51</v>
      </c>
      <c r="I189" s="18">
        <v>25</v>
      </c>
      <c r="J189" s="16">
        <v>221</v>
      </c>
      <c r="K189" s="17">
        <v>51</v>
      </c>
      <c r="L189" s="18">
        <v>23</v>
      </c>
      <c r="M189" s="16">
        <f>ROUND((D189+G189+J189)/3,0)</f>
        <v>221</v>
      </c>
      <c r="N189" s="17">
        <f>ROUND((E189+H189+K189)/3,0)</f>
        <v>51</v>
      </c>
      <c r="O189" s="18">
        <f>ROUND((F189+I189+L189)/3,0)</f>
        <v>23</v>
      </c>
    </row>
    <row r="192" spans="1:15">
      <c r="A192" s="23" t="s">
        <v>0</v>
      </c>
      <c r="B192" s="23" t="s">
        <v>1</v>
      </c>
      <c r="C192" s="23" t="s">
        <v>2</v>
      </c>
      <c r="D192" s="546" t="s">
        <v>3</v>
      </c>
      <c r="E192" s="546"/>
      <c r="F192" s="546"/>
      <c r="G192" s="546" t="s">
        <v>9</v>
      </c>
      <c r="H192" s="546"/>
      <c r="I192" s="546"/>
      <c r="J192" s="546" t="s">
        <v>10</v>
      </c>
      <c r="K192" s="546"/>
      <c r="L192" s="546"/>
      <c r="M192" s="546" t="s">
        <v>11</v>
      </c>
      <c r="N192" s="546"/>
      <c r="O192" s="546"/>
    </row>
    <row r="193" spans="1:15">
      <c r="A193" s="22">
        <v>44862</v>
      </c>
      <c r="B193" s="23" t="s">
        <v>39</v>
      </c>
      <c r="C193" s="23" t="s">
        <v>35</v>
      </c>
      <c r="D193" s="16">
        <v>0</v>
      </c>
      <c r="E193" s="17">
        <v>0</v>
      </c>
      <c r="F193" s="18">
        <v>0</v>
      </c>
      <c r="G193" s="16">
        <v>0</v>
      </c>
      <c r="H193" s="17">
        <v>0</v>
      </c>
      <c r="I193" s="18">
        <v>0</v>
      </c>
      <c r="J193" s="16">
        <v>0</v>
      </c>
      <c r="K193" s="17">
        <v>0</v>
      </c>
      <c r="L193" s="18">
        <v>0</v>
      </c>
      <c r="M193" s="16">
        <v>0</v>
      </c>
      <c r="N193" s="17">
        <f>ROUND((E193+H193+K193)/3,0)</f>
        <v>0</v>
      </c>
      <c r="O193" s="18">
        <f>ROUND((F193+I193+L193)/3,0)</f>
        <v>0</v>
      </c>
    </row>
    <row r="194" spans="1:15">
      <c r="A194" s="23"/>
      <c r="B194" s="23"/>
      <c r="C194" s="23" t="s">
        <v>37</v>
      </c>
      <c r="D194" s="16">
        <v>262</v>
      </c>
      <c r="E194" s="17">
        <v>21</v>
      </c>
      <c r="F194" s="18">
        <v>49</v>
      </c>
      <c r="G194" s="16">
        <v>262</v>
      </c>
      <c r="H194" s="17">
        <v>21</v>
      </c>
      <c r="I194" s="18">
        <v>49</v>
      </c>
      <c r="J194" s="16">
        <v>262</v>
      </c>
      <c r="K194" s="17">
        <v>21</v>
      </c>
      <c r="L194" s="18">
        <v>50</v>
      </c>
      <c r="M194" s="16">
        <f>ROUND((D194+G194+J194)/3,0)</f>
        <v>262</v>
      </c>
      <c r="N194" s="17">
        <f>K194</f>
        <v>21</v>
      </c>
      <c r="O194" s="18">
        <f>ROUND((F194+I194+L194)/3,0)</f>
        <v>49</v>
      </c>
    </row>
  </sheetData>
  <mergeCells count="131">
    <mergeCell ref="T23:W24"/>
    <mergeCell ref="J175:L175"/>
    <mergeCell ref="M175:O175"/>
    <mergeCell ref="U9:U10"/>
    <mergeCell ref="W6:W7"/>
    <mergeCell ref="W11:W12"/>
    <mergeCell ref="S18:T19"/>
    <mergeCell ref="U5:U6"/>
    <mergeCell ref="S21:X22"/>
    <mergeCell ref="M28:O28"/>
    <mergeCell ref="J85:L85"/>
    <mergeCell ref="M85:O85"/>
    <mergeCell ref="D71:F71"/>
    <mergeCell ref="G71:I71"/>
    <mergeCell ref="J71:L71"/>
    <mergeCell ref="M71:O71"/>
    <mergeCell ref="B63:L63"/>
    <mergeCell ref="M63:O63"/>
    <mergeCell ref="D48:F48"/>
    <mergeCell ref="G48:I48"/>
    <mergeCell ref="J48:L48"/>
    <mergeCell ref="M48:O48"/>
    <mergeCell ref="D55:F55"/>
    <mergeCell ref="D65:F65"/>
    <mergeCell ref="G65:I65"/>
    <mergeCell ref="J65:L65"/>
    <mergeCell ref="M65:O65"/>
    <mergeCell ref="D34:F34"/>
    <mergeCell ref="G34:I34"/>
    <mergeCell ref="J34:L34"/>
    <mergeCell ref="M34:O34"/>
    <mergeCell ref="D41:F41"/>
    <mergeCell ref="G41:I41"/>
    <mergeCell ref="J41:L41"/>
    <mergeCell ref="M41:O41"/>
    <mergeCell ref="G55:I55"/>
    <mergeCell ref="J55:L55"/>
    <mergeCell ref="M55:O55"/>
    <mergeCell ref="D22:F22"/>
    <mergeCell ref="G22:I22"/>
    <mergeCell ref="J22:L22"/>
    <mergeCell ref="M22:O22"/>
    <mergeCell ref="D28:F28"/>
    <mergeCell ref="G28:I28"/>
    <mergeCell ref="J28:L28"/>
    <mergeCell ref="D16:F16"/>
    <mergeCell ref="G16:I16"/>
    <mergeCell ref="J16:L16"/>
    <mergeCell ref="M16:O16"/>
    <mergeCell ref="B2:L2"/>
    <mergeCell ref="J4:L4"/>
    <mergeCell ref="M2:O2"/>
    <mergeCell ref="M4:O4"/>
    <mergeCell ref="D4:F4"/>
    <mergeCell ref="G4:I4"/>
    <mergeCell ref="D10:F10"/>
    <mergeCell ref="G10:I10"/>
    <mergeCell ref="J10:L10"/>
    <mergeCell ref="M10:O10"/>
    <mergeCell ref="D90:F90"/>
    <mergeCell ref="G90:I90"/>
    <mergeCell ref="J90:L90"/>
    <mergeCell ref="M90:O90"/>
    <mergeCell ref="D97:F97"/>
    <mergeCell ref="G97:I97"/>
    <mergeCell ref="J97:L97"/>
    <mergeCell ref="M97:O97"/>
    <mergeCell ref="D78:F78"/>
    <mergeCell ref="G78:I78"/>
    <mergeCell ref="J78:L78"/>
    <mergeCell ref="M78:O78"/>
    <mergeCell ref="D85:F85"/>
    <mergeCell ref="G85:I85"/>
    <mergeCell ref="D102:F102"/>
    <mergeCell ref="G102:I102"/>
    <mergeCell ref="J102:L102"/>
    <mergeCell ref="M102:O102"/>
    <mergeCell ref="D108:F108"/>
    <mergeCell ref="G108:I108"/>
    <mergeCell ref="J108:L108"/>
    <mergeCell ref="M108:O108"/>
    <mergeCell ref="D114:F114"/>
    <mergeCell ref="G114:I114"/>
    <mergeCell ref="J114:L114"/>
    <mergeCell ref="M114:O114"/>
    <mergeCell ref="D126:F126"/>
    <mergeCell ref="G126:I126"/>
    <mergeCell ref="J126:L126"/>
    <mergeCell ref="M126:O126"/>
    <mergeCell ref="B124:L124"/>
    <mergeCell ref="M124:O124"/>
    <mergeCell ref="D133:F133"/>
    <mergeCell ref="G133:I133"/>
    <mergeCell ref="J133:L133"/>
    <mergeCell ref="M133:O133"/>
    <mergeCell ref="D158:F158"/>
    <mergeCell ref="G158:I158"/>
    <mergeCell ref="J158:L158"/>
    <mergeCell ref="M158:O158"/>
    <mergeCell ref="D164:F164"/>
    <mergeCell ref="G164:I164"/>
    <mergeCell ref="J164:L164"/>
    <mergeCell ref="M164:O164"/>
    <mergeCell ref="D139:F139"/>
    <mergeCell ref="G139:I139"/>
    <mergeCell ref="J139:L139"/>
    <mergeCell ref="M139:O139"/>
    <mergeCell ref="D146:F146"/>
    <mergeCell ref="G146:I146"/>
    <mergeCell ref="J146:L146"/>
    <mergeCell ref="M146:O146"/>
    <mergeCell ref="D152:F152"/>
    <mergeCell ref="G152:I152"/>
    <mergeCell ref="J152:L152"/>
    <mergeCell ref="M152:O152"/>
    <mergeCell ref="D192:F192"/>
    <mergeCell ref="G192:I192"/>
    <mergeCell ref="J192:L192"/>
    <mergeCell ref="M192:O192"/>
    <mergeCell ref="D170:F170"/>
    <mergeCell ref="G170:I170"/>
    <mergeCell ref="J170:L170"/>
    <mergeCell ref="M170:O170"/>
    <mergeCell ref="B185:L185"/>
    <mergeCell ref="M185:O185"/>
    <mergeCell ref="D187:F187"/>
    <mergeCell ref="G187:I187"/>
    <mergeCell ref="J187:L187"/>
    <mergeCell ref="M187:O187"/>
    <mergeCell ref="D175:F175"/>
    <mergeCell ref="G175:I175"/>
  </mergeCells>
  <pageMargins left="0.9055118110236221" right="0.31496062992125984"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F5E9-5B51-409C-A229-43358F3097CD}">
  <dimension ref="A1:AZ198"/>
  <sheetViews>
    <sheetView workbookViewId="0"/>
  </sheetViews>
  <sheetFormatPr defaultColWidth="9" defaultRowHeight="13.5"/>
  <cols>
    <col min="1" max="1" width="12.5703125" style="6" customWidth="1"/>
    <col min="2" max="3" width="6.5703125" style="6" customWidth="1"/>
    <col min="4" max="24" width="3" style="10" customWidth="1"/>
    <col min="25" max="26" width="2.5703125" style="5" customWidth="1"/>
    <col min="27" max="27" width="6" style="8" hidden="1" customWidth="1"/>
    <col min="28" max="30" width="3" style="8" hidden="1" customWidth="1"/>
    <col min="31" max="31" width="5.28515625" style="8" hidden="1" customWidth="1"/>
    <col min="32" max="32" width="2.28515625" style="8" hidden="1" customWidth="1"/>
    <col min="33" max="34" width="3" style="8" hidden="1" customWidth="1"/>
    <col min="35" max="35" width="5.28515625" style="8" hidden="1" customWidth="1"/>
    <col min="36" max="36" width="2.28515625" style="8" hidden="1" customWidth="1"/>
    <col min="37" max="38" width="3" style="8" hidden="1" customWidth="1"/>
    <col min="39" max="39" width="6" style="5" hidden="1" customWidth="1"/>
    <col min="40" max="42" width="3" style="5" hidden="1" customWidth="1"/>
    <col min="43" max="43" width="5.28515625" style="5" customWidth="1"/>
    <col min="44" max="44" width="13.42578125" style="25" customWidth="1"/>
    <col min="45" max="47" width="9" style="25"/>
    <col min="48" max="48" width="10.42578125" style="25" bestFit="1" customWidth="1"/>
    <col min="49" max="49" width="9" style="25"/>
    <col min="50" max="50" width="11.42578125" style="25" bestFit="1" customWidth="1"/>
    <col min="51" max="16384" width="9" style="5"/>
  </cols>
  <sheetData>
    <row r="1" spans="1:51" ht="24">
      <c r="D1" s="1"/>
      <c r="E1" s="1"/>
      <c r="F1" s="2"/>
      <c r="G1" s="1"/>
      <c r="H1" s="1"/>
      <c r="I1" s="2"/>
      <c r="J1" s="1"/>
      <c r="K1" s="1"/>
      <c r="L1" s="2"/>
      <c r="M1" s="1"/>
      <c r="N1" s="1"/>
      <c r="O1" s="2"/>
      <c r="P1" s="1"/>
      <c r="Q1" s="1"/>
      <c r="R1" s="2"/>
      <c r="S1" s="1"/>
      <c r="T1" s="1"/>
      <c r="U1" s="2"/>
      <c r="V1" s="1"/>
      <c r="W1" s="1"/>
      <c r="X1" s="2"/>
      <c r="AA1" s="28"/>
      <c r="AB1" s="28"/>
      <c r="AC1" s="28"/>
      <c r="AD1" s="28"/>
      <c r="AE1" s="28"/>
      <c r="AF1" s="28"/>
      <c r="AG1" s="28"/>
      <c r="AH1" s="28"/>
      <c r="AI1" s="28"/>
      <c r="AJ1" s="28"/>
      <c r="AK1" s="28"/>
      <c r="AL1" s="28"/>
      <c r="AM1" s="27"/>
      <c r="AN1" s="27"/>
      <c r="AO1" s="27"/>
    </row>
    <row r="2" spans="1:51" s="25" customFormat="1" ht="27.75" customHeight="1">
      <c r="A2" s="24"/>
      <c r="B2" s="547" t="s">
        <v>204</v>
      </c>
      <c r="C2" s="547"/>
      <c r="D2" s="547"/>
      <c r="E2" s="547"/>
      <c r="F2" s="547"/>
      <c r="G2" s="547"/>
      <c r="H2" s="547"/>
      <c r="I2" s="547"/>
      <c r="J2" s="547"/>
      <c r="K2" s="547"/>
      <c r="L2" s="547"/>
      <c r="M2" s="547"/>
      <c r="N2" s="547"/>
      <c r="O2" s="547"/>
      <c r="P2" s="547"/>
      <c r="Q2" s="547"/>
      <c r="R2" s="547"/>
      <c r="S2" s="547"/>
      <c r="T2" s="547"/>
      <c r="U2" s="547"/>
      <c r="AV2" s="55" t="s">
        <v>205</v>
      </c>
      <c r="AY2" s="5"/>
    </row>
    <row r="3" spans="1:51">
      <c r="D3" s="35"/>
      <c r="E3" s="35"/>
      <c r="F3" s="35"/>
      <c r="G3" s="35"/>
      <c r="H3" s="35"/>
      <c r="I3" s="35"/>
      <c r="J3" s="35"/>
      <c r="K3" s="35"/>
      <c r="L3" s="35"/>
      <c r="M3" s="35"/>
      <c r="N3" s="35"/>
      <c r="O3" s="35"/>
      <c r="P3" s="35"/>
      <c r="Q3" s="35"/>
      <c r="R3" s="35"/>
      <c r="S3" s="35"/>
      <c r="T3" s="35"/>
      <c r="U3" s="35"/>
      <c r="V3" s="35"/>
      <c r="W3" s="35"/>
      <c r="X3" s="35"/>
    </row>
    <row r="4" spans="1:51" s="8" customFormat="1" ht="11.25" customHeight="1">
      <c r="A4" s="7" t="s">
        <v>0</v>
      </c>
      <c r="B4" s="7" t="s">
        <v>1</v>
      </c>
      <c r="C4" s="7" t="s">
        <v>2</v>
      </c>
      <c r="D4" s="549" t="s">
        <v>3</v>
      </c>
      <c r="E4" s="549"/>
      <c r="F4" s="549"/>
      <c r="G4" s="549" t="s">
        <v>13</v>
      </c>
      <c r="H4" s="549"/>
      <c r="I4" s="549"/>
      <c r="J4" s="549" t="s">
        <v>4</v>
      </c>
      <c r="K4" s="549"/>
      <c r="L4" s="549"/>
      <c r="M4" s="549" t="s">
        <v>6</v>
      </c>
      <c r="N4" s="549"/>
      <c r="O4" s="549"/>
      <c r="P4" s="549" t="s">
        <v>5</v>
      </c>
      <c r="Q4" s="549"/>
      <c r="R4" s="549"/>
      <c r="S4" s="549" t="s">
        <v>7</v>
      </c>
      <c r="T4" s="549"/>
      <c r="U4" s="549"/>
      <c r="V4" s="549" t="s">
        <v>12</v>
      </c>
      <c r="W4" s="549"/>
      <c r="X4" s="549"/>
      <c r="AA4" s="550">
        <v>1</v>
      </c>
      <c r="AB4" s="550"/>
      <c r="AC4" s="550"/>
      <c r="AD4" s="550"/>
      <c r="AE4" s="550">
        <v>2</v>
      </c>
      <c r="AF4" s="550"/>
      <c r="AG4" s="550"/>
      <c r="AH4" s="550"/>
      <c r="AI4" s="550">
        <v>3</v>
      </c>
      <c r="AJ4" s="550"/>
      <c r="AK4" s="550"/>
      <c r="AL4" s="550"/>
      <c r="AM4" s="550" t="s">
        <v>14</v>
      </c>
      <c r="AN4" s="550"/>
      <c r="AO4" s="550"/>
      <c r="AP4" s="550"/>
      <c r="AR4" s="25"/>
      <c r="AS4" s="25"/>
      <c r="AT4" s="25"/>
      <c r="AU4" s="25"/>
      <c r="AV4" s="25"/>
      <c r="AW4" s="555" t="s">
        <v>206</v>
      </c>
      <c r="AX4" s="25"/>
      <c r="AY4" s="25"/>
    </row>
    <row r="5" spans="1:51" s="8" customFormat="1" ht="13.5" customHeight="1">
      <c r="A5" s="9">
        <v>44846</v>
      </c>
      <c r="B5" s="7" t="s">
        <v>72</v>
      </c>
      <c r="C5" s="7" t="s">
        <v>71</v>
      </c>
      <c r="D5" s="30">
        <v>81</v>
      </c>
      <c r="E5" s="3">
        <v>18</v>
      </c>
      <c r="F5" s="4">
        <v>44</v>
      </c>
      <c r="G5" s="30">
        <f>IF(AA5&lt;0,"-"&amp;AB5,AB5)</f>
        <v>8</v>
      </c>
      <c r="H5" s="3">
        <f t="shared" ref="H5:I7" si="0">AC5</f>
        <v>41</v>
      </c>
      <c r="I5" s="3">
        <f t="shared" si="0"/>
        <v>16</v>
      </c>
      <c r="J5" s="30">
        <v>81</v>
      </c>
      <c r="K5" s="3">
        <v>18</v>
      </c>
      <c r="L5" s="4">
        <v>39</v>
      </c>
      <c r="M5" s="30">
        <f>IF(AE5&lt;0,"-"&amp;AF5,AF5)</f>
        <v>8</v>
      </c>
      <c r="N5" s="3">
        <f t="shared" ref="N5:O7" si="1">AG5</f>
        <v>41</v>
      </c>
      <c r="O5" s="3">
        <f t="shared" si="1"/>
        <v>21</v>
      </c>
      <c r="P5" s="30">
        <v>81</v>
      </c>
      <c r="Q5" s="3">
        <v>18</v>
      </c>
      <c r="R5" s="4">
        <v>45</v>
      </c>
      <c r="S5" s="30">
        <f>IF(AI5&lt;0,"-"&amp;AJ5,AJ5)</f>
        <v>8</v>
      </c>
      <c r="T5" s="3">
        <f t="shared" ref="T5:U7" si="2">AK5</f>
        <v>41</v>
      </c>
      <c r="U5" s="3">
        <f t="shared" si="2"/>
        <v>15</v>
      </c>
      <c r="V5" s="30">
        <f>IF(AM5&lt;0,"-"&amp;AN5,AN5)</f>
        <v>8</v>
      </c>
      <c r="W5" s="3">
        <f t="shared" ref="W5:X7" si="3">AO5</f>
        <v>41</v>
      </c>
      <c r="X5" s="4">
        <f t="shared" si="3"/>
        <v>17</v>
      </c>
      <c r="AA5" s="8">
        <f>324000-(F5+E5*60+D5*60*60)</f>
        <v>31276</v>
      </c>
      <c r="AB5" s="8">
        <f>ABS(ROUNDDOWN(AA5/3600,0))</f>
        <v>8</v>
      </c>
      <c r="AC5" s="8">
        <f>ABS(ROUNDDOWN((AA5-(3600*ROUNDDOWN(AA5/3600,0)))/60,0))</f>
        <v>41</v>
      </c>
      <c r="AD5" s="8">
        <f>ABS(AA5-(ROUNDDOWN(AA5/3600,0)*3600+ROUNDDOWN((AA5-(3600*ROUNDDOWN(AA5/3600,0)))/60,0)*60))</f>
        <v>16</v>
      </c>
      <c r="AE5" s="8">
        <f>324000-(L5+K5*60+J5*60*60)</f>
        <v>31281</v>
      </c>
      <c r="AF5" s="8">
        <f>ABS(ROUNDDOWN(AE5/3600,0))</f>
        <v>8</v>
      </c>
      <c r="AG5" s="8">
        <f>ABS(ROUNDDOWN((AE5-(3600*ROUNDDOWN(AE5/3600,0)))/60,0))</f>
        <v>41</v>
      </c>
      <c r="AH5" s="8">
        <f>ABS(AE5-(ROUNDDOWN(AE5/3600,0)*3600+ROUNDDOWN((AE5-(3600*ROUNDDOWN(AE5/3600,0)))/60,0)*60))</f>
        <v>21</v>
      </c>
      <c r="AI5" s="8">
        <f>324000-(R5+Q5*60+P5*60*60)</f>
        <v>31275</v>
      </c>
      <c r="AJ5" s="8">
        <f>ABS(ROUNDDOWN(AI5/3600,0))</f>
        <v>8</v>
      </c>
      <c r="AK5" s="8">
        <f>ABS(ROUNDDOWN((AI5-(3600*ROUNDDOWN(AI5/3600,0)))/60,0))</f>
        <v>41</v>
      </c>
      <c r="AL5" s="8">
        <f>ABS(AI5-(ROUNDDOWN(AI5/3600,0)*3600+ROUNDDOWN((AI5-(3600*ROUNDDOWN(AI5/3600,0)))/60,0)*60))</f>
        <v>15</v>
      </c>
      <c r="AM5" s="8">
        <f>ROUND((AA5+AE5+AI5)/3,0)</f>
        <v>31277</v>
      </c>
      <c r="AN5" s="8">
        <f>ABS(ROUNDDOWN(AM5/3600,0))</f>
        <v>8</v>
      </c>
      <c r="AO5" s="8">
        <f>ABS(ROUNDDOWN((AM5-(3600*ROUNDDOWN(AM5/3600,0)))/60,0))</f>
        <v>41</v>
      </c>
      <c r="AP5" s="8">
        <f>ABS(AM5-(ROUNDDOWN(AM5/3600,0)*3600+ROUNDDOWN((AM5-(3600*ROUNDDOWN(AM5/3600,0)))/60,0)*60))</f>
        <v>17</v>
      </c>
      <c r="AR5" s="25"/>
      <c r="AS5" s="25"/>
      <c r="AT5" s="25"/>
      <c r="AU5" s="25"/>
      <c r="AV5" s="25"/>
      <c r="AW5" s="555"/>
      <c r="AX5" s="25"/>
      <c r="AY5" s="5"/>
    </row>
    <row r="6" spans="1:51" s="8" customFormat="1" ht="12">
      <c r="A6" s="7"/>
      <c r="B6" s="7"/>
      <c r="C6" s="7" t="s">
        <v>73</v>
      </c>
      <c r="D6" s="31">
        <v>80</v>
      </c>
      <c r="E6" s="32">
        <v>34</v>
      </c>
      <c r="F6" s="56">
        <v>56</v>
      </c>
      <c r="G6" s="30">
        <f>IF(AA6&lt;0,"-"&amp;AB6,AB6)</f>
        <v>9</v>
      </c>
      <c r="H6" s="3">
        <f t="shared" si="0"/>
        <v>25</v>
      </c>
      <c r="I6" s="3">
        <f t="shared" si="0"/>
        <v>4</v>
      </c>
      <c r="J6" s="31">
        <v>80</v>
      </c>
      <c r="K6" s="32">
        <v>34</v>
      </c>
      <c r="L6" s="56">
        <v>56</v>
      </c>
      <c r="M6" s="30">
        <f>IF(AE6&lt;0,"-"&amp;AF6,AF6)</f>
        <v>9</v>
      </c>
      <c r="N6" s="3">
        <f t="shared" si="1"/>
        <v>25</v>
      </c>
      <c r="O6" s="3">
        <f t="shared" si="1"/>
        <v>4</v>
      </c>
      <c r="P6" s="31">
        <v>80</v>
      </c>
      <c r="Q6" s="32">
        <v>34</v>
      </c>
      <c r="R6" s="56">
        <v>56</v>
      </c>
      <c r="S6" s="30">
        <f>IF(AI6&lt;0,"-"&amp;AJ6,AJ6)</f>
        <v>9</v>
      </c>
      <c r="T6" s="3">
        <f t="shared" si="2"/>
        <v>25</v>
      </c>
      <c r="U6" s="3">
        <f t="shared" si="2"/>
        <v>4</v>
      </c>
      <c r="V6" s="30">
        <f>IF(AM6&lt;0,"-"&amp;AN6,AN6)</f>
        <v>9</v>
      </c>
      <c r="W6" s="3">
        <f t="shared" si="3"/>
        <v>25</v>
      </c>
      <c r="X6" s="4">
        <f t="shared" si="3"/>
        <v>4</v>
      </c>
      <c r="AA6" s="8">
        <f>324000-(F6+E6*60+D6*60*60)</f>
        <v>33904</v>
      </c>
      <c r="AB6" s="8">
        <f>ABS(ROUNDDOWN(AA6/3600,0))</f>
        <v>9</v>
      </c>
      <c r="AC6" s="8">
        <f>ABS(ROUNDDOWN((AA6-(3600*ROUNDDOWN(AA6/3600,0)))/60,0))</f>
        <v>25</v>
      </c>
      <c r="AD6" s="8">
        <f>ABS(AA6-(ROUNDDOWN(AA6/3600,0)*3600+ROUNDDOWN((AA6-(3600*ROUNDDOWN(AA6/3600,0)))/60,0)*60))</f>
        <v>4</v>
      </c>
      <c r="AE6" s="8">
        <f>324000-(L6+K6*60+J6*60*60)</f>
        <v>33904</v>
      </c>
      <c r="AF6" s="8">
        <f>ABS(ROUNDDOWN(AE6/3600,0))</f>
        <v>9</v>
      </c>
      <c r="AG6" s="8">
        <f>ABS(ROUNDDOWN((AE6-(3600*ROUNDDOWN(AE6/3600,0)))/60,0))</f>
        <v>25</v>
      </c>
      <c r="AH6" s="8">
        <f>ABS(AE6-(ROUNDDOWN(AE6/3600,0)*3600+ROUNDDOWN((AE6-(3600*ROUNDDOWN(AE6/3600,0)))/60,0)*60))</f>
        <v>4</v>
      </c>
      <c r="AI6" s="8">
        <f>324000-(R6+Q6*60+P6*60*60)</f>
        <v>33904</v>
      </c>
      <c r="AJ6" s="8">
        <f>ABS(ROUNDDOWN(AI6/3600,0))</f>
        <v>9</v>
      </c>
      <c r="AK6" s="8">
        <f>ABS(ROUNDDOWN((AI6-(3600*ROUNDDOWN(AI6/3600,0)))/60,0))</f>
        <v>25</v>
      </c>
      <c r="AL6" s="8">
        <f>ABS(AI6-(ROUNDDOWN(AI6/3600,0)*3600+ROUNDDOWN((AI6-(3600*ROUNDDOWN(AI6/3600,0)))/60,0)*60))</f>
        <v>4</v>
      </c>
      <c r="AM6" s="8">
        <f>ROUND((AA6+AE6+AI6)/3,0)</f>
        <v>33904</v>
      </c>
      <c r="AN6" s="8">
        <f>ABS(ROUNDDOWN(AM6/3600,0))</f>
        <v>9</v>
      </c>
      <c r="AO6" s="8">
        <f>ABS(ROUNDDOWN((AM6-(3600*ROUNDDOWN(AM6/3600,0)))/60,0))</f>
        <v>25</v>
      </c>
      <c r="AP6" s="8">
        <f>ABS(AM6-(ROUNDDOWN(AM6/3600,0)*3600+ROUNDDOWN((AM6-(3600*ROUNDDOWN(AM6/3600,0)))/60,0)*60))</f>
        <v>4</v>
      </c>
      <c r="AR6" s="25"/>
      <c r="AS6" s="25"/>
      <c r="AT6" s="25"/>
      <c r="AU6" s="25"/>
      <c r="AV6" s="57" t="s">
        <v>207</v>
      </c>
      <c r="AW6" s="25"/>
      <c r="AX6" s="25"/>
    </row>
    <row r="7" spans="1:51" s="8" customFormat="1" ht="12">
      <c r="A7" s="7"/>
      <c r="B7" s="7"/>
      <c r="C7" s="7" t="s">
        <v>155</v>
      </c>
      <c r="D7" s="31">
        <v>89</v>
      </c>
      <c r="E7" s="32">
        <v>49</v>
      </c>
      <c r="F7" s="56">
        <v>25</v>
      </c>
      <c r="G7" s="30">
        <f>IF(AA7&lt;0,"-"&amp;AB7,AB7)</f>
        <v>0</v>
      </c>
      <c r="H7" s="3">
        <f t="shared" si="0"/>
        <v>10</v>
      </c>
      <c r="I7" s="3">
        <f t="shared" si="0"/>
        <v>35</v>
      </c>
      <c r="J7" s="31">
        <v>89</v>
      </c>
      <c r="K7" s="32">
        <v>49</v>
      </c>
      <c r="L7" s="56">
        <v>27</v>
      </c>
      <c r="M7" s="30">
        <f>IF(AE7&lt;0,"-"&amp;AF7,AF7)</f>
        <v>0</v>
      </c>
      <c r="N7" s="3">
        <f t="shared" si="1"/>
        <v>10</v>
      </c>
      <c r="O7" s="3">
        <f t="shared" si="1"/>
        <v>33</v>
      </c>
      <c r="P7" s="31">
        <v>89</v>
      </c>
      <c r="Q7" s="32">
        <v>49</v>
      </c>
      <c r="R7" s="56">
        <v>23</v>
      </c>
      <c r="S7" s="30">
        <f>IF(AI7&lt;0,"-"&amp;AJ7,AJ7)</f>
        <v>0</v>
      </c>
      <c r="T7" s="3">
        <f t="shared" si="2"/>
        <v>10</v>
      </c>
      <c r="U7" s="3">
        <f t="shared" si="2"/>
        <v>37</v>
      </c>
      <c r="V7" s="30">
        <f>IF(AM7&lt;0,"-"&amp;AN7,AN7)</f>
        <v>0</v>
      </c>
      <c r="W7" s="3">
        <f t="shared" si="3"/>
        <v>10</v>
      </c>
      <c r="X7" s="4">
        <f t="shared" si="3"/>
        <v>35</v>
      </c>
      <c r="AA7" s="8">
        <f>324000-(F7+E7*60+D7*60*60)</f>
        <v>635</v>
      </c>
      <c r="AB7" s="8">
        <f>ABS(ROUNDDOWN(AA7/3600,0))</f>
        <v>0</v>
      </c>
      <c r="AC7" s="8">
        <f>ABS(ROUNDDOWN((AA7-(3600*ROUNDDOWN(AA7/3600,0)))/60,0))</f>
        <v>10</v>
      </c>
      <c r="AD7" s="8">
        <f>ABS(AA7-(ROUNDDOWN(AA7/3600,0)*3600+ROUNDDOWN((AA7-(3600*ROUNDDOWN(AA7/3600,0)))/60,0)*60))</f>
        <v>35</v>
      </c>
      <c r="AE7" s="8">
        <f>324000-(L7+K7*60+J7*60*60)</f>
        <v>633</v>
      </c>
      <c r="AF7" s="8">
        <f>ABS(ROUNDDOWN(AE7/3600,0))</f>
        <v>0</v>
      </c>
      <c r="AG7" s="8">
        <f>ABS(ROUNDDOWN((AE7-(3600*ROUNDDOWN(AE7/3600,0)))/60,0))</f>
        <v>10</v>
      </c>
      <c r="AH7" s="8">
        <f>ABS(AE7-(ROUNDDOWN(AE7/3600,0)*3600+ROUNDDOWN((AE7-(3600*ROUNDDOWN(AE7/3600,0)))/60,0)*60))</f>
        <v>33</v>
      </c>
      <c r="AI7" s="8">
        <f>324000-(R7+Q7*60+P7*60*60)</f>
        <v>637</v>
      </c>
      <c r="AJ7" s="8">
        <f>ABS(ROUNDDOWN(AI7/3600,0))</f>
        <v>0</v>
      </c>
      <c r="AK7" s="8">
        <f>ABS(ROUNDDOWN((AI7-(3600*ROUNDDOWN(AI7/3600,0)))/60,0))</f>
        <v>10</v>
      </c>
      <c r="AL7" s="8">
        <f>ABS(AI7-(ROUNDDOWN(AI7/3600,0)*3600+ROUNDDOWN((AI7-(3600*ROUNDDOWN(AI7/3600,0)))/60,0)*60))</f>
        <v>37</v>
      </c>
      <c r="AM7" s="8">
        <f>ROUND((AA7+AE7+AI7)/3,0)</f>
        <v>635</v>
      </c>
      <c r="AN7" s="8">
        <f>ABS(ROUNDDOWN(AM7/3600,0))</f>
        <v>0</v>
      </c>
      <c r="AO7" s="8">
        <f>ABS(ROUNDDOWN((AM7-(3600*ROUNDDOWN(AM7/3600,0)))/60,0))</f>
        <v>10</v>
      </c>
      <c r="AP7" s="8">
        <f>ABS(AM7-(ROUNDDOWN(AM7/3600,0)*3600+ROUNDDOWN((AM7-(3600*ROUNDDOWN(AM7/3600,0)))/60,0)*60))</f>
        <v>35</v>
      </c>
      <c r="AR7" s="25"/>
      <c r="AS7" s="25"/>
      <c r="AT7" s="25"/>
      <c r="AU7" s="25"/>
      <c r="AV7" s="58" t="s">
        <v>208</v>
      </c>
      <c r="AW7" s="25"/>
      <c r="AX7" s="558" t="s">
        <v>154</v>
      </c>
    </row>
    <row r="8" spans="1:51" s="8" customFormat="1" ht="12">
      <c r="A8" s="11"/>
      <c r="B8" s="11"/>
      <c r="C8" s="11"/>
      <c r="D8" s="12"/>
      <c r="E8" s="33"/>
      <c r="F8" s="33"/>
      <c r="G8" s="12"/>
      <c r="H8" s="12"/>
      <c r="I8" s="12"/>
      <c r="J8" s="12"/>
      <c r="K8" s="33"/>
      <c r="L8" s="33"/>
      <c r="M8" s="12"/>
      <c r="N8" s="12"/>
      <c r="O8" s="12"/>
      <c r="P8" s="12"/>
      <c r="Q8" s="33"/>
      <c r="R8" s="33"/>
      <c r="S8" s="12"/>
      <c r="T8" s="12"/>
      <c r="U8" s="12"/>
      <c r="V8" s="12"/>
      <c r="W8" s="12"/>
      <c r="X8" s="12"/>
      <c r="AR8" s="25"/>
      <c r="AS8" s="25"/>
      <c r="AT8" s="25"/>
      <c r="AU8" s="25"/>
      <c r="AV8" s="26"/>
      <c r="AW8" s="25"/>
      <c r="AX8" s="558"/>
    </row>
    <row r="9" spans="1:51" s="8" customFormat="1" ht="12">
      <c r="A9" s="11"/>
      <c r="B9" s="11"/>
      <c r="C9" s="11"/>
      <c r="D9" s="59"/>
      <c r="E9" s="59"/>
      <c r="F9" s="59"/>
      <c r="G9" s="59"/>
      <c r="H9" s="59"/>
      <c r="I9" s="59"/>
      <c r="J9" s="59"/>
      <c r="K9" s="59"/>
      <c r="L9" s="59"/>
      <c r="M9" s="59"/>
      <c r="N9" s="59"/>
      <c r="O9" s="59"/>
      <c r="P9" s="59"/>
      <c r="Q9" s="59"/>
      <c r="R9" s="59"/>
      <c r="S9" s="59"/>
      <c r="T9" s="59"/>
      <c r="U9" s="59"/>
      <c r="V9" s="59"/>
      <c r="W9" s="59"/>
      <c r="X9" s="59"/>
      <c r="AR9" s="25"/>
      <c r="AS9" s="25"/>
      <c r="AT9" s="556" t="s">
        <v>153</v>
      </c>
      <c r="AU9" s="559"/>
      <c r="AV9" s="25"/>
      <c r="AW9" s="25"/>
      <c r="AX9" s="25"/>
    </row>
    <row r="10" spans="1:51" s="8" customFormat="1" ht="12">
      <c r="A10" s="7" t="s">
        <v>0</v>
      </c>
      <c r="B10" s="7" t="s">
        <v>1</v>
      </c>
      <c r="C10" s="7" t="s">
        <v>2</v>
      </c>
      <c r="D10" s="549" t="s">
        <v>3</v>
      </c>
      <c r="E10" s="549"/>
      <c r="F10" s="549"/>
      <c r="G10" s="549" t="s">
        <v>13</v>
      </c>
      <c r="H10" s="549"/>
      <c r="I10" s="549"/>
      <c r="J10" s="549" t="s">
        <v>4</v>
      </c>
      <c r="K10" s="549"/>
      <c r="L10" s="549"/>
      <c r="M10" s="549" t="s">
        <v>6</v>
      </c>
      <c r="N10" s="549"/>
      <c r="O10" s="549"/>
      <c r="P10" s="549" t="s">
        <v>5</v>
      </c>
      <c r="Q10" s="549"/>
      <c r="R10" s="549"/>
      <c r="S10" s="549" t="s">
        <v>7</v>
      </c>
      <c r="T10" s="549"/>
      <c r="U10" s="549"/>
      <c r="V10" s="549" t="s">
        <v>12</v>
      </c>
      <c r="W10" s="549"/>
      <c r="X10" s="549"/>
      <c r="AR10" s="25"/>
      <c r="AS10" s="25"/>
      <c r="AT10" s="559"/>
      <c r="AU10" s="559"/>
      <c r="AV10" s="25"/>
      <c r="AW10" s="60" t="s">
        <v>209</v>
      </c>
      <c r="AX10" s="25"/>
    </row>
    <row r="11" spans="1:51" s="8" customFormat="1" ht="13.5" customHeight="1">
      <c r="A11" s="9">
        <v>44848</v>
      </c>
      <c r="B11" s="7" t="s">
        <v>71</v>
      </c>
      <c r="C11" s="7" t="s">
        <v>72</v>
      </c>
      <c r="D11" s="30">
        <v>98</v>
      </c>
      <c r="E11" s="3">
        <v>41</v>
      </c>
      <c r="F11" s="4">
        <v>46</v>
      </c>
      <c r="G11" s="30" t="str">
        <f>IF(AA11&lt;0,"-"&amp;AB11,AB11)</f>
        <v>-8</v>
      </c>
      <c r="H11" s="3">
        <f t="shared" ref="H11:I13" si="4">AC11</f>
        <v>41</v>
      </c>
      <c r="I11" s="3">
        <f t="shared" si="4"/>
        <v>46</v>
      </c>
      <c r="J11" s="30">
        <v>98</v>
      </c>
      <c r="K11" s="3">
        <v>41</v>
      </c>
      <c r="L11" s="4">
        <v>47</v>
      </c>
      <c r="M11" s="30" t="str">
        <f>IF(AE11&lt;0,"-"&amp;AF11,AF11)</f>
        <v>-8</v>
      </c>
      <c r="N11" s="3">
        <f t="shared" ref="N11:O13" si="5">AG11</f>
        <v>41</v>
      </c>
      <c r="O11" s="3">
        <f t="shared" si="5"/>
        <v>47</v>
      </c>
      <c r="P11" s="30">
        <v>98</v>
      </c>
      <c r="Q11" s="3">
        <v>41</v>
      </c>
      <c r="R11" s="4">
        <v>46</v>
      </c>
      <c r="S11" s="30" t="str">
        <f>IF(AI11&lt;0,"-"&amp;AJ11,AJ11)</f>
        <v>-8</v>
      </c>
      <c r="T11" s="3">
        <f t="shared" ref="T11:U13" si="6">AK11</f>
        <v>41</v>
      </c>
      <c r="U11" s="3">
        <f t="shared" si="6"/>
        <v>46</v>
      </c>
      <c r="V11" s="30" t="str">
        <f>IF(AM11&lt;0,"-"&amp;AN11,AN11)</f>
        <v>-8</v>
      </c>
      <c r="W11" s="3">
        <f t="shared" ref="W11:X13" si="7">AO11</f>
        <v>41</v>
      </c>
      <c r="X11" s="4">
        <f t="shared" si="7"/>
        <v>46</v>
      </c>
      <c r="AA11" s="8">
        <f>324000-(F11+E11*60+D11*60*60)</f>
        <v>-31306</v>
      </c>
      <c r="AB11" s="8">
        <f>ABS(ROUNDDOWN(AA11/3600,0))</f>
        <v>8</v>
      </c>
      <c r="AC11" s="8">
        <f>ABS(ROUNDDOWN((AA11-(3600*ROUNDDOWN(AA11/3600,0)))/60,0))</f>
        <v>41</v>
      </c>
      <c r="AD11" s="8">
        <f>ABS(AA11-(ROUNDDOWN(AA11/3600,0)*3600+ROUNDDOWN((AA11-(3600*ROUNDDOWN(AA11/3600,0)))/60,0)*60))</f>
        <v>46</v>
      </c>
      <c r="AE11" s="8">
        <f>324000-(L11+K11*60+J11*60*60)</f>
        <v>-31307</v>
      </c>
      <c r="AF11" s="8">
        <f>ABS(ROUNDDOWN(AE11/3600,0))</f>
        <v>8</v>
      </c>
      <c r="AG11" s="8">
        <f>ABS(ROUNDDOWN((AE11-(3600*ROUNDDOWN(AE11/3600,0)))/60,0))</f>
        <v>41</v>
      </c>
      <c r="AH11" s="8">
        <f>ABS(AE11-(ROUNDDOWN(AE11/3600,0)*3600+ROUNDDOWN((AE11-(3600*ROUNDDOWN(AE11/3600,0)))/60,0)*60))</f>
        <v>47</v>
      </c>
      <c r="AI11" s="8">
        <f>324000-(R11+Q11*60+P11*60*60)</f>
        <v>-31306</v>
      </c>
      <c r="AJ11" s="8">
        <f>ABS(ROUNDDOWN(AI11/3600,0))</f>
        <v>8</v>
      </c>
      <c r="AK11" s="8">
        <f>ABS(ROUNDDOWN((AI11-(3600*ROUNDDOWN(AI11/3600,0)))/60,0))</f>
        <v>41</v>
      </c>
      <c r="AL11" s="8">
        <f>ABS(AI11-(ROUNDDOWN(AI11/3600,0)*3600+ROUNDDOWN((AI11-(3600*ROUNDDOWN(AI11/3600,0)))/60,0)*60))</f>
        <v>46</v>
      </c>
      <c r="AM11" s="8">
        <f>ROUND((AA11+AE11+AI11)/3,0)</f>
        <v>-31306</v>
      </c>
      <c r="AN11" s="8">
        <f>ABS(ROUNDDOWN(AM11/3600,0))</f>
        <v>8</v>
      </c>
      <c r="AO11" s="8">
        <f>ABS(ROUNDDOWN((AM11-(3600*ROUNDDOWN(AM11/3600,0)))/60,0))</f>
        <v>41</v>
      </c>
      <c r="AP11" s="8">
        <f>ABS(AM11-(ROUNDDOWN(AM11/3600,0)*3600+ROUNDDOWN((AM11-(3600*ROUNDDOWN(AM11/3600,0)))/60,0)*60))</f>
        <v>46</v>
      </c>
      <c r="AR11" s="25"/>
      <c r="AS11" s="25"/>
      <c r="AT11" s="25"/>
      <c r="AU11" s="25"/>
      <c r="AV11" s="556" t="s">
        <v>210</v>
      </c>
      <c r="AW11" s="557"/>
      <c r="AX11" s="557"/>
    </row>
    <row r="12" spans="1:51" s="8" customFormat="1" ht="12">
      <c r="A12" s="7"/>
      <c r="B12" s="7"/>
      <c r="C12" s="7" t="s">
        <v>63</v>
      </c>
      <c r="D12" s="31">
        <v>78</v>
      </c>
      <c r="E12" s="32">
        <v>25</v>
      </c>
      <c r="F12" s="56">
        <v>53</v>
      </c>
      <c r="G12" s="30">
        <f>IF(AA12&lt;0,"-"&amp;AB12,AB12)</f>
        <v>11</v>
      </c>
      <c r="H12" s="3">
        <f t="shared" si="4"/>
        <v>34</v>
      </c>
      <c r="I12" s="3">
        <f t="shared" si="4"/>
        <v>7</v>
      </c>
      <c r="J12" s="31">
        <v>78</v>
      </c>
      <c r="K12" s="32">
        <v>25</v>
      </c>
      <c r="L12" s="56">
        <v>54</v>
      </c>
      <c r="M12" s="30">
        <f>IF(AE12&lt;0,"-"&amp;AF12,AF12)</f>
        <v>11</v>
      </c>
      <c r="N12" s="3">
        <f t="shared" si="5"/>
        <v>34</v>
      </c>
      <c r="O12" s="3">
        <f t="shared" si="5"/>
        <v>6</v>
      </c>
      <c r="P12" s="31">
        <v>78</v>
      </c>
      <c r="Q12" s="32">
        <v>25</v>
      </c>
      <c r="R12" s="56">
        <v>53</v>
      </c>
      <c r="S12" s="30">
        <f>IF(AI12&lt;0,"-"&amp;AJ12,AJ12)</f>
        <v>11</v>
      </c>
      <c r="T12" s="3">
        <f t="shared" si="6"/>
        <v>34</v>
      </c>
      <c r="U12" s="3">
        <f t="shared" si="6"/>
        <v>7</v>
      </c>
      <c r="V12" s="30">
        <f>IF(AM12&lt;0,"-"&amp;AN12,AN12)</f>
        <v>11</v>
      </c>
      <c r="W12" s="3">
        <f t="shared" si="7"/>
        <v>34</v>
      </c>
      <c r="X12" s="4">
        <f t="shared" si="7"/>
        <v>7</v>
      </c>
      <c r="AA12" s="8">
        <f>324000-(F12+E12*60+D12*60*60)</f>
        <v>41647</v>
      </c>
      <c r="AB12" s="8">
        <f>ABS(ROUNDDOWN(AA12/3600,0))</f>
        <v>11</v>
      </c>
      <c r="AC12" s="8">
        <f>ABS(ROUNDDOWN((AA12-(3600*ROUNDDOWN(AA12/3600,0)))/60,0))</f>
        <v>34</v>
      </c>
      <c r="AD12" s="8">
        <f>ABS(AA12-(ROUNDDOWN(AA12/3600,0)*3600+ROUNDDOWN((AA12-(3600*ROUNDDOWN(AA12/3600,0)))/60,0)*60))</f>
        <v>7</v>
      </c>
      <c r="AE12" s="8">
        <f>324000-(L12+K12*60+J12*60*60)</f>
        <v>41646</v>
      </c>
      <c r="AF12" s="8">
        <f>ABS(ROUNDDOWN(AE12/3600,0))</f>
        <v>11</v>
      </c>
      <c r="AG12" s="8">
        <f>ABS(ROUNDDOWN((AE12-(3600*ROUNDDOWN(AE12/3600,0)))/60,0))</f>
        <v>34</v>
      </c>
      <c r="AH12" s="8">
        <f>ABS(AE12-(ROUNDDOWN(AE12/3600,0)*3600+ROUNDDOWN((AE12-(3600*ROUNDDOWN(AE12/3600,0)))/60,0)*60))</f>
        <v>6</v>
      </c>
      <c r="AI12" s="8">
        <f>324000-(R12+Q12*60+P12*60*60)</f>
        <v>41647</v>
      </c>
      <c r="AJ12" s="8">
        <f>ABS(ROUNDDOWN(AI12/3600,0))</f>
        <v>11</v>
      </c>
      <c r="AK12" s="8">
        <f>ABS(ROUNDDOWN((AI12-(3600*ROUNDDOWN(AI12/3600,0)))/60,0))</f>
        <v>34</v>
      </c>
      <c r="AL12" s="8">
        <f>ABS(AI12-(ROUNDDOWN(AI12/3600,0)*3600+ROUNDDOWN((AI12-(3600*ROUNDDOWN(AI12/3600,0)))/60,0)*60))</f>
        <v>7</v>
      </c>
      <c r="AM12" s="8">
        <f>ROUND((AA12+AE12+AI12)/3,0)</f>
        <v>41647</v>
      </c>
      <c r="AN12" s="8">
        <f>ABS(ROUNDDOWN(AM12/3600,0))</f>
        <v>11</v>
      </c>
      <c r="AO12" s="8">
        <f>ABS(ROUNDDOWN((AM12-(3600*ROUNDDOWN(AM12/3600,0)))/60,0))</f>
        <v>34</v>
      </c>
      <c r="AP12" s="8">
        <f>ABS(AM12-(ROUNDDOWN(AM12/3600,0)*3600+ROUNDDOWN((AM12-(3600*ROUNDDOWN(AM12/3600,0)))/60,0)*60))</f>
        <v>7</v>
      </c>
      <c r="AR12" s="25"/>
      <c r="AS12" s="25"/>
      <c r="AT12" s="25"/>
      <c r="AU12" s="25"/>
      <c r="AV12" s="557"/>
      <c r="AW12" s="557"/>
      <c r="AX12" s="557"/>
    </row>
    <row r="13" spans="1:51" s="8" customFormat="1" ht="12">
      <c r="A13" s="7"/>
      <c r="B13" s="7"/>
      <c r="C13" s="7" t="s">
        <v>73</v>
      </c>
      <c r="D13" s="31">
        <v>90</v>
      </c>
      <c r="E13" s="32">
        <v>52</v>
      </c>
      <c r="F13" s="4">
        <v>6</v>
      </c>
      <c r="G13" s="30" t="str">
        <f>IF(AA13&lt;0,"-"&amp;AB13,AB13)</f>
        <v>-0</v>
      </c>
      <c r="H13" s="3">
        <f t="shared" si="4"/>
        <v>52</v>
      </c>
      <c r="I13" s="3">
        <f t="shared" si="4"/>
        <v>6</v>
      </c>
      <c r="J13" s="31">
        <v>90</v>
      </c>
      <c r="K13" s="32">
        <v>52</v>
      </c>
      <c r="L13" s="4">
        <v>4</v>
      </c>
      <c r="M13" s="30" t="str">
        <f>IF(AE13&lt;0,"-"&amp;AF13,AF13)</f>
        <v>-0</v>
      </c>
      <c r="N13" s="3">
        <f t="shared" si="5"/>
        <v>52</v>
      </c>
      <c r="O13" s="3">
        <f t="shared" si="5"/>
        <v>4</v>
      </c>
      <c r="P13" s="31">
        <v>90</v>
      </c>
      <c r="Q13" s="32">
        <v>52</v>
      </c>
      <c r="R13" s="4">
        <v>8</v>
      </c>
      <c r="S13" s="30" t="str">
        <f>IF(AI13&lt;0,"-"&amp;AJ13,AJ13)</f>
        <v>-0</v>
      </c>
      <c r="T13" s="3">
        <f t="shared" si="6"/>
        <v>52</v>
      </c>
      <c r="U13" s="3">
        <f t="shared" si="6"/>
        <v>8</v>
      </c>
      <c r="V13" s="30" t="str">
        <f>IF(AM13&lt;0,"-"&amp;AN13,AN13)</f>
        <v>-0</v>
      </c>
      <c r="W13" s="3">
        <f t="shared" si="7"/>
        <v>52</v>
      </c>
      <c r="X13" s="4">
        <f t="shared" si="7"/>
        <v>6</v>
      </c>
      <c r="AA13" s="8">
        <f>324000-(F13+E13*60+D13*60*60)</f>
        <v>-3126</v>
      </c>
      <c r="AB13" s="8">
        <f>ABS(ROUNDDOWN(AA13/3600,0))</f>
        <v>0</v>
      </c>
      <c r="AC13" s="8">
        <f>ABS(ROUNDDOWN((AA13-(3600*ROUNDDOWN(AA13/3600,0)))/60,0))</f>
        <v>52</v>
      </c>
      <c r="AD13" s="8">
        <f>ABS(AA13-(ROUNDDOWN(AA13/3600,0)*3600+ROUNDDOWN((AA13-(3600*ROUNDDOWN(AA13/3600,0)))/60,0)*60))</f>
        <v>6</v>
      </c>
      <c r="AE13" s="8">
        <f>324000-(L13+K13*60+J13*60*60)</f>
        <v>-3124</v>
      </c>
      <c r="AF13" s="8">
        <f>ABS(ROUNDDOWN(AE13/3600,0))</f>
        <v>0</v>
      </c>
      <c r="AG13" s="8">
        <f>ABS(ROUNDDOWN((AE13-(3600*ROUNDDOWN(AE13/3600,0)))/60,0))</f>
        <v>52</v>
      </c>
      <c r="AH13" s="8">
        <f>ABS(AE13-(ROUNDDOWN(AE13/3600,0)*3600+ROUNDDOWN((AE13-(3600*ROUNDDOWN(AE13/3600,0)))/60,0)*60))</f>
        <v>4</v>
      </c>
      <c r="AI13" s="8">
        <f>324000-(R13+Q13*60+P13*60*60)</f>
        <v>-3128</v>
      </c>
      <c r="AJ13" s="8">
        <f>ABS(ROUNDDOWN(AI13/3600,0))</f>
        <v>0</v>
      </c>
      <c r="AK13" s="8">
        <f>ABS(ROUNDDOWN((AI13-(3600*ROUNDDOWN(AI13/3600,0)))/60,0))</f>
        <v>52</v>
      </c>
      <c r="AL13" s="8">
        <f>ABS(AI13-(ROUNDDOWN(AI13/3600,0)*3600+ROUNDDOWN((AI13-(3600*ROUNDDOWN(AI13/3600,0)))/60,0)*60))</f>
        <v>8</v>
      </c>
      <c r="AM13" s="8">
        <f>ROUND((AA13+AE13+AI13)/3,0)</f>
        <v>-3126</v>
      </c>
      <c r="AN13" s="8">
        <f>ABS(ROUNDDOWN(AM13/3600,0))</f>
        <v>0</v>
      </c>
      <c r="AO13" s="8">
        <f>ABS(ROUNDDOWN((AM13-(3600*ROUNDDOWN(AM13/3600,0)))/60,0))</f>
        <v>52</v>
      </c>
      <c r="AP13" s="8">
        <f>ABS(AM13-(ROUNDDOWN(AM13/3600,0)*3600+ROUNDDOWN((AM13-(3600*ROUNDDOWN(AM13/3600,0)))/60,0)*60))</f>
        <v>6</v>
      </c>
      <c r="AR13" s="25"/>
      <c r="AS13" s="25"/>
      <c r="AT13" s="25"/>
      <c r="AU13" s="25"/>
      <c r="AV13" s="25"/>
      <c r="AW13" s="25"/>
      <c r="AX13" s="24"/>
    </row>
    <row r="14" spans="1:51" s="8" customFormat="1" ht="12">
      <c r="A14" s="11"/>
      <c r="B14" s="11"/>
      <c r="C14" s="11"/>
      <c r="D14" s="59"/>
      <c r="E14" s="59"/>
      <c r="F14" s="59"/>
      <c r="G14" s="59"/>
      <c r="H14" s="59"/>
      <c r="I14" s="59"/>
      <c r="J14" s="59"/>
      <c r="K14" s="59"/>
      <c r="L14" s="59"/>
      <c r="M14" s="59"/>
      <c r="N14" s="59"/>
      <c r="O14" s="59"/>
      <c r="P14" s="59"/>
      <c r="Q14" s="59"/>
      <c r="R14" s="59"/>
      <c r="S14" s="59"/>
      <c r="T14" s="59"/>
      <c r="U14" s="59"/>
      <c r="V14" s="59"/>
      <c r="W14" s="59"/>
      <c r="X14" s="59"/>
      <c r="AR14" s="25"/>
      <c r="AS14" s="25"/>
      <c r="AT14" s="25"/>
      <c r="AU14" s="25"/>
      <c r="AV14" s="25"/>
      <c r="AW14" s="25"/>
      <c r="AX14" s="24"/>
    </row>
    <row r="15" spans="1:51" s="8" customFormat="1" ht="12">
      <c r="A15" s="11"/>
      <c r="B15" s="11"/>
      <c r="C15" s="11"/>
      <c r="D15" s="59"/>
      <c r="E15" s="59"/>
      <c r="F15" s="59"/>
      <c r="G15" s="59"/>
      <c r="H15" s="59"/>
      <c r="I15" s="59"/>
      <c r="J15" s="59"/>
      <c r="K15" s="59"/>
      <c r="L15" s="59"/>
      <c r="M15" s="59"/>
      <c r="N15" s="59"/>
      <c r="O15" s="59"/>
      <c r="P15" s="59"/>
      <c r="Q15" s="59"/>
      <c r="R15" s="59"/>
      <c r="S15" s="59"/>
      <c r="T15" s="59"/>
      <c r="U15" s="59"/>
      <c r="V15" s="59"/>
      <c r="W15" s="59"/>
      <c r="X15" s="59"/>
      <c r="AR15" s="25"/>
      <c r="AS15" s="25"/>
      <c r="AT15" s="25"/>
      <c r="AU15" s="25"/>
      <c r="AV15" s="25"/>
      <c r="AW15" s="25"/>
      <c r="AX15" s="25"/>
    </row>
    <row r="16" spans="1:51" s="8" customFormat="1" ht="12">
      <c r="A16" s="7" t="s">
        <v>0</v>
      </c>
      <c r="B16" s="7" t="s">
        <v>1</v>
      </c>
      <c r="C16" s="7" t="s">
        <v>2</v>
      </c>
      <c r="D16" s="549" t="s">
        <v>3</v>
      </c>
      <c r="E16" s="549"/>
      <c r="F16" s="549"/>
      <c r="G16" s="549" t="s">
        <v>13</v>
      </c>
      <c r="H16" s="549"/>
      <c r="I16" s="549"/>
      <c r="J16" s="549" t="s">
        <v>4</v>
      </c>
      <c r="K16" s="549"/>
      <c r="L16" s="549"/>
      <c r="M16" s="549" t="s">
        <v>6</v>
      </c>
      <c r="N16" s="549"/>
      <c r="O16" s="549"/>
      <c r="P16" s="549" t="s">
        <v>5</v>
      </c>
      <c r="Q16" s="549"/>
      <c r="R16" s="549"/>
      <c r="S16" s="549" t="s">
        <v>7</v>
      </c>
      <c r="T16" s="549"/>
      <c r="U16" s="549"/>
      <c r="V16" s="549" t="s">
        <v>12</v>
      </c>
      <c r="W16" s="549"/>
      <c r="X16" s="549"/>
      <c r="AR16" s="25"/>
      <c r="AS16" s="25"/>
      <c r="AT16" s="25"/>
      <c r="AU16" s="25"/>
      <c r="AV16" s="25"/>
      <c r="AW16" s="25"/>
      <c r="AX16" s="25"/>
    </row>
    <row r="17" spans="1:52" s="8" customFormat="1" ht="13.5" customHeight="1">
      <c r="A17" s="9">
        <v>44848</v>
      </c>
      <c r="B17" s="7" t="s">
        <v>180</v>
      </c>
      <c r="C17" s="7" t="s">
        <v>160</v>
      </c>
      <c r="D17" s="30">
        <v>99</v>
      </c>
      <c r="E17" s="3">
        <v>25</v>
      </c>
      <c r="F17" s="4">
        <v>40</v>
      </c>
      <c r="G17" s="30" t="str">
        <f>IF(AA17&lt;0,"-"&amp;AB17,AB17)</f>
        <v>-9</v>
      </c>
      <c r="H17" s="3">
        <f t="shared" ref="H17:I19" si="8">AC17</f>
        <v>25</v>
      </c>
      <c r="I17" s="3">
        <f t="shared" si="8"/>
        <v>40</v>
      </c>
      <c r="J17" s="30">
        <v>99</v>
      </c>
      <c r="K17" s="3">
        <v>25</v>
      </c>
      <c r="L17" s="4">
        <v>38</v>
      </c>
      <c r="M17" s="30" t="str">
        <f>IF(AE17&lt;0,"-"&amp;AF17,AF17)</f>
        <v>-9</v>
      </c>
      <c r="N17" s="3">
        <f t="shared" ref="N17:O19" si="9">AG17</f>
        <v>25</v>
      </c>
      <c r="O17" s="3">
        <f t="shared" si="9"/>
        <v>38</v>
      </c>
      <c r="P17" s="30">
        <v>99</v>
      </c>
      <c r="Q17" s="3">
        <v>25</v>
      </c>
      <c r="R17" s="4">
        <v>42</v>
      </c>
      <c r="S17" s="30" t="str">
        <f>IF(AI17&lt;0,"-"&amp;AJ17,AJ17)</f>
        <v>-9</v>
      </c>
      <c r="T17" s="3">
        <f t="shared" ref="T17:U19" si="10">AK17</f>
        <v>25</v>
      </c>
      <c r="U17" s="3">
        <f t="shared" si="10"/>
        <v>42</v>
      </c>
      <c r="V17" s="30" t="str">
        <f>IF(AM17&lt;0,"-"&amp;AN17,AN17)</f>
        <v>-9</v>
      </c>
      <c r="W17" s="3">
        <f t="shared" ref="W17:X19" si="11">AO17</f>
        <v>25</v>
      </c>
      <c r="X17" s="4">
        <f t="shared" si="11"/>
        <v>40</v>
      </c>
      <c r="AA17" s="8">
        <f>324000-(F17+E17*60+D17*60*60)</f>
        <v>-33940</v>
      </c>
      <c r="AB17" s="8">
        <f>ABS(ROUNDDOWN(AA17/3600,0))</f>
        <v>9</v>
      </c>
      <c r="AC17" s="8">
        <f>ABS(ROUNDDOWN((AA17-(3600*ROUNDDOWN(AA17/3600,0)))/60,0))</f>
        <v>25</v>
      </c>
      <c r="AD17" s="8">
        <f>ABS(AA17-(ROUNDDOWN(AA17/3600,0)*3600+ROUNDDOWN((AA17-(3600*ROUNDDOWN(AA17/3600,0)))/60,0)*60))</f>
        <v>40</v>
      </c>
      <c r="AE17" s="8">
        <f>324000-(L17+K17*60+J17*60*60)</f>
        <v>-33938</v>
      </c>
      <c r="AF17" s="8">
        <f>ABS(ROUNDDOWN(AE17/3600,0))</f>
        <v>9</v>
      </c>
      <c r="AG17" s="8">
        <f>ABS(ROUNDDOWN((AE17-(3600*ROUNDDOWN(AE17/3600,0)))/60,0))</f>
        <v>25</v>
      </c>
      <c r="AH17" s="8">
        <f>ABS(AE17-(ROUNDDOWN(AE17/3600,0)*3600+ROUNDDOWN((AE17-(3600*ROUNDDOWN(AE17/3600,0)))/60,0)*60))</f>
        <v>38</v>
      </c>
      <c r="AI17" s="8">
        <f>324000-(R17+Q17*60+P17*60*60)</f>
        <v>-33942</v>
      </c>
      <c r="AJ17" s="8">
        <f>ABS(ROUNDDOWN(AI17/3600,0))</f>
        <v>9</v>
      </c>
      <c r="AK17" s="8">
        <f>ABS(ROUNDDOWN((AI17-(3600*ROUNDDOWN(AI17/3600,0)))/60,0))</f>
        <v>25</v>
      </c>
      <c r="AL17" s="8">
        <f>ABS(AI17-(ROUNDDOWN(AI17/3600,0)*3600+ROUNDDOWN((AI17-(3600*ROUNDDOWN(AI17/3600,0)))/60,0)*60))</f>
        <v>42</v>
      </c>
      <c r="AM17" s="8">
        <f>ROUND((AA17+AE17+AI17)/3,0)</f>
        <v>-33940</v>
      </c>
      <c r="AN17" s="8">
        <f>ABS(ROUNDDOWN(AM17/3600,0))</f>
        <v>9</v>
      </c>
      <c r="AO17" s="8">
        <f>ABS(ROUNDDOWN((AM17-(3600*ROUNDDOWN(AM17/3600,0)))/60,0))</f>
        <v>25</v>
      </c>
      <c r="AP17" s="8">
        <f>ABS(AM17-(ROUNDDOWN(AM17/3600,0)*3600+ROUNDDOWN((AM17-(3600*ROUNDDOWN(AM17/3600,0)))/60,0)*60))</f>
        <v>40</v>
      </c>
      <c r="AR17" s="25"/>
      <c r="AS17" s="25"/>
      <c r="AT17" s="25"/>
      <c r="AU17" s="25"/>
      <c r="AV17" s="25"/>
      <c r="AW17" s="25"/>
      <c r="AX17" s="25"/>
    </row>
    <row r="18" spans="1:52" s="8" customFormat="1" ht="12">
      <c r="A18" s="7"/>
      <c r="B18" s="7"/>
      <c r="C18" s="7" t="s">
        <v>170</v>
      </c>
      <c r="D18" s="31">
        <v>89</v>
      </c>
      <c r="E18" s="32">
        <v>10</v>
      </c>
      <c r="F18" s="56">
        <v>17</v>
      </c>
      <c r="G18" s="30">
        <f>IF(AA18&lt;0,"-"&amp;AB18,AB18)</f>
        <v>0</v>
      </c>
      <c r="H18" s="3">
        <f t="shared" si="8"/>
        <v>49</v>
      </c>
      <c r="I18" s="3">
        <f t="shared" si="8"/>
        <v>43</v>
      </c>
      <c r="J18" s="31">
        <v>89</v>
      </c>
      <c r="K18" s="32">
        <v>10</v>
      </c>
      <c r="L18" s="56">
        <v>22</v>
      </c>
      <c r="M18" s="30">
        <f>IF(AE18&lt;0,"-"&amp;AF18,AF18)</f>
        <v>0</v>
      </c>
      <c r="N18" s="3">
        <f t="shared" si="9"/>
        <v>49</v>
      </c>
      <c r="O18" s="3">
        <f t="shared" si="9"/>
        <v>38</v>
      </c>
      <c r="P18" s="31">
        <v>89</v>
      </c>
      <c r="Q18" s="32">
        <v>10</v>
      </c>
      <c r="R18" s="56">
        <v>17</v>
      </c>
      <c r="S18" s="30">
        <f>IF(AI18&lt;0,"-"&amp;AJ18,AJ18)</f>
        <v>0</v>
      </c>
      <c r="T18" s="3">
        <f t="shared" si="10"/>
        <v>49</v>
      </c>
      <c r="U18" s="3">
        <f t="shared" si="10"/>
        <v>43</v>
      </c>
      <c r="V18" s="30">
        <f>IF(AM18&lt;0,"-"&amp;AN18,AN18)</f>
        <v>0</v>
      </c>
      <c r="W18" s="3">
        <f t="shared" si="11"/>
        <v>49</v>
      </c>
      <c r="X18" s="4">
        <f t="shared" si="11"/>
        <v>41</v>
      </c>
      <c r="AA18" s="8">
        <f>324000-(F18+E18*60+D18*60*60)</f>
        <v>2983</v>
      </c>
      <c r="AB18" s="8">
        <f>ABS(ROUNDDOWN(AA18/3600,0))</f>
        <v>0</v>
      </c>
      <c r="AC18" s="8">
        <f>ABS(ROUNDDOWN((AA18-(3600*ROUNDDOWN(AA18/3600,0)))/60,0))</f>
        <v>49</v>
      </c>
      <c r="AD18" s="8">
        <f>ABS(AA18-(ROUNDDOWN(AA18/3600,0)*3600+ROUNDDOWN((AA18-(3600*ROUNDDOWN(AA18/3600,0)))/60,0)*60))</f>
        <v>43</v>
      </c>
      <c r="AE18" s="8">
        <f>324000-(L18+K18*60+J18*60*60)</f>
        <v>2978</v>
      </c>
      <c r="AF18" s="8">
        <f>ABS(ROUNDDOWN(AE18/3600,0))</f>
        <v>0</v>
      </c>
      <c r="AG18" s="8">
        <f>ABS(ROUNDDOWN((AE18-(3600*ROUNDDOWN(AE18/3600,0)))/60,0))</f>
        <v>49</v>
      </c>
      <c r="AH18" s="8">
        <f>ABS(AE18-(ROUNDDOWN(AE18/3600,0)*3600+ROUNDDOWN((AE18-(3600*ROUNDDOWN(AE18/3600,0)))/60,0)*60))</f>
        <v>38</v>
      </c>
      <c r="AI18" s="8">
        <f>324000-(R18+Q18*60+P18*60*60)</f>
        <v>2983</v>
      </c>
      <c r="AJ18" s="8">
        <f>ABS(ROUNDDOWN(AI18/3600,0))</f>
        <v>0</v>
      </c>
      <c r="AK18" s="8">
        <f>ABS(ROUNDDOWN((AI18-(3600*ROUNDDOWN(AI18/3600,0)))/60,0))</f>
        <v>49</v>
      </c>
      <c r="AL18" s="8">
        <f>ABS(AI18-(ROUNDDOWN(AI18/3600,0)*3600+ROUNDDOWN((AI18-(3600*ROUNDDOWN(AI18/3600,0)))/60,0)*60))</f>
        <v>43</v>
      </c>
      <c r="AM18" s="8">
        <f>ROUND((AA18+AE18+AI18)/3,0)</f>
        <v>2981</v>
      </c>
      <c r="AN18" s="8">
        <f>ABS(ROUNDDOWN(AM18/3600,0))</f>
        <v>0</v>
      </c>
      <c r="AO18" s="8">
        <f>ABS(ROUNDDOWN((AM18-(3600*ROUNDDOWN(AM18/3600,0)))/60,0))</f>
        <v>49</v>
      </c>
      <c r="AP18" s="8">
        <f>ABS(AM18-(ROUNDDOWN(AM18/3600,0)*3600+ROUNDDOWN((AM18-(3600*ROUNDDOWN(AM18/3600,0)))/60,0)*60))</f>
        <v>41</v>
      </c>
      <c r="AR18" s="25"/>
      <c r="AS18" s="25"/>
      <c r="AT18" s="24"/>
      <c r="AU18" s="560" t="s">
        <v>211</v>
      </c>
      <c r="AV18" s="560"/>
      <c r="AW18" s="560"/>
      <c r="AX18" s="560"/>
      <c r="AY18" s="560"/>
      <c r="AZ18" s="560"/>
    </row>
    <row r="19" spans="1:52" s="8" customFormat="1" ht="12">
      <c r="A19" s="7"/>
      <c r="B19" s="7"/>
      <c r="C19" s="7" t="s">
        <v>212</v>
      </c>
      <c r="D19" s="31">
        <v>71</v>
      </c>
      <c r="E19" s="32">
        <v>19</v>
      </c>
      <c r="F19" s="56">
        <v>17</v>
      </c>
      <c r="G19" s="30">
        <f>IF(AA19&lt;0,"-"&amp;AB19,AB19)</f>
        <v>18</v>
      </c>
      <c r="H19" s="3">
        <f t="shared" si="8"/>
        <v>40</v>
      </c>
      <c r="I19" s="3">
        <f t="shared" si="8"/>
        <v>43</v>
      </c>
      <c r="J19" s="31">
        <v>71</v>
      </c>
      <c r="K19" s="32">
        <v>19</v>
      </c>
      <c r="L19" s="56">
        <v>12</v>
      </c>
      <c r="M19" s="30">
        <f>IF(AE19&lt;0,"-"&amp;AF19,AF19)</f>
        <v>18</v>
      </c>
      <c r="N19" s="3">
        <f t="shared" si="9"/>
        <v>40</v>
      </c>
      <c r="O19" s="3">
        <f t="shared" si="9"/>
        <v>48</v>
      </c>
      <c r="P19" s="31">
        <v>71</v>
      </c>
      <c r="Q19" s="32">
        <v>19</v>
      </c>
      <c r="R19" s="56">
        <v>17</v>
      </c>
      <c r="S19" s="30">
        <f>IF(AI19&lt;0,"-"&amp;AJ19,AJ19)</f>
        <v>18</v>
      </c>
      <c r="T19" s="3">
        <f t="shared" si="10"/>
        <v>40</v>
      </c>
      <c r="U19" s="3">
        <f t="shared" si="10"/>
        <v>43</v>
      </c>
      <c r="V19" s="30">
        <f>IF(AM19&lt;0,"-"&amp;AN19,AN19)</f>
        <v>18</v>
      </c>
      <c r="W19" s="3">
        <f t="shared" si="11"/>
        <v>40</v>
      </c>
      <c r="X19" s="4">
        <f t="shared" si="11"/>
        <v>45</v>
      </c>
      <c r="AA19" s="8">
        <f>324000-(F19+E19*60+D19*60*60)</f>
        <v>67243</v>
      </c>
      <c r="AB19" s="8">
        <f>ABS(ROUNDDOWN(AA19/3600,0))</f>
        <v>18</v>
      </c>
      <c r="AC19" s="8">
        <f>ABS(ROUNDDOWN((AA19-(3600*ROUNDDOWN(AA19/3600,0)))/60,0))</f>
        <v>40</v>
      </c>
      <c r="AD19" s="8">
        <f>ABS(AA19-(ROUNDDOWN(AA19/3600,0)*3600+ROUNDDOWN((AA19-(3600*ROUNDDOWN(AA19/3600,0)))/60,0)*60))</f>
        <v>43</v>
      </c>
      <c r="AE19" s="8">
        <f>324000-(L19+K19*60+J19*60*60)</f>
        <v>67248</v>
      </c>
      <c r="AF19" s="8">
        <f>ABS(ROUNDDOWN(AE19/3600,0))</f>
        <v>18</v>
      </c>
      <c r="AG19" s="8">
        <f>ABS(ROUNDDOWN((AE19-(3600*ROUNDDOWN(AE19/3600,0)))/60,0))</f>
        <v>40</v>
      </c>
      <c r="AH19" s="8">
        <f>ABS(AE19-(ROUNDDOWN(AE19/3600,0)*3600+ROUNDDOWN((AE19-(3600*ROUNDDOWN(AE19/3600,0)))/60,0)*60))</f>
        <v>48</v>
      </c>
      <c r="AI19" s="8">
        <f>324000-(R19+Q19*60+P19*60*60)</f>
        <v>67243</v>
      </c>
      <c r="AJ19" s="8">
        <f>ABS(ROUNDDOWN(AI19/3600,0))</f>
        <v>18</v>
      </c>
      <c r="AK19" s="8">
        <f>ABS(ROUNDDOWN((AI19-(3600*ROUNDDOWN(AI19/3600,0)))/60,0))</f>
        <v>40</v>
      </c>
      <c r="AL19" s="8">
        <f>ABS(AI19-(ROUNDDOWN(AI19/3600,0)*3600+ROUNDDOWN((AI19-(3600*ROUNDDOWN(AI19/3600,0)))/60,0)*60))</f>
        <v>43</v>
      </c>
      <c r="AM19" s="8">
        <f>ROUND((AA19+AE19+AI19)/3,0)</f>
        <v>67245</v>
      </c>
      <c r="AN19" s="8">
        <f>ABS(ROUNDDOWN(AM19/3600,0))</f>
        <v>18</v>
      </c>
      <c r="AO19" s="8">
        <f>ABS(ROUNDDOWN((AM19-(3600*ROUNDDOWN(AM19/3600,0)))/60,0))</f>
        <v>40</v>
      </c>
      <c r="AP19" s="8">
        <f>ABS(AM19-(ROUNDDOWN(AM19/3600,0)*3600+ROUNDDOWN((AM19-(3600*ROUNDDOWN(AM19/3600,0)))/60,0)*60))</f>
        <v>45</v>
      </c>
      <c r="AR19" s="25"/>
      <c r="AS19" s="25"/>
      <c r="AT19" s="24"/>
      <c r="AU19" s="560"/>
      <c r="AV19" s="560"/>
      <c r="AW19" s="560"/>
      <c r="AX19" s="560"/>
      <c r="AY19" s="560"/>
      <c r="AZ19" s="560"/>
    </row>
    <row r="20" spans="1:52" s="8" customFormat="1" ht="12" customHeight="1">
      <c r="A20" s="11"/>
      <c r="B20" s="11"/>
      <c r="C20" s="11"/>
      <c r="D20" s="59"/>
      <c r="E20" s="59"/>
      <c r="F20" s="59"/>
      <c r="G20" s="59"/>
      <c r="H20" s="59"/>
      <c r="I20" s="59"/>
      <c r="J20" s="59"/>
      <c r="K20" s="59"/>
      <c r="L20" s="59"/>
      <c r="M20" s="59"/>
      <c r="N20" s="59"/>
      <c r="O20" s="59"/>
      <c r="P20" s="59"/>
      <c r="Q20" s="59"/>
      <c r="R20" s="59"/>
      <c r="S20" s="59"/>
      <c r="T20" s="59"/>
      <c r="U20" s="59"/>
      <c r="V20" s="59"/>
      <c r="W20" s="59"/>
      <c r="X20" s="59"/>
      <c r="AR20" s="25"/>
      <c r="AS20" s="25"/>
      <c r="AT20" s="25"/>
      <c r="AU20" s="561" t="s">
        <v>213</v>
      </c>
      <c r="AV20" s="561"/>
      <c r="AW20" s="561"/>
      <c r="AX20" s="561"/>
      <c r="AY20" s="561"/>
      <c r="AZ20" s="25"/>
    </row>
    <row r="21" spans="1:52" s="8" customFormat="1" ht="12" customHeight="1">
      <c r="A21" s="11"/>
      <c r="B21" s="11"/>
      <c r="C21" s="11"/>
      <c r="D21" s="59"/>
      <c r="E21" s="59"/>
      <c r="F21" s="59"/>
      <c r="G21" s="59"/>
      <c r="H21" s="59"/>
      <c r="I21" s="59"/>
      <c r="J21" s="59"/>
      <c r="K21" s="59"/>
      <c r="L21" s="59"/>
      <c r="M21" s="59"/>
      <c r="N21" s="59"/>
      <c r="O21" s="59"/>
      <c r="P21" s="59"/>
      <c r="Q21" s="59"/>
      <c r="R21" s="59"/>
      <c r="S21" s="59"/>
      <c r="T21" s="59"/>
      <c r="U21" s="59"/>
      <c r="V21" s="59"/>
      <c r="W21" s="59"/>
      <c r="X21" s="59"/>
      <c r="AR21" s="25"/>
      <c r="AS21" s="25"/>
      <c r="AU21" s="561"/>
      <c r="AV21" s="561"/>
      <c r="AW21" s="561"/>
      <c r="AX21" s="561"/>
      <c r="AY21" s="561"/>
      <c r="AZ21" s="25"/>
    </row>
    <row r="22" spans="1:52" s="8" customFormat="1" ht="12">
      <c r="A22" s="7" t="s">
        <v>0</v>
      </c>
      <c r="B22" s="7" t="s">
        <v>1</v>
      </c>
      <c r="C22" s="7" t="s">
        <v>2</v>
      </c>
      <c r="D22" s="549" t="s">
        <v>3</v>
      </c>
      <c r="E22" s="549"/>
      <c r="F22" s="549"/>
      <c r="G22" s="549" t="s">
        <v>13</v>
      </c>
      <c r="H22" s="549"/>
      <c r="I22" s="549"/>
      <c r="J22" s="549" t="s">
        <v>4</v>
      </c>
      <c r="K22" s="549"/>
      <c r="L22" s="549"/>
      <c r="M22" s="549" t="s">
        <v>6</v>
      </c>
      <c r="N22" s="549"/>
      <c r="O22" s="549"/>
      <c r="P22" s="549" t="s">
        <v>5</v>
      </c>
      <c r="Q22" s="549"/>
      <c r="R22" s="549"/>
      <c r="S22" s="549" t="s">
        <v>7</v>
      </c>
      <c r="T22" s="549"/>
      <c r="U22" s="549"/>
      <c r="V22" s="549" t="s">
        <v>12</v>
      </c>
      <c r="W22" s="549"/>
      <c r="X22" s="549"/>
      <c r="AR22" s="25"/>
      <c r="AS22" s="25"/>
      <c r="AU22" s="25"/>
      <c r="AV22" s="25"/>
      <c r="AW22" s="25"/>
      <c r="AX22" s="25"/>
    </row>
    <row r="23" spans="1:52" s="8" customFormat="1" ht="13.5" customHeight="1">
      <c r="A23" s="9">
        <v>44851</v>
      </c>
      <c r="B23" s="7" t="s">
        <v>155</v>
      </c>
      <c r="C23" s="7" t="s">
        <v>160</v>
      </c>
      <c r="D23" s="30">
        <v>90</v>
      </c>
      <c r="E23" s="3">
        <v>10</v>
      </c>
      <c r="F23" s="4">
        <v>42</v>
      </c>
      <c r="G23" s="30" t="str">
        <f>IF(AA23&lt;0,"-"&amp;AB23,AB23)</f>
        <v>-0</v>
      </c>
      <c r="H23" s="3">
        <f t="shared" ref="H23:I25" si="12">AC23</f>
        <v>10</v>
      </c>
      <c r="I23" s="3">
        <f t="shared" si="12"/>
        <v>42</v>
      </c>
      <c r="J23" s="30">
        <v>90</v>
      </c>
      <c r="K23" s="3">
        <v>10</v>
      </c>
      <c r="L23" s="4">
        <v>18</v>
      </c>
      <c r="M23" s="30" t="str">
        <f>IF(AE23&lt;0,"-"&amp;AF23,AF23)</f>
        <v>-0</v>
      </c>
      <c r="N23" s="3">
        <f t="shared" ref="N23:O25" si="13">AG23</f>
        <v>10</v>
      </c>
      <c r="O23" s="3">
        <f t="shared" si="13"/>
        <v>18</v>
      </c>
      <c r="P23" s="30">
        <v>90</v>
      </c>
      <c r="Q23" s="3">
        <v>10</v>
      </c>
      <c r="R23" s="4">
        <v>17</v>
      </c>
      <c r="S23" s="30" t="str">
        <f>IF(AI23&lt;0,"-"&amp;AJ23,AJ23)</f>
        <v>-0</v>
      </c>
      <c r="T23" s="3">
        <f t="shared" ref="T23:U25" si="14">AK23</f>
        <v>10</v>
      </c>
      <c r="U23" s="3">
        <f t="shared" si="14"/>
        <v>17</v>
      </c>
      <c r="V23" s="30" t="str">
        <f>IF(AM23&lt;0,"-"&amp;AN23,AN23)</f>
        <v>-0</v>
      </c>
      <c r="W23" s="3">
        <f t="shared" ref="W23:X25" si="15">AO23</f>
        <v>10</v>
      </c>
      <c r="X23" s="4">
        <f t="shared" si="15"/>
        <v>26</v>
      </c>
      <c r="AA23" s="8">
        <f>324000-(F23+E23*60+D23*60*60)</f>
        <v>-642</v>
      </c>
      <c r="AB23" s="8">
        <f>ABS(ROUNDDOWN(AA23/3600,0))</f>
        <v>0</v>
      </c>
      <c r="AC23" s="8">
        <f>ABS(ROUNDDOWN((AA23-(3600*ROUNDDOWN(AA23/3600,0)))/60,0))</f>
        <v>10</v>
      </c>
      <c r="AD23" s="8">
        <f>ABS(AA23-(ROUNDDOWN(AA23/3600,0)*3600+ROUNDDOWN((AA23-(3600*ROUNDDOWN(AA23/3600,0)))/60,0)*60))</f>
        <v>42</v>
      </c>
      <c r="AE23" s="8">
        <f>324000-(L23+K23*60+J23*60*60)</f>
        <v>-618</v>
      </c>
      <c r="AF23" s="8">
        <f>ABS(ROUNDDOWN(AE23/3600,0))</f>
        <v>0</v>
      </c>
      <c r="AG23" s="8">
        <f>ABS(ROUNDDOWN((AE23-(3600*ROUNDDOWN(AE23/3600,0)))/60,0))</f>
        <v>10</v>
      </c>
      <c r="AH23" s="8">
        <f>ABS(AE23-(ROUNDDOWN(AE23/3600,0)*3600+ROUNDDOWN((AE23-(3600*ROUNDDOWN(AE23/3600,0)))/60,0)*60))</f>
        <v>18</v>
      </c>
      <c r="AI23" s="8">
        <f>324000-(R23+Q23*60+P23*60*60)</f>
        <v>-617</v>
      </c>
      <c r="AJ23" s="8">
        <f>ABS(ROUNDDOWN(AI23/3600,0))</f>
        <v>0</v>
      </c>
      <c r="AK23" s="8">
        <f>ABS(ROUNDDOWN((AI23-(3600*ROUNDDOWN(AI23/3600,0)))/60,0))</f>
        <v>10</v>
      </c>
      <c r="AL23" s="8">
        <f>ABS(AI23-(ROUNDDOWN(AI23/3600,0)*3600+ROUNDDOWN((AI23-(3600*ROUNDDOWN(AI23/3600,0)))/60,0)*60))</f>
        <v>17</v>
      </c>
      <c r="AM23" s="8">
        <f>ROUND((AA23+AE23+AI23)/3,0)</f>
        <v>-626</v>
      </c>
      <c r="AN23" s="8">
        <f>ABS(ROUNDDOWN(AM23/3600,0))</f>
        <v>0</v>
      </c>
      <c r="AO23" s="8">
        <f>ABS(ROUNDDOWN((AM23-(3600*ROUNDDOWN(AM23/3600,0)))/60,0))</f>
        <v>10</v>
      </c>
      <c r="AP23" s="8">
        <f>ABS(AM23-(ROUNDDOWN(AM23/3600,0)*3600+ROUNDDOWN((AM23-(3600*ROUNDDOWN(AM23/3600,0)))/60,0)*60))</f>
        <v>26</v>
      </c>
      <c r="AR23" s="25"/>
      <c r="AS23" s="25"/>
      <c r="AT23" s="25"/>
    </row>
    <row r="24" spans="1:52" s="8" customFormat="1" ht="12">
      <c r="A24" s="7"/>
      <c r="B24" s="7"/>
      <c r="C24" s="7" t="s">
        <v>168</v>
      </c>
      <c r="D24" s="31">
        <v>88</v>
      </c>
      <c r="E24" s="32">
        <v>20</v>
      </c>
      <c r="F24" s="4">
        <v>7</v>
      </c>
      <c r="G24" s="30">
        <f>IF(AA24&lt;0,"-"&amp;AB24,AB24)</f>
        <v>1</v>
      </c>
      <c r="H24" s="3">
        <f t="shared" si="12"/>
        <v>39</v>
      </c>
      <c r="I24" s="3">
        <f t="shared" si="12"/>
        <v>53</v>
      </c>
      <c r="J24" s="31">
        <v>88</v>
      </c>
      <c r="K24" s="32">
        <v>20</v>
      </c>
      <c r="L24" s="4">
        <v>5</v>
      </c>
      <c r="M24" s="30">
        <f>IF(AE24&lt;0,"-"&amp;AF24,AF24)</f>
        <v>1</v>
      </c>
      <c r="N24" s="3">
        <f t="shared" si="13"/>
        <v>39</v>
      </c>
      <c r="O24" s="3">
        <f t="shared" si="13"/>
        <v>55</v>
      </c>
      <c r="P24" s="31">
        <v>88</v>
      </c>
      <c r="Q24" s="32">
        <v>20</v>
      </c>
      <c r="R24" s="4">
        <v>9</v>
      </c>
      <c r="S24" s="30">
        <f>IF(AI24&lt;0,"-"&amp;AJ24,AJ24)</f>
        <v>1</v>
      </c>
      <c r="T24" s="3">
        <f t="shared" si="14"/>
        <v>39</v>
      </c>
      <c r="U24" s="3">
        <f t="shared" si="14"/>
        <v>51</v>
      </c>
      <c r="V24" s="30">
        <f>IF(AM24&lt;0,"-"&amp;AN24,AN24)</f>
        <v>1</v>
      </c>
      <c r="W24" s="3">
        <f t="shared" si="15"/>
        <v>39</v>
      </c>
      <c r="X24" s="4">
        <f t="shared" si="15"/>
        <v>53</v>
      </c>
      <c r="AA24" s="8">
        <f>324000-(F24+E24*60+D24*60*60)</f>
        <v>5993</v>
      </c>
      <c r="AB24" s="8">
        <f>ABS(ROUNDDOWN(AA24/3600,0))</f>
        <v>1</v>
      </c>
      <c r="AC24" s="8">
        <f>ABS(ROUNDDOWN((AA24-(3600*ROUNDDOWN(AA24/3600,0)))/60,0))</f>
        <v>39</v>
      </c>
      <c r="AD24" s="8">
        <f>ABS(AA24-(ROUNDDOWN(AA24/3600,0)*3600+ROUNDDOWN((AA24-(3600*ROUNDDOWN(AA24/3600,0)))/60,0)*60))</f>
        <v>53</v>
      </c>
      <c r="AE24" s="8">
        <f>324000-(L24+K24*60+J24*60*60)</f>
        <v>5995</v>
      </c>
      <c r="AF24" s="8">
        <f>ABS(ROUNDDOWN(AE24/3600,0))</f>
        <v>1</v>
      </c>
      <c r="AG24" s="8">
        <f>ABS(ROUNDDOWN((AE24-(3600*ROUNDDOWN(AE24/3600,0)))/60,0))</f>
        <v>39</v>
      </c>
      <c r="AH24" s="8">
        <f>ABS(AE24-(ROUNDDOWN(AE24/3600,0)*3600+ROUNDDOWN((AE24-(3600*ROUNDDOWN(AE24/3600,0)))/60,0)*60))</f>
        <v>55</v>
      </c>
      <c r="AI24" s="8">
        <f>324000-(R24+Q24*60+P24*60*60)</f>
        <v>5991</v>
      </c>
      <c r="AJ24" s="8">
        <f>ABS(ROUNDDOWN(AI24/3600,0))</f>
        <v>1</v>
      </c>
      <c r="AK24" s="8">
        <f>ABS(ROUNDDOWN((AI24-(3600*ROUNDDOWN(AI24/3600,0)))/60,0))</f>
        <v>39</v>
      </c>
      <c r="AL24" s="8">
        <f>ABS(AI24-(ROUNDDOWN(AI24/3600,0)*3600+ROUNDDOWN((AI24-(3600*ROUNDDOWN(AI24/3600,0)))/60,0)*60))</f>
        <v>51</v>
      </c>
      <c r="AM24" s="8">
        <f>ROUND((AA24+AE24+AI24)/3,0)</f>
        <v>5993</v>
      </c>
      <c r="AN24" s="8">
        <f>ABS(ROUNDDOWN(AM24/3600,0))</f>
        <v>1</v>
      </c>
      <c r="AO24" s="8">
        <f>ABS(ROUNDDOWN((AM24-(3600*ROUNDDOWN(AM24/3600,0)))/60,0))</f>
        <v>39</v>
      </c>
      <c r="AP24" s="8">
        <f>ABS(AM24-(ROUNDDOWN(AM24/3600,0)*3600+ROUNDDOWN((AM24-(3600*ROUNDDOWN(AM24/3600,0)))/60,0)*60))</f>
        <v>53</v>
      </c>
      <c r="AR24" s="25"/>
      <c r="AS24" s="25"/>
      <c r="AT24" s="25"/>
    </row>
    <row r="25" spans="1:52" s="8" customFormat="1" ht="12">
      <c r="A25" s="7"/>
      <c r="B25" s="7"/>
      <c r="C25" s="7" t="s">
        <v>214</v>
      </c>
      <c r="D25" s="31">
        <v>88</v>
      </c>
      <c r="E25" s="32">
        <v>58</v>
      </c>
      <c r="F25" s="56">
        <v>18</v>
      </c>
      <c r="G25" s="30">
        <f>IF(AA25&lt;0,"-"&amp;AB25,AB25)</f>
        <v>1</v>
      </c>
      <c r="H25" s="3">
        <f t="shared" si="12"/>
        <v>1</v>
      </c>
      <c r="I25" s="3">
        <f t="shared" si="12"/>
        <v>42</v>
      </c>
      <c r="J25" s="31">
        <v>88</v>
      </c>
      <c r="K25" s="32">
        <v>58</v>
      </c>
      <c r="L25" s="56">
        <v>19</v>
      </c>
      <c r="M25" s="30">
        <f>IF(AE25&lt;0,"-"&amp;AF25,AF25)</f>
        <v>1</v>
      </c>
      <c r="N25" s="3">
        <f t="shared" si="13"/>
        <v>1</v>
      </c>
      <c r="O25" s="3">
        <f t="shared" si="13"/>
        <v>41</v>
      </c>
      <c r="P25" s="31">
        <v>88</v>
      </c>
      <c r="Q25" s="32">
        <v>58</v>
      </c>
      <c r="R25" s="56">
        <v>17</v>
      </c>
      <c r="S25" s="30">
        <f>IF(AI25&lt;0,"-"&amp;AJ25,AJ25)</f>
        <v>1</v>
      </c>
      <c r="T25" s="3">
        <f t="shared" si="14"/>
        <v>1</v>
      </c>
      <c r="U25" s="3">
        <f t="shared" si="14"/>
        <v>43</v>
      </c>
      <c r="V25" s="30">
        <f>IF(AM25&lt;0,"-"&amp;AN25,AN25)</f>
        <v>1</v>
      </c>
      <c r="W25" s="3">
        <f t="shared" si="15"/>
        <v>1</v>
      </c>
      <c r="X25" s="4">
        <f t="shared" si="15"/>
        <v>42</v>
      </c>
      <c r="AA25" s="8">
        <f>324000-(F25+E25*60+D25*60*60)</f>
        <v>3702</v>
      </c>
      <c r="AB25" s="8">
        <f>ABS(ROUNDDOWN(AA25/3600,0))</f>
        <v>1</v>
      </c>
      <c r="AC25" s="8">
        <f>ABS(ROUNDDOWN((AA25-(3600*ROUNDDOWN(AA25/3600,0)))/60,0))</f>
        <v>1</v>
      </c>
      <c r="AD25" s="8">
        <f>ABS(AA25-(ROUNDDOWN(AA25/3600,0)*3600+ROUNDDOWN((AA25-(3600*ROUNDDOWN(AA25/3600,0)))/60,0)*60))</f>
        <v>42</v>
      </c>
      <c r="AE25" s="8">
        <f>324000-(L25+K25*60+J25*60*60)</f>
        <v>3701</v>
      </c>
      <c r="AF25" s="8">
        <f>ABS(ROUNDDOWN(AE25/3600,0))</f>
        <v>1</v>
      </c>
      <c r="AG25" s="8">
        <f>ABS(ROUNDDOWN((AE25-(3600*ROUNDDOWN(AE25/3600,0)))/60,0))</f>
        <v>1</v>
      </c>
      <c r="AH25" s="8">
        <f>ABS(AE25-(ROUNDDOWN(AE25/3600,0)*3600+ROUNDDOWN((AE25-(3600*ROUNDDOWN(AE25/3600,0)))/60,0)*60))</f>
        <v>41</v>
      </c>
      <c r="AI25" s="8">
        <f>324000-(R25+Q25*60+P25*60*60)</f>
        <v>3703</v>
      </c>
      <c r="AJ25" s="8">
        <f>ABS(ROUNDDOWN(AI25/3600,0))</f>
        <v>1</v>
      </c>
      <c r="AK25" s="8">
        <f>ABS(ROUNDDOWN((AI25-(3600*ROUNDDOWN(AI25/3600,0)))/60,0))</f>
        <v>1</v>
      </c>
      <c r="AL25" s="8">
        <f>ABS(AI25-(ROUNDDOWN(AI25/3600,0)*3600+ROUNDDOWN((AI25-(3600*ROUNDDOWN(AI25/3600,0)))/60,0)*60))</f>
        <v>43</v>
      </c>
      <c r="AM25" s="8">
        <f>ROUND((AA25+AE25+AI25)/3,0)</f>
        <v>3702</v>
      </c>
      <c r="AN25" s="8">
        <f>ABS(ROUNDDOWN(AM25/3600,0))</f>
        <v>1</v>
      </c>
      <c r="AO25" s="8">
        <f>ABS(ROUNDDOWN((AM25-(3600*ROUNDDOWN(AM25/3600,0)))/60,0))</f>
        <v>1</v>
      </c>
      <c r="AP25" s="8">
        <f>ABS(AM25-(ROUNDDOWN(AM25/3600,0)*3600+ROUNDDOWN((AM25-(3600*ROUNDDOWN(AM25/3600,0)))/60,0)*60))</f>
        <v>42</v>
      </c>
      <c r="AR25" s="25"/>
      <c r="AS25" s="25"/>
      <c r="AT25" s="25"/>
      <c r="AU25" s="25"/>
      <c r="AV25" s="25"/>
      <c r="AW25" s="25"/>
      <c r="AX25" s="25"/>
    </row>
    <row r="26" spans="1:52" s="8" customFormat="1" ht="12">
      <c r="A26" s="11"/>
      <c r="B26" s="11"/>
      <c r="C26" s="11"/>
      <c r="D26" s="59"/>
      <c r="E26" s="59"/>
      <c r="F26" s="59"/>
      <c r="G26" s="59"/>
      <c r="H26" s="59"/>
      <c r="I26" s="59"/>
      <c r="J26" s="59"/>
      <c r="K26" s="59"/>
      <c r="L26" s="59"/>
      <c r="M26" s="59"/>
      <c r="N26" s="59"/>
      <c r="O26" s="59"/>
      <c r="P26" s="59"/>
      <c r="Q26" s="59"/>
      <c r="R26" s="59"/>
      <c r="S26" s="59"/>
      <c r="T26" s="59"/>
      <c r="U26" s="59"/>
      <c r="V26" s="59"/>
      <c r="W26" s="59"/>
      <c r="X26" s="59"/>
      <c r="AR26" s="25"/>
      <c r="AS26" s="25"/>
      <c r="AT26" s="25"/>
      <c r="AU26" s="25"/>
      <c r="AV26" s="25"/>
      <c r="AW26" s="25"/>
      <c r="AX26" s="25"/>
    </row>
    <row r="27" spans="1:52" s="8" customFormat="1" ht="12">
      <c r="A27" s="11"/>
      <c r="B27" s="11"/>
      <c r="C27" s="11"/>
      <c r="D27" s="59"/>
      <c r="E27" s="59"/>
      <c r="F27" s="59"/>
      <c r="G27" s="59"/>
      <c r="H27" s="59"/>
      <c r="I27" s="59"/>
      <c r="J27" s="59"/>
      <c r="K27" s="59"/>
      <c r="L27" s="59"/>
      <c r="M27" s="59"/>
      <c r="N27" s="59"/>
      <c r="O27" s="59"/>
      <c r="P27" s="59"/>
      <c r="Q27" s="59"/>
      <c r="R27" s="59"/>
      <c r="S27" s="59"/>
      <c r="T27" s="59"/>
      <c r="U27" s="59"/>
      <c r="V27" s="59"/>
      <c r="W27" s="59"/>
      <c r="X27" s="59"/>
      <c r="AR27" s="25"/>
      <c r="AS27" s="25"/>
      <c r="AT27" s="25"/>
      <c r="AU27" s="25"/>
      <c r="AV27" s="25"/>
      <c r="AW27" s="25"/>
      <c r="AX27" s="25"/>
    </row>
    <row r="28" spans="1:52" s="8" customFormat="1" ht="12">
      <c r="A28" s="7" t="s">
        <v>0</v>
      </c>
      <c r="B28" s="7" t="s">
        <v>1</v>
      </c>
      <c r="C28" s="7" t="s">
        <v>2</v>
      </c>
      <c r="D28" s="549" t="s">
        <v>3</v>
      </c>
      <c r="E28" s="549"/>
      <c r="F28" s="549"/>
      <c r="G28" s="549" t="s">
        <v>13</v>
      </c>
      <c r="H28" s="549"/>
      <c r="I28" s="549"/>
      <c r="J28" s="549" t="s">
        <v>4</v>
      </c>
      <c r="K28" s="549"/>
      <c r="L28" s="549"/>
      <c r="M28" s="549" t="s">
        <v>6</v>
      </c>
      <c r="N28" s="549"/>
      <c r="O28" s="549"/>
      <c r="P28" s="549" t="s">
        <v>5</v>
      </c>
      <c r="Q28" s="549"/>
      <c r="R28" s="549"/>
      <c r="S28" s="549" t="s">
        <v>7</v>
      </c>
      <c r="T28" s="549"/>
      <c r="U28" s="549"/>
      <c r="V28" s="549" t="s">
        <v>12</v>
      </c>
      <c r="W28" s="549"/>
      <c r="X28" s="549"/>
      <c r="AR28" s="25"/>
      <c r="AS28" s="25"/>
      <c r="AT28" s="25"/>
      <c r="AU28" s="25"/>
      <c r="AV28" s="25"/>
      <c r="AW28" s="25"/>
      <c r="AX28" s="25"/>
    </row>
    <row r="29" spans="1:52" s="8" customFormat="1" ht="13.5" customHeight="1">
      <c r="A29" s="9">
        <v>44851</v>
      </c>
      <c r="B29" s="7" t="s">
        <v>214</v>
      </c>
      <c r="C29" s="7" t="s">
        <v>155</v>
      </c>
      <c r="D29" s="30">
        <v>91</v>
      </c>
      <c r="E29" s="3">
        <v>2</v>
      </c>
      <c r="F29" s="4">
        <v>19</v>
      </c>
      <c r="G29" s="30" t="str">
        <f>IF(AA29&lt;0,"-"&amp;AB29,AB29)</f>
        <v>-1</v>
      </c>
      <c r="H29" s="3">
        <f t="shared" ref="H29:I31" si="16">AC29</f>
        <v>2</v>
      </c>
      <c r="I29" s="3">
        <f t="shared" si="16"/>
        <v>19</v>
      </c>
      <c r="J29" s="30">
        <v>91</v>
      </c>
      <c r="K29" s="3">
        <v>2</v>
      </c>
      <c r="L29" s="4">
        <v>20</v>
      </c>
      <c r="M29" s="30" t="str">
        <f>IF(AE29&lt;0,"-"&amp;AF29,AF29)</f>
        <v>-1</v>
      </c>
      <c r="N29" s="3">
        <f t="shared" ref="N29:O31" si="17">AG29</f>
        <v>2</v>
      </c>
      <c r="O29" s="3">
        <f t="shared" si="17"/>
        <v>20</v>
      </c>
      <c r="P29" s="30">
        <v>91</v>
      </c>
      <c r="Q29" s="3">
        <v>2</v>
      </c>
      <c r="R29" s="4">
        <v>20</v>
      </c>
      <c r="S29" s="30" t="str">
        <f>IF(AI29&lt;0,"-"&amp;AJ29,AJ29)</f>
        <v>-1</v>
      </c>
      <c r="T29" s="3">
        <f t="shared" ref="T29:U31" si="18">AK29</f>
        <v>2</v>
      </c>
      <c r="U29" s="3">
        <f t="shared" si="18"/>
        <v>20</v>
      </c>
      <c r="V29" s="30" t="str">
        <f>IF(AM29&lt;0,"-"&amp;AN29,AN29)</f>
        <v>-1</v>
      </c>
      <c r="W29" s="3">
        <f t="shared" ref="W29:X31" si="19">AO29</f>
        <v>2</v>
      </c>
      <c r="X29" s="4">
        <f t="shared" si="19"/>
        <v>20</v>
      </c>
      <c r="AA29" s="8">
        <f>324000-(F29+E29*60+D29*60*60)</f>
        <v>-3739</v>
      </c>
      <c r="AB29" s="8">
        <f>ABS(ROUNDDOWN(AA29/3600,0))</f>
        <v>1</v>
      </c>
      <c r="AC29" s="8">
        <f>ABS(ROUNDDOWN((AA29-(3600*ROUNDDOWN(AA29/3600,0)))/60,0))</f>
        <v>2</v>
      </c>
      <c r="AD29" s="8">
        <f>ABS(AA29-(ROUNDDOWN(AA29/3600,0)*3600+ROUNDDOWN((AA29-(3600*ROUNDDOWN(AA29/3600,0)))/60,0)*60))</f>
        <v>19</v>
      </c>
      <c r="AE29" s="8">
        <f>324000-(L29+K29*60+J29*60*60)</f>
        <v>-3740</v>
      </c>
      <c r="AF29" s="8">
        <f>ABS(ROUNDDOWN(AE29/3600,0))</f>
        <v>1</v>
      </c>
      <c r="AG29" s="8">
        <f>ABS(ROUNDDOWN((AE29-(3600*ROUNDDOWN(AE29/3600,0)))/60,0))</f>
        <v>2</v>
      </c>
      <c r="AH29" s="8">
        <f>ABS(AE29-(ROUNDDOWN(AE29/3600,0)*3600+ROUNDDOWN((AE29-(3600*ROUNDDOWN(AE29/3600,0)))/60,0)*60))</f>
        <v>20</v>
      </c>
      <c r="AI29" s="8">
        <f>324000-(R29+Q29*60+P29*60*60)</f>
        <v>-3740</v>
      </c>
      <c r="AJ29" s="8">
        <f>ABS(ROUNDDOWN(AI29/3600,0))</f>
        <v>1</v>
      </c>
      <c r="AK29" s="8">
        <f>ABS(ROUNDDOWN((AI29-(3600*ROUNDDOWN(AI29/3600,0)))/60,0))</f>
        <v>2</v>
      </c>
      <c r="AL29" s="8">
        <f>ABS(AI29-(ROUNDDOWN(AI29/3600,0)*3600+ROUNDDOWN((AI29-(3600*ROUNDDOWN(AI29/3600,0)))/60,0)*60))</f>
        <v>20</v>
      </c>
      <c r="AM29" s="8">
        <f>ROUND((AA29+AE29+AI29)/3,0)</f>
        <v>-3740</v>
      </c>
      <c r="AN29" s="8">
        <f>ABS(ROUNDDOWN(AM29/3600,0))</f>
        <v>1</v>
      </c>
      <c r="AO29" s="8">
        <f>ABS(ROUNDDOWN((AM29-(3600*ROUNDDOWN(AM29/3600,0)))/60,0))</f>
        <v>2</v>
      </c>
      <c r="AP29" s="8">
        <f>ABS(AM29-(ROUNDDOWN(AM29/3600,0)*3600+ROUNDDOWN((AM29-(3600*ROUNDDOWN(AM29/3600,0)))/60,0)*60))</f>
        <v>20</v>
      </c>
      <c r="AR29" s="25"/>
      <c r="AS29" s="25"/>
      <c r="AT29" s="25"/>
      <c r="AU29" s="25"/>
      <c r="AV29" s="25"/>
      <c r="AW29" s="25"/>
      <c r="AX29" s="25"/>
    </row>
    <row r="30" spans="1:52" s="8" customFormat="1" ht="12">
      <c r="A30" s="7"/>
      <c r="B30" s="7"/>
      <c r="C30" s="7" t="s">
        <v>35</v>
      </c>
      <c r="D30" s="31">
        <v>90</v>
      </c>
      <c r="E30" s="32">
        <v>41</v>
      </c>
      <c r="F30" s="4">
        <v>3</v>
      </c>
      <c r="G30" s="30" t="str">
        <f>IF(AA30&lt;0,"-"&amp;AB30,AB30)</f>
        <v>-0</v>
      </c>
      <c r="H30" s="3">
        <f t="shared" si="16"/>
        <v>41</v>
      </c>
      <c r="I30" s="3">
        <f t="shared" si="16"/>
        <v>3</v>
      </c>
      <c r="J30" s="31">
        <v>90</v>
      </c>
      <c r="K30" s="32">
        <v>41</v>
      </c>
      <c r="L30" s="4">
        <v>1</v>
      </c>
      <c r="M30" s="30" t="str">
        <f>IF(AE30&lt;0,"-"&amp;AF30,AF30)</f>
        <v>-0</v>
      </c>
      <c r="N30" s="3">
        <f t="shared" si="17"/>
        <v>41</v>
      </c>
      <c r="O30" s="3">
        <f t="shared" si="17"/>
        <v>1</v>
      </c>
      <c r="P30" s="31">
        <v>90</v>
      </c>
      <c r="Q30" s="32">
        <v>40</v>
      </c>
      <c r="R30" s="4">
        <v>58</v>
      </c>
      <c r="S30" s="30" t="str">
        <f>IF(AI30&lt;0,"-"&amp;AJ30,AJ30)</f>
        <v>-0</v>
      </c>
      <c r="T30" s="3">
        <f t="shared" si="18"/>
        <v>40</v>
      </c>
      <c r="U30" s="3">
        <f t="shared" si="18"/>
        <v>58</v>
      </c>
      <c r="V30" s="30" t="str">
        <f>IF(AM30&lt;0,"-"&amp;AN30,AN30)</f>
        <v>-0</v>
      </c>
      <c r="W30" s="3">
        <f t="shared" si="19"/>
        <v>41</v>
      </c>
      <c r="X30" s="4">
        <f t="shared" si="19"/>
        <v>1</v>
      </c>
      <c r="AA30" s="8">
        <f>324000-(F30+E30*60+D30*60*60)</f>
        <v>-2463</v>
      </c>
      <c r="AB30" s="8">
        <f>ABS(ROUNDDOWN(AA30/3600,0))</f>
        <v>0</v>
      </c>
      <c r="AC30" s="8">
        <f>ABS(ROUNDDOWN((AA30-(3600*ROUNDDOWN(AA30/3600,0)))/60,0))</f>
        <v>41</v>
      </c>
      <c r="AD30" s="8">
        <f>ABS(AA30-(ROUNDDOWN(AA30/3600,0)*3600+ROUNDDOWN((AA30-(3600*ROUNDDOWN(AA30/3600,0)))/60,0)*60))</f>
        <v>3</v>
      </c>
      <c r="AE30" s="8">
        <f>324000-(L30+K30*60+J30*60*60)</f>
        <v>-2461</v>
      </c>
      <c r="AF30" s="8">
        <f>ABS(ROUNDDOWN(AE30/3600,0))</f>
        <v>0</v>
      </c>
      <c r="AG30" s="8">
        <f>ABS(ROUNDDOWN((AE30-(3600*ROUNDDOWN(AE30/3600,0)))/60,0))</f>
        <v>41</v>
      </c>
      <c r="AH30" s="8">
        <f>ABS(AE30-(ROUNDDOWN(AE30/3600,0)*3600+ROUNDDOWN((AE30-(3600*ROUNDDOWN(AE30/3600,0)))/60,0)*60))</f>
        <v>1</v>
      </c>
      <c r="AI30" s="8">
        <f>324000-(R30+Q30*60+P30*60*60)</f>
        <v>-2458</v>
      </c>
      <c r="AJ30" s="8">
        <f>ABS(ROUNDDOWN(AI30/3600,0))</f>
        <v>0</v>
      </c>
      <c r="AK30" s="8">
        <f>ABS(ROUNDDOWN((AI30-(3600*ROUNDDOWN(AI30/3600,0)))/60,0))</f>
        <v>40</v>
      </c>
      <c r="AL30" s="8">
        <f>ABS(AI30-(ROUNDDOWN(AI30/3600,0)*3600+ROUNDDOWN((AI30-(3600*ROUNDDOWN(AI30/3600,0)))/60,0)*60))</f>
        <v>58</v>
      </c>
      <c r="AM30" s="8">
        <f>ROUND((AA30+AE30+AI30)/3,0)</f>
        <v>-2461</v>
      </c>
      <c r="AN30" s="8">
        <f>ABS(ROUNDDOWN(AM30/3600,0))</f>
        <v>0</v>
      </c>
      <c r="AO30" s="8">
        <f>ABS(ROUNDDOWN((AM30-(3600*ROUNDDOWN(AM30/3600,0)))/60,0))</f>
        <v>41</v>
      </c>
      <c r="AP30" s="8">
        <f>ABS(AM30-(ROUNDDOWN(AM30/3600,0)*3600+ROUNDDOWN((AM30-(3600*ROUNDDOWN(AM30/3600,0)))/60,0)*60))</f>
        <v>1</v>
      </c>
      <c r="AR30" s="25"/>
      <c r="AS30" s="25"/>
      <c r="AT30" s="25"/>
      <c r="AU30" s="25"/>
      <c r="AV30" s="25"/>
      <c r="AW30" s="25"/>
      <c r="AX30" s="25"/>
    </row>
    <row r="31" spans="1:52" s="8" customFormat="1" ht="12">
      <c r="A31" s="7"/>
      <c r="B31" s="7"/>
      <c r="C31" s="7" t="s">
        <v>33</v>
      </c>
      <c r="D31" s="31">
        <v>88</v>
      </c>
      <c r="E31" s="32">
        <v>5</v>
      </c>
      <c r="F31" s="56">
        <v>51</v>
      </c>
      <c r="G31" s="30">
        <f>IF(AA31&lt;0,"-"&amp;AB31,AB31)</f>
        <v>1</v>
      </c>
      <c r="H31" s="3">
        <f t="shared" si="16"/>
        <v>54</v>
      </c>
      <c r="I31" s="3">
        <f t="shared" si="16"/>
        <v>9</v>
      </c>
      <c r="J31" s="31">
        <v>88</v>
      </c>
      <c r="K31" s="32">
        <v>5</v>
      </c>
      <c r="L31" s="56">
        <v>52</v>
      </c>
      <c r="M31" s="30">
        <f>IF(AE31&lt;0,"-"&amp;AF31,AF31)</f>
        <v>1</v>
      </c>
      <c r="N31" s="3">
        <f t="shared" si="17"/>
        <v>54</v>
      </c>
      <c r="O31" s="3">
        <f t="shared" si="17"/>
        <v>8</v>
      </c>
      <c r="P31" s="31">
        <v>88</v>
      </c>
      <c r="Q31" s="32">
        <v>5</v>
      </c>
      <c r="R31" s="56">
        <v>52</v>
      </c>
      <c r="S31" s="30">
        <f>IF(AI31&lt;0,"-"&amp;AJ31,AJ31)</f>
        <v>1</v>
      </c>
      <c r="T31" s="3">
        <f t="shared" si="18"/>
        <v>54</v>
      </c>
      <c r="U31" s="3">
        <f t="shared" si="18"/>
        <v>8</v>
      </c>
      <c r="V31" s="30">
        <f>IF(AM31&lt;0,"-"&amp;AN31,AN31)</f>
        <v>1</v>
      </c>
      <c r="W31" s="3">
        <f t="shared" si="19"/>
        <v>54</v>
      </c>
      <c r="X31" s="4">
        <f t="shared" si="19"/>
        <v>8</v>
      </c>
      <c r="AA31" s="8">
        <f>324000-(F31+E31*60+D31*60*60)</f>
        <v>6849</v>
      </c>
      <c r="AB31" s="8">
        <f>ABS(ROUNDDOWN(AA31/3600,0))</f>
        <v>1</v>
      </c>
      <c r="AC31" s="8">
        <f>ABS(ROUNDDOWN((AA31-(3600*ROUNDDOWN(AA31/3600,0)))/60,0))</f>
        <v>54</v>
      </c>
      <c r="AD31" s="8">
        <f>ABS(AA31-(ROUNDDOWN(AA31/3600,0)*3600+ROUNDDOWN((AA31-(3600*ROUNDDOWN(AA31/3600,0)))/60,0)*60))</f>
        <v>9</v>
      </c>
      <c r="AE31" s="8">
        <f>324000-(L31+K31*60+J31*60*60)</f>
        <v>6848</v>
      </c>
      <c r="AF31" s="8">
        <f>ABS(ROUNDDOWN(AE31/3600,0))</f>
        <v>1</v>
      </c>
      <c r="AG31" s="8">
        <f>ABS(ROUNDDOWN((AE31-(3600*ROUNDDOWN(AE31/3600,0)))/60,0))</f>
        <v>54</v>
      </c>
      <c r="AH31" s="8">
        <f>ABS(AE31-(ROUNDDOWN(AE31/3600,0)*3600+ROUNDDOWN((AE31-(3600*ROUNDDOWN(AE31/3600,0)))/60,0)*60))</f>
        <v>8</v>
      </c>
      <c r="AI31" s="8">
        <f>324000-(R31+Q31*60+P31*60*60)</f>
        <v>6848</v>
      </c>
      <c r="AJ31" s="8">
        <f>ABS(ROUNDDOWN(AI31/3600,0))</f>
        <v>1</v>
      </c>
      <c r="AK31" s="8">
        <f>ABS(ROUNDDOWN((AI31-(3600*ROUNDDOWN(AI31/3600,0)))/60,0))</f>
        <v>54</v>
      </c>
      <c r="AL31" s="8">
        <f>ABS(AI31-(ROUNDDOWN(AI31/3600,0)*3600+ROUNDDOWN((AI31-(3600*ROUNDDOWN(AI31/3600,0)))/60,0)*60))</f>
        <v>8</v>
      </c>
      <c r="AM31" s="8">
        <f>ROUND((AA31+AE31+AI31)/3,0)</f>
        <v>6848</v>
      </c>
      <c r="AN31" s="8">
        <f>ABS(ROUNDDOWN(AM31/3600,0))</f>
        <v>1</v>
      </c>
      <c r="AO31" s="8">
        <f>ABS(ROUNDDOWN((AM31-(3600*ROUNDDOWN(AM31/3600,0)))/60,0))</f>
        <v>54</v>
      </c>
      <c r="AP31" s="8">
        <f>ABS(AM31-(ROUNDDOWN(AM31/3600,0)*3600+ROUNDDOWN((AM31-(3600*ROUNDDOWN(AM31/3600,0)))/60,0)*60))</f>
        <v>8</v>
      </c>
      <c r="AR31" s="25"/>
      <c r="AS31" s="25"/>
      <c r="AT31" s="25"/>
      <c r="AU31" s="25"/>
      <c r="AV31" s="25"/>
      <c r="AW31" s="25"/>
      <c r="AX31" s="25"/>
    </row>
    <row r="32" spans="1:52" s="8" customFormat="1" ht="12">
      <c r="A32" s="11"/>
      <c r="B32" s="11"/>
      <c r="C32" s="11"/>
      <c r="D32" s="59"/>
      <c r="E32" s="59"/>
      <c r="F32" s="59"/>
      <c r="G32" s="59"/>
      <c r="H32" s="59"/>
      <c r="I32" s="59"/>
      <c r="J32" s="59"/>
      <c r="K32" s="59"/>
      <c r="L32" s="59"/>
      <c r="M32" s="59"/>
      <c r="N32" s="59"/>
      <c r="O32" s="59"/>
      <c r="P32" s="59"/>
      <c r="Q32" s="59"/>
      <c r="R32" s="59"/>
      <c r="S32" s="59"/>
      <c r="T32" s="59"/>
      <c r="U32" s="59"/>
      <c r="V32" s="59"/>
      <c r="W32" s="59"/>
      <c r="X32" s="59"/>
      <c r="AR32" s="25"/>
      <c r="AS32" s="25"/>
      <c r="AT32" s="25"/>
      <c r="AU32" s="25"/>
      <c r="AV32" s="25"/>
      <c r="AW32" s="25"/>
      <c r="AX32" s="25"/>
    </row>
    <row r="33" spans="1:50" s="8" customFormat="1" ht="12">
      <c r="A33" s="11"/>
      <c r="B33" s="11"/>
      <c r="C33" s="11"/>
      <c r="D33" s="59"/>
      <c r="E33" s="59"/>
      <c r="F33" s="59"/>
      <c r="G33" s="59"/>
      <c r="H33" s="59"/>
      <c r="I33" s="59"/>
      <c r="J33" s="59"/>
      <c r="K33" s="59"/>
      <c r="L33" s="59"/>
      <c r="M33" s="59"/>
      <c r="N33" s="59"/>
      <c r="O33" s="59"/>
      <c r="P33" s="59"/>
      <c r="Q33" s="59"/>
      <c r="R33" s="59"/>
      <c r="S33" s="59"/>
      <c r="T33" s="59"/>
      <c r="U33" s="59"/>
      <c r="V33" s="59"/>
      <c r="W33" s="59"/>
      <c r="X33" s="59"/>
      <c r="AR33" s="25"/>
      <c r="AS33" s="25"/>
      <c r="AT33" s="25"/>
      <c r="AU33" s="25"/>
      <c r="AV33" s="25"/>
      <c r="AW33" s="25"/>
      <c r="AX33" s="25"/>
    </row>
    <row r="34" spans="1:50" s="8" customFormat="1" ht="12">
      <c r="A34" s="7" t="s">
        <v>0</v>
      </c>
      <c r="B34" s="7" t="s">
        <v>1</v>
      </c>
      <c r="C34" s="7" t="s">
        <v>2</v>
      </c>
      <c r="D34" s="549" t="s">
        <v>3</v>
      </c>
      <c r="E34" s="549"/>
      <c r="F34" s="549"/>
      <c r="G34" s="549" t="s">
        <v>13</v>
      </c>
      <c r="H34" s="549"/>
      <c r="I34" s="549"/>
      <c r="J34" s="549" t="s">
        <v>4</v>
      </c>
      <c r="K34" s="549"/>
      <c r="L34" s="549"/>
      <c r="M34" s="549" t="s">
        <v>6</v>
      </c>
      <c r="N34" s="549"/>
      <c r="O34" s="549"/>
      <c r="P34" s="549" t="s">
        <v>5</v>
      </c>
      <c r="Q34" s="549"/>
      <c r="R34" s="549"/>
      <c r="S34" s="549" t="s">
        <v>7</v>
      </c>
      <c r="T34" s="549"/>
      <c r="U34" s="549"/>
      <c r="V34" s="549" t="s">
        <v>12</v>
      </c>
      <c r="W34" s="549"/>
      <c r="X34" s="549"/>
      <c r="AR34" s="25"/>
      <c r="AS34" s="25"/>
      <c r="AT34" s="25"/>
      <c r="AU34" s="25"/>
      <c r="AV34" s="25"/>
      <c r="AW34" s="25"/>
      <c r="AX34" s="25"/>
    </row>
    <row r="35" spans="1:50" s="8" customFormat="1" ht="13.5" customHeight="1">
      <c r="A35" s="9">
        <v>44851</v>
      </c>
      <c r="B35" s="7" t="s">
        <v>33</v>
      </c>
      <c r="C35" s="7" t="s">
        <v>163</v>
      </c>
      <c r="D35" s="30">
        <v>91</v>
      </c>
      <c r="E35" s="3">
        <v>54</v>
      </c>
      <c r="F35" s="4">
        <v>52</v>
      </c>
      <c r="G35" s="30" t="str">
        <f>IF(AA35&lt;0,"-"&amp;AB35,AB35)</f>
        <v>-1</v>
      </c>
      <c r="H35" s="3">
        <f t="shared" ref="H35:I38" si="20">AC35</f>
        <v>54</v>
      </c>
      <c r="I35" s="3">
        <f t="shared" si="20"/>
        <v>52</v>
      </c>
      <c r="J35" s="30">
        <v>91</v>
      </c>
      <c r="K35" s="3">
        <v>54</v>
      </c>
      <c r="L35" s="4">
        <v>51</v>
      </c>
      <c r="M35" s="30" t="str">
        <f>IF(AE35&lt;0,"-"&amp;AF35,AF35)</f>
        <v>-1</v>
      </c>
      <c r="N35" s="3">
        <f t="shared" ref="N35:O38" si="21">AG35</f>
        <v>54</v>
      </c>
      <c r="O35" s="3">
        <f t="shared" si="21"/>
        <v>51</v>
      </c>
      <c r="P35" s="30">
        <v>91</v>
      </c>
      <c r="Q35" s="3">
        <v>54</v>
      </c>
      <c r="R35" s="4">
        <v>52</v>
      </c>
      <c r="S35" s="30" t="str">
        <f>IF(AI35&lt;0,"-"&amp;AJ35,AJ35)</f>
        <v>-1</v>
      </c>
      <c r="T35" s="3">
        <f t="shared" ref="T35:U38" si="22">AK35</f>
        <v>54</v>
      </c>
      <c r="U35" s="3">
        <f t="shared" si="22"/>
        <v>52</v>
      </c>
      <c r="V35" s="30" t="str">
        <f>IF(AM35&lt;0,"-"&amp;AN35,AN35)</f>
        <v>-1</v>
      </c>
      <c r="W35" s="3">
        <f t="shared" ref="W35:X38" si="23">AO35</f>
        <v>54</v>
      </c>
      <c r="X35" s="4">
        <f t="shared" si="23"/>
        <v>52</v>
      </c>
      <c r="AA35" s="8">
        <f>324000-(F35+E35*60+D35*60*60)</f>
        <v>-6892</v>
      </c>
      <c r="AB35" s="8">
        <f>ABS(ROUNDDOWN(AA35/3600,0))</f>
        <v>1</v>
      </c>
      <c r="AC35" s="8">
        <f>ABS(ROUNDDOWN((AA35-(3600*ROUNDDOWN(AA35/3600,0)))/60,0))</f>
        <v>54</v>
      </c>
      <c r="AD35" s="8">
        <f>ABS(AA35-(ROUNDDOWN(AA35/3600,0)*3600+ROUNDDOWN((AA35-(3600*ROUNDDOWN(AA35/3600,0)))/60,0)*60))</f>
        <v>52</v>
      </c>
      <c r="AE35" s="8">
        <f>324000-(L35+K35*60+J35*60*60)</f>
        <v>-6891</v>
      </c>
      <c r="AF35" s="8">
        <f>ABS(ROUNDDOWN(AE35/3600,0))</f>
        <v>1</v>
      </c>
      <c r="AG35" s="8">
        <f>ABS(ROUNDDOWN((AE35-(3600*ROUNDDOWN(AE35/3600,0)))/60,0))</f>
        <v>54</v>
      </c>
      <c r="AH35" s="8">
        <f>ABS(AE35-(ROUNDDOWN(AE35/3600,0)*3600+ROUNDDOWN((AE35-(3600*ROUNDDOWN(AE35/3600,0)))/60,0)*60))</f>
        <v>51</v>
      </c>
      <c r="AI35" s="8">
        <f>324000-(R35+Q35*60+P35*60*60)</f>
        <v>-6892</v>
      </c>
      <c r="AJ35" s="8">
        <f>ABS(ROUNDDOWN(AI35/3600,0))</f>
        <v>1</v>
      </c>
      <c r="AK35" s="8">
        <f>ABS(ROUNDDOWN((AI35-(3600*ROUNDDOWN(AI35/3600,0)))/60,0))</f>
        <v>54</v>
      </c>
      <c r="AL35" s="8">
        <f>ABS(AI35-(ROUNDDOWN(AI35/3600,0)*3600+ROUNDDOWN((AI35-(3600*ROUNDDOWN(AI35/3600,0)))/60,0)*60))</f>
        <v>52</v>
      </c>
      <c r="AM35" s="8">
        <f>ROUND((AA35+AE35+AI35)/3,0)</f>
        <v>-6892</v>
      </c>
      <c r="AN35" s="8">
        <f>ABS(ROUNDDOWN(AM35/3600,0))</f>
        <v>1</v>
      </c>
      <c r="AO35" s="8">
        <f>ABS(ROUNDDOWN((AM35-(3600*ROUNDDOWN(AM35/3600,0)))/60,0))</f>
        <v>54</v>
      </c>
      <c r="AP35" s="8">
        <f>ABS(AM35-(ROUNDDOWN(AM35/3600,0)*3600+ROUNDDOWN((AM35-(3600*ROUNDDOWN(AM35/3600,0)))/60,0)*60))</f>
        <v>52</v>
      </c>
      <c r="AR35" s="25"/>
      <c r="AS35" s="25"/>
      <c r="AT35" s="25"/>
      <c r="AU35" s="25"/>
      <c r="AV35" s="25"/>
      <c r="AW35" s="25"/>
      <c r="AX35" s="25"/>
    </row>
    <row r="36" spans="1:50" s="8" customFormat="1" ht="12">
      <c r="A36" s="7"/>
      <c r="B36" s="7"/>
      <c r="C36" s="7" t="s">
        <v>44</v>
      </c>
      <c r="D36" s="31">
        <v>91</v>
      </c>
      <c r="E36" s="32">
        <v>32</v>
      </c>
      <c r="F36" s="4">
        <v>45</v>
      </c>
      <c r="G36" s="30" t="str">
        <f>IF(AA36&lt;0,"-"&amp;AB36,AB36)</f>
        <v>-1</v>
      </c>
      <c r="H36" s="3">
        <f t="shared" si="20"/>
        <v>32</v>
      </c>
      <c r="I36" s="3">
        <f t="shared" si="20"/>
        <v>45</v>
      </c>
      <c r="J36" s="31">
        <v>91</v>
      </c>
      <c r="K36" s="32">
        <v>32</v>
      </c>
      <c r="L36" s="4">
        <v>46</v>
      </c>
      <c r="M36" s="30" t="str">
        <f>IF(AE36&lt;0,"-"&amp;AF36,AF36)</f>
        <v>-1</v>
      </c>
      <c r="N36" s="3">
        <f t="shared" si="21"/>
        <v>32</v>
      </c>
      <c r="O36" s="3">
        <f t="shared" si="21"/>
        <v>46</v>
      </c>
      <c r="P36" s="31">
        <v>91</v>
      </c>
      <c r="Q36" s="32">
        <v>32</v>
      </c>
      <c r="R36" s="4">
        <v>46</v>
      </c>
      <c r="S36" s="30" t="str">
        <f>IF(AI36&lt;0,"-"&amp;AJ36,AJ36)</f>
        <v>-1</v>
      </c>
      <c r="T36" s="3">
        <f t="shared" si="22"/>
        <v>32</v>
      </c>
      <c r="U36" s="3">
        <f t="shared" si="22"/>
        <v>46</v>
      </c>
      <c r="V36" s="30" t="str">
        <f>IF(AM36&lt;0,"-"&amp;AN36,AN36)</f>
        <v>-1</v>
      </c>
      <c r="W36" s="3">
        <f t="shared" si="23"/>
        <v>32</v>
      </c>
      <c r="X36" s="4">
        <f t="shared" si="23"/>
        <v>46</v>
      </c>
      <c r="AA36" s="8">
        <f>324000-(F36+E36*60+D36*60*60)</f>
        <v>-5565</v>
      </c>
      <c r="AB36" s="8">
        <f>ABS(ROUNDDOWN(AA36/3600,0))</f>
        <v>1</v>
      </c>
      <c r="AC36" s="8">
        <f>ABS(ROUNDDOWN((AA36-(3600*ROUNDDOWN(AA36/3600,0)))/60,0))</f>
        <v>32</v>
      </c>
      <c r="AD36" s="8">
        <f>ABS(AA36-(ROUNDDOWN(AA36/3600,0)*3600+ROUNDDOWN((AA36-(3600*ROUNDDOWN(AA36/3600,0)))/60,0)*60))</f>
        <v>45</v>
      </c>
      <c r="AE36" s="8">
        <f>324000-(L36+K36*60+J36*60*60)</f>
        <v>-5566</v>
      </c>
      <c r="AF36" s="8">
        <f>ABS(ROUNDDOWN(AE36/3600,0))</f>
        <v>1</v>
      </c>
      <c r="AG36" s="8">
        <f>ABS(ROUNDDOWN((AE36-(3600*ROUNDDOWN(AE36/3600,0)))/60,0))</f>
        <v>32</v>
      </c>
      <c r="AH36" s="8">
        <f>ABS(AE36-(ROUNDDOWN(AE36/3600,0)*3600+ROUNDDOWN((AE36-(3600*ROUNDDOWN(AE36/3600,0)))/60,0)*60))</f>
        <v>46</v>
      </c>
      <c r="AI36" s="8">
        <f>324000-(R36+Q36*60+P36*60*60)</f>
        <v>-5566</v>
      </c>
      <c r="AJ36" s="8">
        <f>ABS(ROUNDDOWN(AI36/3600,0))</f>
        <v>1</v>
      </c>
      <c r="AK36" s="8">
        <f>ABS(ROUNDDOWN((AI36-(3600*ROUNDDOWN(AI36/3600,0)))/60,0))</f>
        <v>32</v>
      </c>
      <c r="AL36" s="8">
        <f>ABS(AI36-(ROUNDDOWN(AI36/3600,0)*3600+ROUNDDOWN((AI36-(3600*ROUNDDOWN(AI36/3600,0)))/60,0)*60))</f>
        <v>46</v>
      </c>
      <c r="AM36" s="8">
        <f>ROUND((AA36+AE36+AI36)/3,0)</f>
        <v>-5566</v>
      </c>
      <c r="AN36" s="8">
        <f>ABS(ROUNDDOWN(AM36/3600,0))</f>
        <v>1</v>
      </c>
      <c r="AO36" s="8">
        <f>ABS(ROUNDDOWN((AM36-(3600*ROUNDDOWN(AM36/3600,0)))/60,0))</f>
        <v>32</v>
      </c>
      <c r="AP36" s="8">
        <f>ABS(AM36-(ROUNDDOWN(AM36/3600,0)*3600+ROUNDDOWN((AM36-(3600*ROUNDDOWN(AM36/3600,0)))/60,0)*60))</f>
        <v>46</v>
      </c>
      <c r="AR36" s="25"/>
      <c r="AS36" s="25"/>
      <c r="AT36" s="25"/>
      <c r="AU36" s="25"/>
      <c r="AV36" s="25"/>
      <c r="AW36" s="25"/>
      <c r="AX36" s="25"/>
    </row>
    <row r="37" spans="1:50" s="8" customFormat="1" ht="12">
      <c r="A37" s="7"/>
      <c r="B37" s="7"/>
      <c r="C37" s="7" t="s">
        <v>46</v>
      </c>
      <c r="D37" s="31">
        <v>82</v>
      </c>
      <c r="E37" s="32">
        <v>22</v>
      </c>
      <c r="F37" s="56">
        <v>11</v>
      </c>
      <c r="G37" s="30">
        <f>IF(AA37&lt;0,"-"&amp;AB37,AB37)</f>
        <v>7</v>
      </c>
      <c r="H37" s="3">
        <f t="shared" si="20"/>
        <v>37</v>
      </c>
      <c r="I37" s="3">
        <f t="shared" si="20"/>
        <v>49</v>
      </c>
      <c r="J37" s="31">
        <v>82</v>
      </c>
      <c r="K37" s="32">
        <v>22</v>
      </c>
      <c r="L37" s="56">
        <v>12</v>
      </c>
      <c r="M37" s="30">
        <f>IF(AE37&lt;0,"-"&amp;AF37,AF37)</f>
        <v>7</v>
      </c>
      <c r="N37" s="3">
        <f t="shared" si="21"/>
        <v>37</v>
      </c>
      <c r="O37" s="3">
        <f t="shared" si="21"/>
        <v>48</v>
      </c>
      <c r="P37" s="31">
        <v>82</v>
      </c>
      <c r="Q37" s="32">
        <v>22</v>
      </c>
      <c r="R37" s="56">
        <v>12</v>
      </c>
      <c r="S37" s="30">
        <f>IF(AI37&lt;0,"-"&amp;AJ37,AJ37)</f>
        <v>7</v>
      </c>
      <c r="T37" s="3">
        <f t="shared" si="22"/>
        <v>37</v>
      </c>
      <c r="U37" s="3">
        <f t="shared" si="22"/>
        <v>48</v>
      </c>
      <c r="V37" s="30">
        <f>IF(AM37&lt;0,"-"&amp;AN37,AN37)</f>
        <v>7</v>
      </c>
      <c r="W37" s="3">
        <f t="shared" si="23"/>
        <v>37</v>
      </c>
      <c r="X37" s="4">
        <f t="shared" si="23"/>
        <v>48</v>
      </c>
      <c r="AA37" s="8">
        <f>324000-(F37+E37*60+D37*60*60)</f>
        <v>27469</v>
      </c>
      <c r="AB37" s="8">
        <f>ABS(ROUNDDOWN(AA37/3600,0))</f>
        <v>7</v>
      </c>
      <c r="AC37" s="8">
        <f>ABS(ROUNDDOWN((AA37-(3600*ROUNDDOWN(AA37/3600,0)))/60,0))</f>
        <v>37</v>
      </c>
      <c r="AD37" s="8">
        <f>ABS(AA37-(ROUNDDOWN(AA37/3600,0)*3600+ROUNDDOWN((AA37-(3600*ROUNDDOWN(AA37/3600,0)))/60,0)*60))</f>
        <v>49</v>
      </c>
      <c r="AE37" s="8">
        <f>324000-(L37+K37*60+J37*60*60)</f>
        <v>27468</v>
      </c>
      <c r="AF37" s="8">
        <f>ABS(ROUNDDOWN(AE37/3600,0))</f>
        <v>7</v>
      </c>
      <c r="AG37" s="8">
        <f>ABS(ROUNDDOWN((AE37-(3600*ROUNDDOWN(AE37/3600,0)))/60,0))</f>
        <v>37</v>
      </c>
      <c r="AH37" s="8">
        <f>ABS(AE37-(ROUNDDOWN(AE37/3600,0)*3600+ROUNDDOWN((AE37-(3600*ROUNDDOWN(AE37/3600,0)))/60,0)*60))</f>
        <v>48</v>
      </c>
      <c r="AI37" s="8">
        <f>324000-(R37+Q37*60+P37*60*60)</f>
        <v>27468</v>
      </c>
      <c r="AJ37" s="8">
        <f>ABS(ROUNDDOWN(AI37/3600,0))</f>
        <v>7</v>
      </c>
      <c r="AK37" s="8">
        <f>ABS(ROUNDDOWN((AI37-(3600*ROUNDDOWN(AI37/3600,0)))/60,0))</f>
        <v>37</v>
      </c>
      <c r="AL37" s="8">
        <f>ABS(AI37-(ROUNDDOWN(AI37/3600,0)*3600+ROUNDDOWN((AI37-(3600*ROUNDDOWN(AI37/3600,0)))/60,0)*60))</f>
        <v>48</v>
      </c>
      <c r="AM37" s="8">
        <f>ROUND((AA37+AE37+AI37)/3,0)</f>
        <v>27468</v>
      </c>
      <c r="AN37" s="8">
        <f>ABS(ROUNDDOWN(AM37/3600,0))</f>
        <v>7</v>
      </c>
      <c r="AO37" s="8">
        <f>ABS(ROUNDDOWN((AM37-(3600*ROUNDDOWN(AM37/3600,0)))/60,0))</f>
        <v>37</v>
      </c>
      <c r="AP37" s="8">
        <f>ABS(AM37-(ROUNDDOWN(AM37/3600,0)*3600+ROUNDDOWN((AM37-(3600*ROUNDDOWN(AM37/3600,0)))/60,0)*60))</f>
        <v>48</v>
      </c>
      <c r="AR37" s="25"/>
      <c r="AS37" s="25"/>
      <c r="AT37" s="25"/>
      <c r="AU37" s="25"/>
      <c r="AV37" s="25"/>
      <c r="AW37" s="25"/>
      <c r="AX37" s="25"/>
    </row>
    <row r="38" spans="1:50" s="8" customFormat="1" ht="12">
      <c r="A38" s="7"/>
      <c r="B38" s="7"/>
      <c r="C38" s="7" t="s">
        <v>164</v>
      </c>
      <c r="D38" s="31">
        <v>81</v>
      </c>
      <c r="E38" s="32">
        <v>38</v>
      </c>
      <c r="F38" s="56">
        <v>10</v>
      </c>
      <c r="G38" s="30">
        <f>IF(AA38&lt;0,"-"&amp;AB38,AB38)</f>
        <v>8</v>
      </c>
      <c r="H38" s="3">
        <f t="shared" si="20"/>
        <v>21</v>
      </c>
      <c r="I38" s="3">
        <f t="shared" si="20"/>
        <v>50</v>
      </c>
      <c r="J38" s="31">
        <v>81</v>
      </c>
      <c r="K38" s="32">
        <v>38</v>
      </c>
      <c r="L38" s="56">
        <v>15</v>
      </c>
      <c r="M38" s="30">
        <f>IF(AE38&lt;0,"-"&amp;AF38,AF38)</f>
        <v>8</v>
      </c>
      <c r="N38" s="3">
        <f t="shared" si="21"/>
        <v>21</v>
      </c>
      <c r="O38" s="3">
        <f t="shared" si="21"/>
        <v>45</v>
      </c>
      <c r="P38" s="31">
        <v>81</v>
      </c>
      <c r="Q38" s="32">
        <v>38</v>
      </c>
      <c r="R38" s="56">
        <v>12</v>
      </c>
      <c r="S38" s="30">
        <f>IF(AI38&lt;0,"-"&amp;AJ38,AJ38)</f>
        <v>8</v>
      </c>
      <c r="T38" s="3">
        <f t="shared" si="22"/>
        <v>21</v>
      </c>
      <c r="U38" s="3">
        <f t="shared" si="22"/>
        <v>48</v>
      </c>
      <c r="V38" s="30">
        <f>IF(AM38&lt;0,"-"&amp;AN38,AN38)</f>
        <v>8</v>
      </c>
      <c r="W38" s="3">
        <f t="shared" si="23"/>
        <v>21</v>
      </c>
      <c r="X38" s="4">
        <f t="shared" si="23"/>
        <v>48</v>
      </c>
      <c r="AA38" s="8">
        <f>324000-(F38+E38*60+D38*60*60)</f>
        <v>30110</v>
      </c>
      <c r="AB38" s="8">
        <f>ABS(ROUNDDOWN(AA38/3600,0))</f>
        <v>8</v>
      </c>
      <c r="AC38" s="8">
        <f>ABS(ROUNDDOWN((AA38-(3600*ROUNDDOWN(AA38/3600,0)))/60,0))</f>
        <v>21</v>
      </c>
      <c r="AD38" s="8">
        <f>ABS(AA38-(ROUNDDOWN(AA38/3600,0)*3600+ROUNDDOWN((AA38-(3600*ROUNDDOWN(AA38/3600,0)))/60,0)*60))</f>
        <v>50</v>
      </c>
      <c r="AE38" s="8">
        <f>324000-(L38+K38*60+J38*60*60)</f>
        <v>30105</v>
      </c>
      <c r="AF38" s="8">
        <f>ABS(ROUNDDOWN(AE38/3600,0))</f>
        <v>8</v>
      </c>
      <c r="AG38" s="8">
        <f>ABS(ROUNDDOWN((AE38-(3600*ROUNDDOWN(AE38/3600,0)))/60,0))</f>
        <v>21</v>
      </c>
      <c r="AH38" s="8">
        <f>ABS(AE38-(ROUNDDOWN(AE38/3600,0)*3600+ROUNDDOWN((AE38-(3600*ROUNDDOWN(AE38/3600,0)))/60,0)*60))</f>
        <v>45</v>
      </c>
      <c r="AI38" s="8">
        <f>324000-(R38+Q38*60+P38*60*60)</f>
        <v>30108</v>
      </c>
      <c r="AJ38" s="8">
        <f>ABS(ROUNDDOWN(AI38/3600,0))</f>
        <v>8</v>
      </c>
      <c r="AK38" s="8">
        <f>ABS(ROUNDDOWN((AI38-(3600*ROUNDDOWN(AI38/3600,0)))/60,0))</f>
        <v>21</v>
      </c>
      <c r="AL38" s="8">
        <f>ABS(AI38-(ROUNDDOWN(AI38/3600,0)*3600+ROUNDDOWN((AI38-(3600*ROUNDDOWN(AI38/3600,0)))/60,0)*60))</f>
        <v>48</v>
      </c>
      <c r="AM38" s="8">
        <f>ROUND((AA38+AE38+AI38)/3,0)</f>
        <v>30108</v>
      </c>
      <c r="AN38" s="8">
        <f>ABS(ROUNDDOWN(AM38/3600,0))</f>
        <v>8</v>
      </c>
      <c r="AO38" s="8">
        <f>ABS(ROUNDDOWN((AM38-(3600*ROUNDDOWN(AM38/3600,0)))/60,0))</f>
        <v>21</v>
      </c>
      <c r="AP38" s="8">
        <f>ABS(AM38-(ROUNDDOWN(AM38/3600,0)*3600+ROUNDDOWN((AM38-(3600*ROUNDDOWN(AM38/3600,0)))/60,0)*60))</f>
        <v>48</v>
      </c>
      <c r="AR38" s="25"/>
      <c r="AS38" s="25"/>
      <c r="AT38" s="25"/>
      <c r="AU38" s="25"/>
      <c r="AV38" s="25"/>
      <c r="AW38" s="25"/>
      <c r="AX38" s="25"/>
    </row>
    <row r="39" spans="1:50" s="8" customFormat="1" ht="12">
      <c r="A39" s="11"/>
      <c r="B39" s="11"/>
      <c r="C39" s="11"/>
      <c r="D39" s="59"/>
      <c r="E39" s="59"/>
      <c r="F39" s="59"/>
      <c r="G39" s="59"/>
      <c r="H39" s="59"/>
      <c r="I39" s="59"/>
      <c r="J39" s="59"/>
      <c r="K39" s="59"/>
      <c r="L39" s="59"/>
      <c r="M39" s="59"/>
      <c r="N39" s="59"/>
      <c r="O39" s="59"/>
      <c r="P39" s="59"/>
      <c r="Q39" s="59"/>
      <c r="R39" s="59"/>
      <c r="S39" s="59"/>
      <c r="T39" s="59"/>
      <c r="U39" s="59"/>
      <c r="V39" s="59"/>
      <c r="W39" s="59"/>
      <c r="X39" s="59"/>
      <c r="AR39" s="25"/>
      <c r="AS39" s="25"/>
      <c r="AT39" s="25"/>
      <c r="AU39" s="25"/>
      <c r="AV39" s="25"/>
      <c r="AW39" s="25"/>
      <c r="AX39" s="25"/>
    </row>
    <row r="40" spans="1:50" s="8" customFormat="1" ht="12">
      <c r="A40" s="11"/>
      <c r="B40" s="11"/>
      <c r="C40" s="11"/>
      <c r="D40" s="59"/>
      <c r="E40" s="59"/>
      <c r="F40" s="59"/>
      <c r="G40" s="59"/>
      <c r="H40" s="59"/>
      <c r="I40" s="59"/>
      <c r="J40" s="59"/>
      <c r="K40" s="59"/>
      <c r="L40" s="59"/>
      <c r="M40" s="59"/>
      <c r="N40" s="59"/>
      <c r="O40" s="59"/>
      <c r="P40" s="59"/>
      <c r="Q40" s="59"/>
      <c r="R40" s="59"/>
      <c r="S40" s="59"/>
      <c r="T40" s="59"/>
      <c r="U40" s="59"/>
      <c r="V40" s="59"/>
      <c r="W40" s="59"/>
      <c r="X40" s="59"/>
      <c r="AR40" s="25"/>
      <c r="AS40" s="25"/>
      <c r="AT40" s="25"/>
      <c r="AU40" s="25"/>
      <c r="AV40" s="25"/>
      <c r="AW40" s="25"/>
      <c r="AX40" s="25"/>
    </row>
    <row r="41" spans="1:50" s="8" customFormat="1" ht="12">
      <c r="A41" s="7" t="s">
        <v>0</v>
      </c>
      <c r="B41" s="7" t="s">
        <v>1</v>
      </c>
      <c r="C41" s="7" t="s">
        <v>2</v>
      </c>
      <c r="D41" s="549" t="s">
        <v>3</v>
      </c>
      <c r="E41" s="549"/>
      <c r="F41" s="549"/>
      <c r="G41" s="549" t="s">
        <v>13</v>
      </c>
      <c r="H41" s="549"/>
      <c r="I41" s="549"/>
      <c r="J41" s="549" t="s">
        <v>4</v>
      </c>
      <c r="K41" s="549"/>
      <c r="L41" s="549"/>
      <c r="M41" s="549" t="s">
        <v>6</v>
      </c>
      <c r="N41" s="549"/>
      <c r="O41" s="549"/>
      <c r="P41" s="549" t="s">
        <v>5</v>
      </c>
      <c r="Q41" s="549"/>
      <c r="R41" s="549"/>
      <c r="S41" s="549" t="s">
        <v>7</v>
      </c>
      <c r="T41" s="549"/>
      <c r="U41" s="549"/>
      <c r="V41" s="549" t="s">
        <v>12</v>
      </c>
      <c r="W41" s="549"/>
      <c r="X41" s="549"/>
      <c r="AR41" s="25"/>
      <c r="AS41" s="25"/>
      <c r="AT41" s="25"/>
      <c r="AU41" s="25"/>
      <c r="AV41" s="25"/>
      <c r="AW41" s="25"/>
      <c r="AX41" s="25"/>
    </row>
    <row r="42" spans="1:50" s="8" customFormat="1" ht="13.5" customHeight="1">
      <c r="A42" s="9">
        <v>44852</v>
      </c>
      <c r="B42" s="7" t="s">
        <v>44</v>
      </c>
      <c r="C42" s="7" t="s">
        <v>32</v>
      </c>
      <c r="D42" s="30">
        <v>88</v>
      </c>
      <c r="E42" s="3">
        <v>27</v>
      </c>
      <c r="F42" s="4">
        <v>33</v>
      </c>
      <c r="G42" s="30">
        <f>IF(AA42&lt;0,"-"&amp;AB42,AB42)</f>
        <v>1</v>
      </c>
      <c r="H42" s="3">
        <f t="shared" ref="H42:I45" si="24">AC42</f>
        <v>32</v>
      </c>
      <c r="I42" s="3">
        <f t="shared" si="24"/>
        <v>27</v>
      </c>
      <c r="J42" s="30">
        <v>88</v>
      </c>
      <c r="K42" s="3">
        <v>27</v>
      </c>
      <c r="L42" s="4">
        <v>42</v>
      </c>
      <c r="M42" s="30">
        <f>IF(AE42&lt;0,"-"&amp;AF42,AF42)</f>
        <v>1</v>
      </c>
      <c r="N42" s="3">
        <f t="shared" ref="N42:O45" si="25">AG42</f>
        <v>32</v>
      </c>
      <c r="O42" s="3">
        <f t="shared" si="25"/>
        <v>18</v>
      </c>
      <c r="P42" s="30">
        <v>88</v>
      </c>
      <c r="Q42" s="3">
        <v>27</v>
      </c>
      <c r="R42" s="4">
        <v>37</v>
      </c>
      <c r="S42" s="30">
        <f>IF(AI42&lt;0,"-"&amp;AJ42,AJ42)</f>
        <v>1</v>
      </c>
      <c r="T42" s="3">
        <f t="shared" ref="T42:U45" si="26">AK42</f>
        <v>32</v>
      </c>
      <c r="U42" s="3">
        <f t="shared" si="26"/>
        <v>23</v>
      </c>
      <c r="V42" s="30">
        <f>IF(AM42&lt;0,"-"&amp;AN42,AN42)</f>
        <v>1</v>
      </c>
      <c r="W42" s="3">
        <f t="shared" ref="W42:X45" si="27">AO42</f>
        <v>32</v>
      </c>
      <c r="X42" s="4">
        <f t="shared" si="27"/>
        <v>23</v>
      </c>
      <c r="AA42" s="8">
        <f>324000-(F42+E42*60+D42*60*60)</f>
        <v>5547</v>
      </c>
      <c r="AB42" s="8">
        <f>ABS(ROUNDDOWN(AA42/3600,0))</f>
        <v>1</v>
      </c>
      <c r="AC42" s="8">
        <f>ABS(ROUNDDOWN((AA42-(3600*ROUNDDOWN(AA42/3600,0)))/60,0))</f>
        <v>32</v>
      </c>
      <c r="AD42" s="8">
        <f>ABS(AA42-(ROUNDDOWN(AA42/3600,0)*3600+ROUNDDOWN((AA42-(3600*ROUNDDOWN(AA42/3600,0)))/60,0)*60))</f>
        <v>27</v>
      </c>
      <c r="AE42" s="8">
        <f>324000-(L42+K42*60+J42*60*60)</f>
        <v>5538</v>
      </c>
      <c r="AF42" s="8">
        <f>ABS(ROUNDDOWN(AE42/3600,0))</f>
        <v>1</v>
      </c>
      <c r="AG42" s="8">
        <f>ABS(ROUNDDOWN((AE42-(3600*ROUNDDOWN(AE42/3600,0)))/60,0))</f>
        <v>32</v>
      </c>
      <c r="AH42" s="8">
        <f>ABS(AE42-(ROUNDDOWN(AE42/3600,0)*3600+ROUNDDOWN((AE42-(3600*ROUNDDOWN(AE42/3600,0)))/60,0)*60))</f>
        <v>18</v>
      </c>
      <c r="AI42" s="8">
        <f>324000-(R42+Q42*60+P42*60*60)</f>
        <v>5543</v>
      </c>
      <c r="AJ42" s="8">
        <f>ABS(ROUNDDOWN(AI42/3600,0))</f>
        <v>1</v>
      </c>
      <c r="AK42" s="8">
        <f>ABS(ROUNDDOWN((AI42-(3600*ROUNDDOWN(AI42/3600,0)))/60,0))</f>
        <v>32</v>
      </c>
      <c r="AL42" s="8">
        <f>ABS(AI42-(ROUNDDOWN(AI42/3600,0)*3600+ROUNDDOWN((AI42-(3600*ROUNDDOWN(AI42/3600,0)))/60,0)*60))</f>
        <v>23</v>
      </c>
      <c r="AM42" s="8">
        <f>ROUND((AA42+AE42+AI42)/3,0)</f>
        <v>5543</v>
      </c>
      <c r="AN42" s="8">
        <f>ABS(ROUNDDOWN(AM42/3600,0))</f>
        <v>1</v>
      </c>
      <c r="AO42" s="8">
        <f>ABS(ROUNDDOWN((AM42-(3600*ROUNDDOWN(AM42/3600,0)))/60,0))</f>
        <v>32</v>
      </c>
      <c r="AP42" s="8">
        <f>ABS(AM42-(ROUNDDOWN(AM42/3600,0)*3600+ROUNDDOWN((AM42-(3600*ROUNDDOWN(AM42/3600,0)))/60,0)*60))</f>
        <v>23</v>
      </c>
      <c r="AR42" s="25"/>
      <c r="AS42" s="25"/>
      <c r="AT42" s="25"/>
      <c r="AU42" s="25"/>
      <c r="AV42" s="25"/>
      <c r="AW42" s="25"/>
      <c r="AX42" s="25"/>
    </row>
    <row r="43" spans="1:50" s="8" customFormat="1" ht="12">
      <c r="A43" s="7"/>
      <c r="B43" s="7"/>
      <c r="C43" s="7" t="s">
        <v>163</v>
      </c>
      <c r="D43" s="31">
        <v>89</v>
      </c>
      <c r="E43" s="32">
        <v>19</v>
      </c>
      <c r="F43" s="4">
        <v>37</v>
      </c>
      <c r="G43" s="30">
        <f>IF(AA43&lt;0,"-"&amp;AB43,AB43)</f>
        <v>0</v>
      </c>
      <c r="H43" s="3">
        <f t="shared" si="24"/>
        <v>40</v>
      </c>
      <c r="I43" s="3">
        <f t="shared" si="24"/>
        <v>23</v>
      </c>
      <c r="J43" s="31">
        <v>89</v>
      </c>
      <c r="K43" s="32">
        <v>19</v>
      </c>
      <c r="L43" s="4">
        <v>40</v>
      </c>
      <c r="M43" s="30">
        <f>IF(AE43&lt;0,"-"&amp;AF43,AF43)</f>
        <v>0</v>
      </c>
      <c r="N43" s="3">
        <f t="shared" si="25"/>
        <v>40</v>
      </c>
      <c r="O43" s="3">
        <f t="shared" si="25"/>
        <v>20</v>
      </c>
      <c r="P43" s="31">
        <v>89</v>
      </c>
      <c r="Q43" s="32">
        <v>19</v>
      </c>
      <c r="R43" s="4">
        <v>38</v>
      </c>
      <c r="S43" s="30">
        <f>IF(AI43&lt;0,"-"&amp;AJ43,AJ43)</f>
        <v>0</v>
      </c>
      <c r="T43" s="3">
        <f t="shared" si="26"/>
        <v>40</v>
      </c>
      <c r="U43" s="3">
        <f t="shared" si="26"/>
        <v>22</v>
      </c>
      <c r="V43" s="30">
        <f>IF(AM43&lt;0,"-"&amp;AN43,AN43)</f>
        <v>0</v>
      </c>
      <c r="W43" s="3">
        <f t="shared" si="27"/>
        <v>40</v>
      </c>
      <c r="X43" s="4">
        <f t="shared" si="27"/>
        <v>22</v>
      </c>
      <c r="AA43" s="8">
        <f>324000-(F43+E43*60+D43*60*60)</f>
        <v>2423</v>
      </c>
      <c r="AB43" s="8">
        <f>ABS(ROUNDDOWN(AA43/3600,0))</f>
        <v>0</v>
      </c>
      <c r="AC43" s="8">
        <f>ABS(ROUNDDOWN((AA43-(3600*ROUNDDOWN(AA43/3600,0)))/60,0))</f>
        <v>40</v>
      </c>
      <c r="AD43" s="8">
        <f>ABS(AA43-(ROUNDDOWN(AA43/3600,0)*3600+ROUNDDOWN((AA43-(3600*ROUNDDOWN(AA43/3600,0)))/60,0)*60))</f>
        <v>23</v>
      </c>
      <c r="AE43" s="8">
        <f>324000-(L43+K43*60+J43*60*60)</f>
        <v>2420</v>
      </c>
      <c r="AF43" s="8">
        <f>ABS(ROUNDDOWN(AE43/3600,0))</f>
        <v>0</v>
      </c>
      <c r="AG43" s="8">
        <f>ABS(ROUNDDOWN((AE43-(3600*ROUNDDOWN(AE43/3600,0)))/60,0))</f>
        <v>40</v>
      </c>
      <c r="AH43" s="8">
        <f>ABS(AE43-(ROUNDDOWN(AE43/3600,0)*3600+ROUNDDOWN((AE43-(3600*ROUNDDOWN(AE43/3600,0)))/60,0)*60))</f>
        <v>20</v>
      </c>
      <c r="AI43" s="8">
        <f>324000-(R43+Q43*60+P43*60*60)</f>
        <v>2422</v>
      </c>
      <c r="AJ43" s="8">
        <f>ABS(ROUNDDOWN(AI43/3600,0))</f>
        <v>0</v>
      </c>
      <c r="AK43" s="8">
        <f>ABS(ROUNDDOWN((AI43-(3600*ROUNDDOWN(AI43/3600,0)))/60,0))</f>
        <v>40</v>
      </c>
      <c r="AL43" s="8">
        <f>ABS(AI43-(ROUNDDOWN(AI43/3600,0)*3600+ROUNDDOWN((AI43-(3600*ROUNDDOWN(AI43/3600,0)))/60,0)*60))</f>
        <v>22</v>
      </c>
      <c r="AM43" s="8">
        <f>ROUND((AA43+AE43+AI43)/3,0)</f>
        <v>2422</v>
      </c>
      <c r="AN43" s="8">
        <f>ABS(ROUNDDOWN(AM43/3600,0))</f>
        <v>0</v>
      </c>
      <c r="AO43" s="8">
        <f>ABS(ROUNDDOWN((AM43-(3600*ROUNDDOWN(AM43/3600,0)))/60,0))</f>
        <v>40</v>
      </c>
      <c r="AP43" s="8">
        <f>ABS(AM43-(ROUNDDOWN(AM43/3600,0)*3600+ROUNDDOWN((AM43-(3600*ROUNDDOWN(AM43/3600,0)))/60,0)*60))</f>
        <v>22</v>
      </c>
      <c r="AR43" s="25"/>
      <c r="AS43" s="25"/>
      <c r="AT43" s="25"/>
      <c r="AU43" s="25"/>
      <c r="AV43" s="25"/>
      <c r="AW43" s="25"/>
      <c r="AX43" s="25"/>
    </row>
    <row r="44" spans="1:50" s="8" customFormat="1" ht="12">
      <c r="A44" s="7"/>
      <c r="B44" s="7"/>
      <c r="C44" s="7" t="s">
        <v>162</v>
      </c>
      <c r="D44" s="31">
        <v>87</v>
      </c>
      <c r="E44" s="32">
        <v>33</v>
      </c>
      <c r="F44" s="56">
        <v>56</v>
      </c>
      <c r="G44" s="30">
        <f>IF(AA44&lt;0,"-"&amp;AB44,AB44)</f>
        <v>2</v>
      </c>
      <c r="H44" s="3">
        <f t="shared" si="24"/>
        <v>26</v>
      </c>
      <c r="I44" s="3">
        <f t="shared" si="24"/>
        <v>4</v>
      </c>
      <c r="J44" s="31">
        <v>87</v>
      </c>
      <c r="K44" s="32">
        <v>33</v>
      </c>
      <c r="L44" s="56">
        <v>55</v>
      </c>
      <c r="M44" s="30">
        <f>IF(AE44&lt;0,"-"&amp;AF44,AF44)</f>
        <v>2</v>
      </c>
      <c r="N44" s="3">
        <f t="shared" si="25"/>
        <v>26</v>
      </c>
      <c r="O44" s="3">
        <f t="shared" si="25"/>
        <v>5</v>
      </c>
      <c r="P44" s="31">
        <v>87</v>
      </c>
      <c r="Q44" s="32">
        <v>33</v>
      </c>
      <c r="R44" s="56">
        <v>56</v>
      </c>
      <c r="S44" s="30">
        <f>IF(AI44&lt;0,"-"&amp;AJ44,AJ44)</f>
        <v>2</v>
      </c>
      <c r="T44" s="3">
        <f t="shared" si="26"/>
        <v>26</v>
      </c>
      <c r="U44" s="3">
        <f t="shared" si="26"/>
        <v>4</v>
      </c>
      <c r="V44" s="30">
        <f>IF(AM44&lt;0,"-"&amp;AN44,AN44)</f>
        <v>2</v>
      </c>
      <c r="W44" s="3">
        <f t="shared" si="27"/>
        <v>26</v>
      </c>
      <c r="X44" s="4">
        <f t="shared" si="27"/>
        <v>4</v>
      </c>
      <c r="AA44" s="8">
        <f>324000-(F44+E44*60+D44*60*60)</f>
        <v>8764</v>
      </c>
      <c r="AB44" s="8">
        <f>ABS(ROUNDDOWN(AA44/3600,0))</f>
        <v>2</v>
      </c>
      <c r="AC44" s="8">
        <f>ABS(ROUNDDOWN((AA44-(3600*ROUNDDOWN(AA44/3600,0)))/60,0))</f>
        <v>26</v>
      </c>
      <c r="AD44" s="8">
        <f>ABS(AA44-(ROUNDDOWN(AA44/3600,0)*3600+ROUNDDOWN((AA44-(3600*ROUNDDOWN(AA44/3600,0)))/60,0)*60))</f>
        <v>4</v>
      </c>
      <c r="AE44" s="8">
        <f>324000-(L44+K44*60+J44*60*60)</f>
        <v>8765</v>
      </c>
      <c r="AF44" s="8">
        <f>ABS(ROUNDDOWN(AE44/3600,0))</f>
        <v>2</v>
      </c>
      <c r="AG44" s="8">
        <f>ABS(ROUNDDOWN((AE44-(3600*ROUNDDOWN(AE44/3600,0)))/60,0))</f>
        <v>26</v>
      </c>
      <c r="AH44" s="8">
        <f>ABS(AE44-(ROUNDDOWN(AE44/3600,0)*3600+ROUNDDOWN((AE44-(3600*ROUNDDOWN(AE44/3600,0)))/60,0)*60))</f>
        <v>5</v>
      </c>
      <c r="AI44" s="8">
        <f>324000-(R44+Q44*60+P44*60*60)</f>
        <v>8764</v>
      </c>
      <c r="AJ44" s="8">
        <f>ABS(ROUNDDOWN(AI44/3600,0))</f>
        <v>2</v>
      </c>
      <c r="AK44" s="8">
        <f>ABS(ROUNDDOWN((AI44-(3600*ROUNDDOWN(AI44/3600,0)))/60,0))</f>
        <v>26</v>
      </c>
      <c r="AL44" s="8">
        <f>ABS(AI44-(ROUNDDOWN(AI44/3600,0)*3600+ROUNDDOWN((AI44-(3600*ROUNDDOWN(AI44/3600,0)))/60,0)*60))</f>
        <v>4</v>
      </c>
      <c r="AM44" s="8">
        <f>ROUND((AA44+AE44+AI44)/3,0)</f>
        <v>8764</v>
      </c>
      <c r="AN44" s="8">
        <f>ABS(ROUNDDOWN(AM44/3600,0))</f>
        <v>2</v>
      </c>
      <c r="AO44" s="8">
        <f>ABS(ROUNDDOWN((AM44-(3600*ROUNDDOWN(AM44/3600,0)))/60,0))</f>
        <v>26</v>
      </c>
      <c r="AP44" s="8">
        <f>ABS(AM44-(ROUNDDOWN(AM44/3600,0)*3600+ROUNDDOWN((AM44-(3600*ROUNDDOWN(AM44/3600,0)))/60,0)*60))</f>
        <v>4</v>
      </c>
      <c r="AR44" s="25"/>
      <c r="AS44" s="25"/>
      <c r="AT44" s="25"/>
      <c r="AU44" s="25"/>
      <c r="AV44" s="25"/>
      <c r="AW44" s="25"/>
      <c r="AX44" s="25"/>
    </row>
    <row r="45" spans="1:50" s="8" customFormat="1" ht="12">
      <c r="A45" s="7"/>
      <c r="B45" s="7"/>
      <c r="C45" s="7" t="s">
        <v>165</v>
      </c>
      <c r="D45" s="31">
        <v>87</v>
      </c>
      <c r="E45" s="32">
        <v>19</v>
      </c>
      <c r="F45" s="4">
        <v>4</v>
      </c>
      <c r="G45" s="30">
        <f>IF(AA45&lt;0,"-"&amp;AB45,AB45)</f>
        <v>2</v>
      </c>
      <c r="H45" s="3">
        <f t="shared" si="24"/>
        <v>40</v>
      </c>
      <c r="I45" s="3">
        <f t="shared" si="24"/>
        <v>56</v>
      </c>
      <c r="J45" s="31">
        <v>87</v>
      </c>
      <c r="K45" s="32">
        <v>18</v>
      </c>
      <c r="L45" s="56">
        <v>59</v>
      </c>
      <c r="M45" s="30">
        <f>IF(AE45&lt;0,"-"&amp;AF45,AF45)</f>
        <v>2</v>
      </c>
      <c r="N45" s="3">
        <f t="shared" si="25"/>
        <v>41</v>
      </c>
      <c r="O45" s="3">
        <f t="shared" si="25"/>
        <v>1</v>
      </c>
      <c r="P45" s="31">
        <v>87</v>
      </c>
      <c r="Q45" s="32">
        <v>19</v>
      </c>
      <c r="R45" s="56">
        <v>2</v>
      </c>
      <c r="S45" s="30">
        <f>IF(AI45&lt;0,"-"&amp;AJ45,AJ45)</f>
        <v>2</v>
      </c>
      <c r="T45" s="3">
        <f t="shared" si="26"/>
        <v>40</v>
      </c>
      <c r="U45" s="3">
        <f t="shared" si="26"/>
        <v>58</v>
      </c>
      <c r="V45" s="30">
        <f>IF(AM45&lt;0,"-"&amp;AN45,AN45)</f>
        <v>2</v>
      </c>
      <c r="W45" s="3">
        <f t="shared" si="27"/>
        <v>40</v>
      </c>
      <c r="X45" s="4">
        <f t="shared" si="27"/>
        <v>58</v>
      </c>
      <c r="AA45" s="8">
        <f>324000-(F45+E45*60+D45*60*60)</f>
        <v>9656</v>
      </c>
      <c r="AB45" s="8">
        <f>ABS(ROUNDDOWN(AA45/3600,0))</f>
        <v>2</v>
      </c>
      <c r="AC45" s="8">
        <f>ABS(ROUNDDOWN((AA45-(3600*ROUNDDOWN(AA45/3600,0)))/60,0))</f>
        <v>40</v>
      </c>
      <c r="AD45" s="8">
        <f>ABS(AA45-(ROUNDDOWN(AA45/3600,0)*3600+ROUNDDOWN((AA45-(3600*ROUNDDOWN(AA45/3600,0)))/60,0)*60))</f>
        <v>56</v>
      </c>
      <c r="AE45" s="8">
        <f>324000-(L45+K45*60+J45*60*60)</f>
        <v>9661</v>
      </c>
      <c r="AF45" s="8">
        <f>ABS(ROUNDDOWN(AE45/3600,0))</f>
        <v>2</v>
      </c>
      <c r="AG45" s="8">
        <f>ABS(ROUNDDOWN((AE45-(3600*ROUNDDOWN(AE45/3600,0)))/60,0))</f>
        <v>41</v>
      </c>
      <c r="AH45" s="8">
        <f>ABS(AE45-(ROUNDDOWN(AE45/3600,0)*3600+ROUNDDOWN((AE45-(3600*ROUNDDOWN(AE45/3600,0)))/60,0)*60))</f>
        <v>1</v>
      </c>
      <c r="AI45" s="8">
        <f>324000-(R45+Q45*60+P45*60*60)</f>
        <v>9658</v>
      </c>
      <c r="AJ45" s="8">
        <f>ABS(ROUNDDOWN(AI45/3600,0))</f>
        <v>2</v>
      </c>
      <c r="AK45" s="8">
        <f>ABS(ROUNDDOWN((AI45-(3600*ROUNDDOWN(AI45/3600,0)))/60,0))</f>
        <v>40</v>
      </c>
      <c r="AL45" s="8">
        <f>ABS(AI45-(ROUNDDOWN(AI45/3600,0)*3600+ROUNDDOWN((AI45-(3600*ROUNDDOWN(AI45/3600,0)))/60,0)*60))</f>
        <v>58</v>
      </c>
      <c r="AM45" s="8">
        <f>ROUND((AA45+AE45+AI45)/3,0)</f>
        <v>9658</v>
      </c>
      <c r="AN45" s="8">
        <f>ABS(ROUNDDOWN(AM45/3600,0))</f>
        <v>2</v>
      </c>
      <c r="AO45" s="8">
        <f>ABS(ROUNDDOWN((AM45-(3600*ROUNDDOWN(AM45/3600,0)))/60,0))</f>
        <v>40</v>
      </c>
      <c r="AP45" s="8">
        <f>ABS(AM45-(ROUNDDOWN(AM45/3600,0)*3600+ROUNDDOWN((AM45-(3600*ROUNDDOWN(AM45/3600,0)))/60,0)*60))</f>
        <v>58</v>
      </c>
      <c r="AR45" s="25"/>
      <c r="AS45" s="25"/>
      <c r="AT45" s="25"/>
      <c r="AU45" s="25"/>
      <c r="AV45" s="25"/>
      <c r="AW45" s="25"/>
      <c r="AX45" s="25"/>
    </row>
    <row r="46" spans="1:50" s="8" customFormat="1" ht="12">
      <c r="A46" s="11"/>
      <c r="B46" s="11"/>
      <c r="C46" s="11"/>
      <c r="D46" s="59"/>
      <c r="E46" s="59"/>
      <c r="F46" s="59"/>
      <c r="G46" s="59"/>
      <c r="H46" s="59"/>
      <c r="I46" s="59"/>
      <c r="J46" s="59"/>
      <c r="K46" s="59"/>
      <c r="L46" s="59"/>
      <c r="M46" s="59"/>
      <c r="N46" s="59"/>
      <c r="O46" s="59"/>
      <c r="P46" s="59"/>
      <c r="Q46" s="59"/>
      <c r="R46" s="59"/>
      <c r="S46" s="59"/>
      <c r="T46" s="59"/>
      <c r="U46" s="59"/>
      <c r="V46" s="59"/>
      <c r="W46" s="59"/>
      <c r="X46" s="59"/>
      <c r="AR46" s="25"/>
      <c r="AS46" s="25"/>
      <c r="AT46" s="25"/>
      <c r="AU46" s="25"/>
      <c r="AV46" s="25"/>
      <c r="AW46" s="25"/>
      <c r="AX46" s="25"/>
    </row>
    <row r="47" spans="1:50" s="8" customFormat="1" ht="12">
      <c r="A47" s="11"/>
      <c r="B47" s="11"/>
      <c r="C47" s="11"/>
      <c r="D47" s="59"/>
      <c r="E47" s="59"/>
      <c r="F47" s="59"/>
      <c r="G47" s="59"/>
      <c r="H47" s="59"/>
      <c r="I47" s="59"/>
      <c r="J47" s="59"/>
      <c r="K47" s="59"/>
      <c r="L47" s="59"/>
      <c r="M47" s="59"/>
      <c r="N47" s="59"/>
      <c r="O47" s="59"/>
      <c r="P47" s="59"/>
      <c r="Q47" s="59"/>
      <c r="R47" s="59"/>
      <c r="S47" s="59"/>
      <c r="T47" s="59"/>
      <c r="U47" s="59"/>
      <c r="V47" s="59"/>
      <c r="W47" s="59"/>
      <c r="X47" s="59"/>
      <c r="AR47" s="25"/>
      <c r="AS47" s="25"/>
      <c r="AT47" s="25"/>
      <c r="AU47" s="25"/>
      <c r="AV47" s="25"/>
      <c r="AW47" s="25"/>
      <c r="AX47" s="25"/>
    </row>
    <row r="48" spans="1:50" s="8" customFormat="1" ht="12">
      <c r="A48" s="7" t="s">
        <v>0</v>
      </c>
      <c r="B48" s="7" t="s">
        <v>1</v>
      </c>
      <c r="C48" s="7" t="s">
        <v>2</v>
      </c>
      <c r="D48" s="549" t="s">
        <v>3</v>
      </c>
      <c r="E48" s="549"/>
      <c r="F48" s="549"/>
      <c r="G48" s="549" t="s">
        <v>13</v>
      </c>
      <c r="H48" s="549"/>
      <c r="I48" s="549"/>
      <c r="J48" s="549" t="s">
        <v>4</v>
      </c>
      <c r="K48" s="549"/>
      <c r="L48" s="549"/>
      <c r="M48" s="549" t="s">
        <v>6</v>
      </c>
      <c r="N48" s="549"/>
      <c r="O48" s="549"/>
      <c r="P48" s="549" t="s">
        <v>5</v>
      </c>
      <c r="Q48" s="549"/>
      <c r="R48" s="549"/>
      <c r="S48" s="549" t="s">
        <v>7</v>
      </c>
      <c r="T48" s="549"/>
      <c r="U48" s="549"/>
      <c r="V48" s="549" t="s">
        <v>12</v>
      </c>
      <c r="W48" s="549"/>
      <c r="X48" s="549"/>
      <c r="AR48" s="25"/>
      <c r="AS48" s="25"/>
      <c r="AT48" s="25"/>
      <c r="AU48" s="25"/>
      <c r="AV48" s="25"/>
      <c r="AW48" s="25"/>
      <c r="AX48" s="25"/>
    </row>
    <row r="49" spans="1:51" s="8" customFormat="1" ht="13.5" customHeight="1">
      <c r="A49" s="9">
        <v>44852</v>
      </c>
      <c r="B49" s="7" t="s">
        <v>162</v>
      </c>
      <c r="C49" s="7" t="s">
        <v>16</v>
      </c>
      <c r="D49" s="30">
        <v>77</v>
      </c>
      <c r="E49" s="3">
        <v>21</v>
      </c>
      <c r="F49" s="4">
        <v>44</v>
      </c>
      <c r="G49" s="30">
        <f>IF(AA49&lt;0,"-"&amp;AB49,AB49)</f>
        <v>12</v>
      </c>
      <c r="H49" s="3">
        <f t="shared" ref="H49:I52" si="28">AC49</f>
        <v>38</v>
      </c>
      <c r="I49" s="3">
        <f t="shared" si="28"/>
        <v>16</v>
      </c>
      <c r="J49" s="30">
        <v>77</v>
      </c>
      <c r="K49" s="3">
        <v>21</v>
      </c>
      <c r="L49" s="4">
        <v>43</v>
      </c>
      <c r="M49" s="30">
        <f>IF(AE49&lt;0,"-"&amp;AF49,AF49)</f>
        <v>12</v>
      </c>
      <c r="N49" s="3">
        <f t="shared" ref="N49:O52" si="29">AG49</f>
        <v>38</v>
      </c>
      <c r="O49" s="3">
        <f t="shared" si="29"/>
        <v>17</v>
      </c>
      <c r="P49" s="30">
        <v>77</v>
      </c>
      <c r="Q49" s="3">
        <v>21</v>
      </c>
      <c r="R49" s="4">
        <v>44</v>
      </c>
      <c r="S49" s="30">
        <f>IF(AI49&lt;0,"-"&amp;AJ49,AJ49)</f>
        <v>12</v>
      </c>
      <c r="T49" s="3">
        <f t="shared" ref="T49:U52" si="30">AK49</f>
        <v>38</v>
      </c>
      <c r="U49" s="3">
        <f t="shared" si="30"/>
        <v>16</v>
      </c>
      <c r="V49" s="30">
        <f>IF(AM49&lt;0,"-"&amp;AN49,AN49)</f>
        <v>12</v>
      </c>
      <c r="W49" s="3">
        <f t="shared" ref="W49:X52" si="31">AO49</f>
        <v>38</v>
      </c>
      <c r="X49" s="4">
        <f t="shared" si="31"/>
        <v>16</v>
      </c>
      <c r="AA49" s="8">
        <f>324000-(F49+E49*60+D49*60*60)</f>
        <v>45496</v>
      </c>
      <c r="AB49" s="8">
        <f>ABS(ROUNDDOWN(AA49/3600,0))</f>
        <v>12</v>
      </c>
      <c r="AC49" s="8">
        <f>ABS(ROUNDDOWN((AA49-(3600*ROUNDDOWN(AA49/3600,0)))/60,0))</f>
        <v>38</v>
      </c>
      <c r="AD49" s="8">
        <f>ABS(AA49-(ROUNDDOWN(AA49/3600,0)*3600+ROUNDDOWN((AA49-(3600*ROUNDDOWN(AA49/3600,0)))/60,0)*60))</f>
        <v>16</v>
      </c>
      <c r="AE49" s="8">
        <f>324000-(L49+K49*60+J49*60*60)</f>
        <v>45497</v>
      </c>
      <c r="AF49" s="8">
        <f>ABS(ROUNDDOWN(AE49/3600,0))</f>
        <v>12</v>
      </c>
      <c r="AG49" s="8">
        <f>ABS(ROUNDDOWN((AE49-(3600*ROUNDDOWN(AE49/3600,0)))/60,0))</f>
        <v>38</v>
      </c>
      <c r="AH49" s="8">
        <f>ABS(AE49-(ROUNDDOWN(AE49/3600,0)*3600+ROUNDDOWN((AE49-(3600*ROUNDDOWN(AE49/3600,0)))/60,0)*60))</f>
        <v>17</v>
      </c>
      <c r="AI49" s="8">
        <f>324000-(R49+Q49*60+P49*60*60)</f>
        <v>45496</v>
      </c>
      <c r="AJ49" s="8">
        <f>ABS(ROUNDDOWN(AI49/3600,0))</f>
        <v>12</v>
      </c>
      <c r="AK49" s="8">
        <f>ABS(ROUNDDOWN((AI49-(3600*ROUNDDOWN(AI49/3600,0)))/60,0))</f>
        <v>38</v>
      </c>
      <c r="AL49" s="8">
        <f>ABS(AI49-(ROUNDDOWN(AI49/3600,0)*3600+ROUNDDOWN((AI49-(3600*ROUNDDOWN(AI49/3600,0)))/60,0)*60))</f>
        <v>16</v>
      </c>
      <c r="AM49" s="8">
        <f>ROUND((AA49+AE49+AI49)/3,0)</f>
        <v>45496</v>
      </c>
      <c r="AN49" s="8">
        <f>ABS(ROUNDDOWN(AM49/3600,0))</f>
        <v>12</v>
      </c>
      <c r="AO49" s="8">
        <f>ABS(ROUNDDOWN((AM49-(3600*ROUNDDOWN(AM49/3600,0)))/60,0))</f>
        <v>38</v>
      </c>
      <c r="AP49" s="8">
        <f>ABS(AM49-(ROUNDDOWN(AM49/3600,0)*3600+ROUNDDOWN((AM49-(3600*ROUNDDOWN(AM49/3600,0)))/60,0)*60))</f>
        <v>16</v>
      </c>
      <c r="AR49" s="25"/>
      <c r="AS49" s="25"/>
      <c r="AT49" s="25"/>
      <c r="AU49" s="25"/>
      <c r="AV49" s="25"/>
      <c r="AW49" s="25"/>
      <c r="AX49" s="25"/>
    </row>
    <row r="50" spans="1:51" s="8" customFormat="1" ht="12">
      <c r="A50" s="7"/>
      <c r="B50" s="7"/>
      <c r="C50" s="7" t="s">
        <v>165</v>
      </c>
      <c r="D50" s="31">
        <v>88</v>
      </c>
      <c r="E50" s="32">
        <v>10</v>
      </c>
      <c r="F50" s="4">
        <v>2</v>
      </c>
      <c r="G50" s="30">
        <f>IF(AA50&lt;0,"-"&amp;AB50,AB50)</f>
        <v>1</v>
      </c>
      <c r="H50" s="3">
        <f t="shared" si="28"/>
        <v>49</v>
      </c>
      <c r="I50" s="3">
        <f t="shared" si="28"/>
        <v>58</v>
      </c>
      <c r="J50" s="31">
        <v>88</v>
      </c>
      <c r="K50" s="32">
        <v>10</v>
      </c>
      <c r="L50" s="4">
        <v>6</v>
      </c>
      <c r="M50" s="30">
        <f>IF(AE50&lt;0,"-"&amp;AF50,AF50)</f>
        <v>1</v>
      </c>
      <c r="N50" s="3">
        <f t="shared" si="29"/>
        <v>49</v>
      </c>
      <c r="O50" s="3">
        <f t="shared" si="29"/>
        <v>54</v>
      </c>
      <c r="P50" s="31">
        <v>88</v>
      </c>
      <c r="Q50" s="32">
        <v>9</v>
      </c>
      <c r="R50" s="4">
        <v>58</v>
      </c>
      <c r="S50" s="30">
        <f>IF(AI50&lt;0,"-"&amp;AJ50,AJ50)</f>
        <v>1</v>
      </c>
      <c r="T50" s="3">
        <f t="shared" si="30"/>
        <v>50</v>
      </c>
      <c r="U50" s="3">
        <f t="shared" si="30"/>
        <v>2</v>
      </c>
      <c r="V50" s="30">
        <f>IF(AM50&lt;0,"-"&amp;AN50,AN50)</f>
        <v>1</v>
      </c>
      <c r="W50" s="3">
        <f t="shared" si="31"/>
        <v>49</v>
      </c>
      <c r="X50" s="4">
        <f t="shared" si="31"/>
        <v>58</v>
      </c>
      <c r="AA50" s="8">
        <f>324000-(F50+E50*60+D50*60*60)</f>
        <v>6598</v>
      </c>
      <c r="AB50" s="8">
        <f>ABS(ROUNDDOWN(AA50/3600,0))</f>
        <v>1</v>
      </c>
      <c r="AC50" s="8">
        <f>ABS(ROUNDDOWN((AA50-(3600*ROUNDDOWN(AA50/3600,0)))/60,0))</f>
        <v>49</v>
      </c>
      <c r="AD50" s="8">
        <f>ABS(AA50-(ROUNDDOWN(AA50/3600,0)*3600+ROUNDDOWN((AA50-(3600*ROUNDDOWN(AA50/3600,0)))/60,0)*60))</f>
        <v>58</v>
      </c>
      <c r="AE50" s="8">
        <f>324000-(L50+K50*60+J50*60*60)</f>
        <v>6594</v>
      </c>
      <c r="AF50" s="8">
        <f>ABS(ROUNDDOWN(AE50/3600,0))</f>
        <v>1</v>
      </c>
      <c r="AG50" s="8">
        <f>ABS(ROUNDDOWN((AE50-(3600*ROUNDDOWN(AE50/3600,0)))/60,0))</f>
        <v>49</v>
      </c>
      <c r="AH50" s="8">
        <f>ABS(AE50-(ROUNDDOWN(AE50/3600,0)*3600+ROUNDDOWN((AE50-(3600*ROUNDDOWN(AE50/3600,0)))/60,0)*60))</f>
        <v>54</v>
      </c>
      <c r="AI50" s="8">
        <f>324000-(R50+Q50*60+P50*60*60)</f>
        <v>6602</v>
      </c>
      <c r="AJ50" s="8">
        <f>ABS(ROUNDDOWN(AI50/3600,0))</f>
        <v>1</v>
      </c>
      <c r="AK50" s="8">
        <f>ABS(ROUNDDOWN((AI50-(3600*ROUNDDOWN(AI50/3600,0)))/60,0))</f>
        <v>50</v>
      </c>
      <c r="AL50" s="8">
        <f>ABS(AI50-(ROUNDDOWN(AI50/3600,0)*3600+ROUNDDOWN((AI50-(3600*ROUNDDOWN(AI50/3600,0)))/60,0)*60))</f>
        <v>2</v>
      </c>
      <c r="AM50" s="8">
        <f>ROUND((AA50+AE50+AI50)/3,0)</f>
        <v>6598</v>
      </c>
      <c r="AN50" s="8">
        <f>ABS(ROUNDDOWN(AM50/3600,0))</f>
        <v>1</v>
      </c>
      <c r="AO50" s="8">
        <f>ABS(ROUNDDOWN((AM50-(3600*ROUNDDOWN(AM50/3600,0)))/60,0))</f>
        <v>49</v>
      </c>
      <c r="AP50" s="8">
        <f>ABS(AM50-(ROUNDDOWN(AM50/3600,0)*3600+ROUNDDOWN((AM50-(3600*ROUNDDOWN(AM50/3600,0)))/60,0)*60))</f>
        <v>58</v>
      </c>
      <c r="AR50" s="25"/>
      <c r="AS50" s="25"/>
      <c r="AT50" s="25"/>
      <c r="AU50" s="25"/>
      <c r="AV50" s="25"/>
      <c r="AW50" s="25"/>
      <c r="AX50" s="25"/>
    </row>
    <row r="51" spans="1:51" s="8" customFormat="1" ht="12">
      <c r="A51" s="7"/>
      <c r="B51" s="7"/>
      <c r="C51" s="7" t="s">
        <v>44</v>
      </c>
      <c r="D51" s="31">
        <v>92</v>
      </c>
      <c r="E51" s="32">
        <v>27</v>
      </c>
      <c r="F51" s="56">
        <v>37</v>
      </c>
      <c r="G51" s="30" t="str">
        <f>IF(AA51&lt;0,"-"&amp;AB51,AB51)</f>
        <v>-2</v>
      </c>
      <c r="H51" s="3">
        <f t="shared" si="28"/>
        <v>27</v>
      </c>
      <c r="I51" s="3">
        <f t="shared" si="28"/>
        <v>37</v>
      </c>
      <c r="J51" s="31">
        <v>92</v>
      </c>
      <c r="K51" s="32">
        <v>27</v>
      </c>
      <c r="L51" s="56">
        <v>42</v>
      </c>
      <c r="M51" s="30" t="str">
        <f>IF(AE51&lt;0,"-"&amp;AF51,AF51)</f>
        <v>-2</v>
      </c>
      <c r="N51" s="3">
        <f t="shared" si="29"/>
        <v>27</v>
      </c>
      <c r="O51" s="3">
        <f t="shared" si="29"/>
        <v>42</v>
      </c>
      <c r="P51" s="31">
        <v>92</v>
      </c>
      <c r="Q51" s="32">
        <v>27</v>
      </c>
      <c r="R51" s="56">
        <v>42</v>
      </c>
      <c r="S51" s="30" t="str">
        <f>IF(AI51&lt;0,"-"&amp;AJ51,AJ51)</f>
        <v>-2</v>
      </c>
      <c r="T51" s="3">
        <f t="shared" si="30"/>
        <v>27</v>
      </c>
      <c r="U51" s="3">
        <f t="shared" si="30"/>
        <v>42</v>
      </c>
      <c r="V51" s="30" t="str">
        <f>IF(AM51&lt;0,"-"&amp;AN51,AN51)</f>
        <v>-2</v>
      </c>
      <c r="W51" s="3">
        <f t="shared" si="31"/>
        <v>27</v>
      </c>
      <c r="X51" s="4">
        <f t="shared" si="31"/>
        <v>40</v>
      </c>
      <c r="AA51" s="8">
        <f>324000-(F51+E51*60+D51*60*60)</f>
        <v>-8857</v>
      </c>
      <c r="AB51" s="8">
        <f>ABS(ROUNDDOWN(AA51/3600,0))</f>
        <v>2</v>
      </c>
      <c r="AC51" s="8">
        <f>ABS(ROUNDDOWN((AA51-(3600*ROUNDDOWN(AA51/3600,0)))/60,0))</f>
        <v>27</v>
      </c>
      <c r="AD51" s="8">
        <f>ABS(AA51-(ROUNDDOWN(AA51/3600,0)*3600+ROUNDDOWN((AA51-(3600*ROUNDDOWN(AA51/3600,0)))/60,0)*60))</f>
        <v>37</v>
      </c>
      <c r="AE51" s="8">
        <f>324000-(L51+K51*60+J51*60*60)</f>
        <v>-8862</v>
      </c>
      <c r="AF51" s="8">
        <f>ABS(ROUNDDOWN(AE51/3600,0))</f>
        <v>2</v>
      </c>
      <c r="AG51" s="8">
        <f>ABS(ROUNDDOWN((AE51-(3600*ROUNDDOWN(AE51/3600,0)))/60,0))</f>
        <v>27</v>
      </c>
      <c r="AH51" s="8">
        <f>ABS(AE51-(ROUNDDOWN(AE51/3600,0)*3600+ROUNDDOWN((AE51-(3600*ROUNDDOWN(AE51/3600,0)))/60,0)*60))</f>
        <v>42</v>
      </c>
      <c r="AI51" s="8">
        <f>324000-(R51+Q51*60+P51*60*60)</f>
        <v>-8862</v>
      </c>
      <c r="AJ51" s="8">
        <f>ABS(ROUNDDOWN(AI51/3600,0))</f>
        <v>2</v>
      </c>
      <c r="AK51" s="8">
        <f>ABS(ROUNDDOWN((AI51-(3600*ROUNDDOWN(AI51/3600,0)))/60,0))</f>
        <v>27</v>
      </c>
      <c r="AL51" s="8">
        <f>ABS(AI51-(ROUNDDOWN(AI51/3600,0)*3600+ROUNDDOWN((AI51-(3600*ROUNDDOWN(AI51/3600,0)))/60,0)*60))</f>
        <v>42</v>
      </c>
      <c r="AM51" s="8">
        <f>ROUND((AA51+AE51+AI51)/3,0)</f>
        <v>-8860</v>
      </c>
      <c r="AN51" s="8">
        <f>ABS(ROUNDDOWN(AM51/3600,0))</f>
        <v>2</v>
      </c>
      <c r="AO51" s="8">
        <f>ABS(ROUNDDOWN((AM51-(3600*ROUNDDOWN(AM51/3600,0)))/60,0))</f>
        <v>27</v>
      </c>
      <c r="AP51" s="8">
        <f>ABS(AM51-(ROUNDDOWN(AM51/3600,0)*3600+ROUNDDOWN((AM51-(3600*ROUNDDOWN(AM51/3600,0)))/60,0)*60))</f>
        <v>40</v>
      </c>
      <c r="AR51" s="25"/>
      <c r="AS51" s="25"/>
      <c r="AT51" s="25"/>
      <c r="AU51" s="25"/>
      <c r="AV51" s="25"/>
      <c r="AW51" s="25"/>
      <c r="AX51" s="25"/>
    </row>
    <row r="52" spans="1:51" s="8" customFormat="1" ht="12">
      <c r="A52" s="7"/>
      <c r="B52" s="7"/>
      <c r="C52" s="7" t="s">
        <v>159</v>
      </c>
      <c r="D52" s="31">
        <v>91</v>
      </c>
      <c r="E52" s="32">
        <v>40</v>
      </c>
      <c r="F52" s="4">
        <v>30</v>
      </c>
      <c r="G52" s="30" t="str">
        <f>IF(AA52&lt;0,"-"&amp;AB52,AB52)</f>
        <v>-1</v>
      </c>
      <c r="H52" s="3">
        <f t="shared" si="28"/>
        <v>40</v>
      </c>
      <c r="I52" s="3">
        <f t="shared" si="28"/>
        <v>30</v>
      </c>
      <c r="J52" s="31">
        <v>91</v>
      </c>
      <c r="K52" s="32">
        <v>40</v>
      </c>
      <c r="L52" s="4">
        <v>33</v>
      </c>
      <c r="M52" s="30" t="str">
        <f>IF(AE52&lt;0,"-"&amp;AF52,AF52)</f>
        <v>-1</v>
      </c>
      <c r="N52" s="3">
        <f t="shared" si="29"/>
        <v>40</v>
      </c>
      <c r="O52" s="3">
        <f t="shared" si="29"/>
        <v>33</v>
      </c>
      <c r="P52" s="31">
        <v>91</v>
      </c>
      <c r="Q52" s="32">
        <v>40</v>
      </c>
      <c r="R52" s="4">
        <v>35</v>
      </c>
      <c r="S52" s="30" t="str">
        <f>IF(AI52&lt;0,"-"&amp;AJ52,AJ52)</f>
        <v>-1</v>
      </c>
      <c r="T52" s="3">
        <f t="shared" si="30"/>
        <v>40</v>
      </c>
      <c r="U52" s="3">
        <f t="shared" si="30"/>
        <v>35</v>
      </c>
      <c r="V52" s="30" t="str">
        <f>IF(AM52&lt;0,"-"&amp;AN52,AN52)</f>
        <v>-1</v>
      </c>
      <c r="W52" s="3">
        <f t="shared" si="31"/>
        <v>40</v>
      </c>
      <c r="X52" s="4">
        <f t="shared" si="31"/>
        <v>33</v>
      </c>
      <c r="AA52" s="8">
        <f>324000-(F52+E52*60+D52*60*60)</f>
        <v>-6030</v>
      </c>
      <c r="AB52" s="8">
        <f>ABS(ROUNDDOWN(AA52/3600,0))</f>
        <v>1</v>
      </c>
      <c r="AC52" s="8">
        <f>ABS(ROUNDDOWN((AA52-(3600*ROUNDDOWN(AA52/3600,0)))/60,0))</f>
        <v>40</v>
      </c>
      <c r="AD52" s="8">
        <f>ABS(AA52-(ROUNDDOWN(AA52/3600,0)*3600+ROUNDDOWN((AA52-(3600*ROUNDDOWN(AA52/3600,0)))/60,0)*60))</f>
        <v>30</v>
      </c>
      <c r="AE52" s="8">
        <f>324000-(L52+K52*60+J52*60*60)</f>
        <v>-6033</v>
      </c>
      <c r="AF52" s="8">
        <f>ABS(ROUNDDOWN(AE52/3600,0))</f>
        <v>1</v>
      </c>
      <c r="AG52" s="8">
        <f>ABS(ROUNDDOWN((AE52-(3600*ROUNDDOWN(AE52/3600,0)))/60,0))</f>
        <v>40</v>
      </c>
      <c r="AH52" s="8">
        <f>ABS(AE52-(ROUNDDOWN(AE52/3600,0)*3600+ROUNDDOWN((AE52-(3600*ROUNDDOWN(AE52/3600,0)))/60,0)*60))</f>
        <v>33</v>
      </c>
      <c r="AI52" s="8">
        <f>324000-(R52+Q52*60+P52*60*60)</f>
        <v>-6035</v>
      </c>
      <c r="AJ52" s="8">
        <f>ABS(ROUNDDOWN(AI52/3600,0))</f>
        <v>1</v>
      </c>
      <c r="AK52" s="8">
        <f>ABS(ROUNDDOWN((AI52-(3600*ROUNDDOWN(AI52/3600,0)))/60,0))</f>
        <v>40</v>
      </c>
      <c r="AL52" s="8">
        <f>ABS(AI52-(ROUNDDOWN(AI52/3600,0)*3600+ROUNDDOWN((AI52-(3600*ROUNDDOWN(AI52/3600,0)))/60,0)*60))</f>
        <v>35</v>
      </c>
      <c r="AM52" s="8">
        <f>ROUND((AA52+AE52+AI52)/3,0)</f>
        <v>-6033</v>
      </c>
      <c r="AN52" s="8">
        <f>ABS(ROUNDDOWN(AM52/3600,0))</f>
        <v>1</v>
      </c>
      <c r="AO52" s="8">
        <f>ABS(ROUNDDOWN((AM52-(3600*ROUNDDOWN(AM52/3600,0)))/60,0))</f>
        <v>40</v>
      </c>
      <c r="AP52" s="8">
        <f>ABS(AM52-(ROUNDDOWN(AM52/3600,0)*3600+ROUNDDOWN((AM52-(3600*ROUNDDOWN(AM52/3600,0)))/60,0)*60))</f>
        <v>33</v>
      </c>
      <c r="AR52" s="25"/>
      <c r="AS52" s="25"/>
      <c r="AT52" s="25"/>
      <c r="AU52" s="25"/>
      <c r="AV52" s="25"/>
      <c r="AW52" s="25"/>
      <c r="AX52" s="25"/>
    </row>
    <row r="53" spans="1:51" s="8" customFormat="1" ht="12">
      <c r="A53" s="11"/>
      <c r="B53" s="11"/>
      <c r="C53" s="11"/>
      <c r="D53" s="12"/>
      <c r="E53" s="33"/>
      <c r="F53" s="12"/>
      <c r="G53" s="33"/>
      <c r="H53" s="12"/>
      <c r="I53" s="12"/>
      <c r="J53" s="12"/>
      <c r="K53" s="33"/>
      <c r="L53" s="12"/>
      <c r="M53" s="33"/>
      <c r="N53" s="12"/>
      <c r="O53" s="12"/>
      <c r="P53" s="12"/>
      <c r="Q53" s="33"/>
      <c r="R53" s="12"/>
      <c r="S53" s="33"/>
      <c r="T53" s="12"/>
      <c r="U53" s="12"/>
      <c r="V53" s="33"/>
      <c r="W53" s="12"/>
      <c r="X53" s="12"/>
      <c r="AR53" s="25"/>
      <c r="AS53" s="25"/>
      <c r="AT53" s="25"/>
      <c r="AU53" s="25"/>
      <c r="AV53" s="25"/>
      <c r="AW53" s="25"/>
      <c r="AX53" s="25"/>
    </row>
    <row r="54" spans="1:51" s="8" customFormat="1" ht="12">
      <c r="A54" s="11"/>
      <c r="B54" s="11"/>
      <c r="C54" s="11"/>
      <c r="D54" s="59"/>
      <c r="E54" s="59"/>
      <c r="F54" s="59"/>
      <c r="G54" s="59"/>
      <c r="H54" s="59"/>
      <c r="I54" s="59"/>
      <c r="J54" s="59"/>
      <c r="K54" s="59"/>
      <c r="L54" s="59"/>
      <c r="M54" s="59"/>
      <c r="N54" s="59"/>
      <c r="O54" s="59"/>
      <c r="P54" s="59"/>
      <c r="Q54" s="59"/>
      <c r="R54" s="59"/>
      <c r="S54" s="59"/>
      <c r="T54" s="59"/>
      <c r="U54" s="59"/>
      <c r="V54" s="59"/>
      <c r="W54" s="59"/>
      <c r="X54" s="59"/>
      <c r="AR54" s="25"/>
      <c r="AS54" s="25"/>
      <c r="AT54" s="25"/>
      <c r="AU54" s="25"/>
      <c r="AV54" s="25"/>
      <c r="AW54" s="25"/>
      <c r="AX54" s="25"/>
    </row>
    <row r="55" spans="1:51" s="8" customFormat="1" ht="12">
      <c r="A55" s="7" t="s">
        <v>0</v>
      </c>
      <c r="B55" s="7" t="s">
        <v>1</v>
      </c>
      <c r="C55" s="7" t="s">
        <v>2</v>
      </c>
      <c r="D55" s="549" t="s">
        <v>3</v>
      </c>
      <c r="E55" s="549"/>
      <c r="F55" s="549"/>
      <c r="G55" s="549" t="s">
        <v>13</v>
      </c>
      <c r="H55" s="549"/>
      <c r="I55" s="549"/>
      <c r="J55" s="549" t="s">
        <v>4</v>
      </c>
      <c r="K55" s="549"/>
      <c r="L55" s="549"/>
      <c r="M55" s="549" t="s">
        <v>6</v>
      </c>
      <c r="N55" s="549"/>
      <c r="O55" s="549"/>
      <c r="P55" s="549" t="s">
        <v>5</v>
      </c>
      <c r="Q55" s="549"/>
      <c r="R55" s="549"/>
      <c r="S55" s="549" t="s">
        <v>7</v>
      </c>
      <c r="T55" s="549"/>
      <c r="U55" s="549"/>
      <c r="V55" s="549" t="s">
        <v>12</v>
      </c>
      <c r="W55" s="549"/>
      <c r="X55" s="549"/>
      <c r="AR55" s="25"/>
      <c r="AS55" s="25"/>
      <c r="AT55" s="25"/>
      <c r="AU55" s="25"/>
      <c r="AV55" s="25"/>
      <c r="AW55" s="25"/>
      <c r="AX55" s="25"/>
    </row>
    <row r="56" spans="1:51" s="8" customFormat="1" ht="13.5" customHeight="1">
      <c r="A56" s="9">
        <v>44852</v>
      </c>
      <c r="B56" s="7" t="s">
        <v>165</v>
      </c>
      <c r="C56" s="7" t="s">
        <v>166</v>
      </c>
      <c r="D56" s="30">
        <v>92</v>
      </c>
      <c r="E56" s="3">
        <v>25</v>
      </c>
      <c r="F56" s="4">
        <v>0</v>
      </c>
      <c r="G56" s="30" t="str">
        <f>IF(AA56&lt;0,"-"&amp;AB56,AB56)</f>
        <v>-2</v>
      </c>
      <c r="H56" s="3">
        <f t="shared" ref="H56:I59" si="32">AC56</f>
        <v>25</v>
      </c>
      <c r="I56" s="3">
        <f t="shared" si="32"/>
        <v>0</v>
      </c>
      <c r="J56" s="30">
        <v>92</v>
      </c>
      <c r="K56" s="3">
        <v>24</v>
      </c>
      <c r="L56" s="4">
        <v>57</v>
      </c>
      <c r="M56" s="30" t="str">
        <f>IF(AE56&lt;0,"-"&amp;AF56,AF56)</f>
        <v>-2</v>
      </c>
      <c r="N56" s="3">
        <f t="shared" ref="N56:O59" si="33">AG56</f>
        <v>24</v>
      </c>
      <c r="O56" s="3">
        <f t="shared" si="33"/>
        <v>57</v>
      </c>
      <c r="P56" s="30">
        <v>92</v>
      </c>
      <c r="Q56" s="3">
        <v>24</v>
      </c>
      <c r="R56" s="4">
        <v>58</v>
      </c>
      <c r="S56" s="30" t="str">
        <f>IF(AI56&lt;0,"-"&amp;AJ56,AJ56)</f>
        <v>-2</v>
      </c>
      <c r="T56" s="3">
        <f t="shared" ref="T56:U59" si="34">AK56</f>
        <v>24</v>
      </c>
      <c r="U56" s="3">
        <f t="shared" si="34"/>
        <v>58</v>
      </c>
      <c r="V56" s="30" t="str">
        <f>IF(AM56&lt;0,"-"&amp;AN56,AN56)</f>
        <v>-2</v>
      </c>
      <c r="W56" s="3">
        <f t="shared" ref="W56:X59" si="35">AO56</f>
        <v>24</v>
      </c>
      <c r="X56" s="4">
        <f t="shared" si="35"/>
        <v>58</v>
      </c>
      <c r="AA56" s="8">
        <f>324000-(F56+E56*60+D56*60*60)</f>
        <v>-8700</v>
      </c>
      <c r="AB56" s="8">
        <f>ABS(ROUNDDOWN(AA56/3600,0))</f>
        <v>2</v>
      </c>
      <c r="AC56" s="8">
        <f>ABS(ROUNDDOWN((AA56-(3600*ROUNDDOWN(AA56/3600,0)))/60,0))</f>
        <v>25</v>
      </c>
      <c r="AD56" s="8">
        <f>ABS(AA56-(ROUNDDOWN(AA56/3600,0)*3600+ROUNDDOWN((AA56-(3600*ROUNDDOWN(AA56/3600,0)))/60,0)*60))</f>
        <v>0</v>
      </c>
      <c r="AE56" s="8">
        <f>324000-(L56+K56*60+J56*60*60)</f>
        <v>-8697</v>
      </c>
      <c r="AF56" s="8">
        <f>ABS(ROUNDDOWN(AE56/3600,0))</f>
        <v>2</v>
      </c>
      <c r="AG56" s="8">
        <f>ABS(ROUNDDOWN((AE56-(3600*ROUNDDOWN(AE56/3600,0)))/60,0))</f>
        <v>24</v>
      </c>
      <c r="AH56" s="8">
        <f>ABS(AE56-(ROUNDDOWN(AE56/3600,0)*3600+ROUNDDOWN((AE56-(3600*ROUNDDOWN(AE56/3600,0)))/60,0)*60))</f>
        <v>57</v>
      </c>
      <c r="AI56" s="8">
        <f>324000-(R56+Q56*60+P56*60*60)</f>
        <v>-8698</v>
      </c>
      <c r="AJ56" s="8">
        <f>ABS(ROUNDDOWN(AI56/3600,0))</f>
        <v>2</v>
      </c>
      <c r="AK56" s="8">
        <f>ABS(ROUNDDOWN((AI56-(3600*ROUNDDOWN(AI56/3600,0)))/60,0))</f>
        <v>24</v>
      </c>
      <c r="AL56" s="8">
        <f>ABS(AI56-(ROUNDDOWN(AI56/3600,0)*3600+ROUNDDOWN((AI56-(3600*ROUNDDOWN(AI56/3600,0)))/60,0)*60))</f>
        <v>58</v>
      </c>
      <c r="AM56" s="8">
        <f>ROUND((AA56+AE56+AI56)/3,0)</f>
        <v>-8698</v>
      </c>
      <c r="AN56" s="8">
        <f>ABS(ROUNDDOWN(AM56/3600,0))</f>
        <v>2</v>
      </c>
      <c r="AO56" s="8">
        <f>ABS(ROUNDDOWN((AM56-(3600*ROUNDDOWN(AM56/3600,0)))/60,0))</f>
        <v>24</v>
      </c>
      <c r="AP56" s="8">
        <f>ABS(AM56-(ROUNDDOWN(AM56/3600,0)*3600+ROUNDDOWN((AM56-(3600*ROUNDDOWN(AM56/3600,0)))/60,0)*60))</f>
        <v>58</v>
      </c>
      <c r="AR56" s="25"/>
      <c r="AS56" s="25"/>
      <c r="AT56" s="25"/>
      <c r="AU56" s="25"/>
      <c r="AV56" s="25"/>
      <c r="AW56" s="25"/>
      <c r="AX56" s="25"/>
    </row>
    <row r="57" spans="1:51" s="8" customFormat="1" ht="12">
      <c r="A57" s="7"/>
      <c r="B57" s="7"/>
      <c r="C57" s="7" t="s">
        <v>44</v>
      </c>
      <c r="D57" s="31">
        <v>92</v>
      </c>
      <c r="E57" s="32">
        <v>41</v>
      </c>
      <c r="F57" s="4">
        <v>43</v>
      </c>
      <c r="G57" s="30" t="str">
        <f>IF(AA57&lt;0,"-"&amp;AB57,AB57)</f>
        <v>-2</v>
      </c>
      <c r="H57" s="3">
        <f t="shared" si="32"/>
        <v>41</v>
      </c>
      <c r="I57" s="3">
        <f t="shared" si="32"/>
        <v>43</v>
      </c>
      <c r="J57" s="31">
        <v>92</v>
      </c>
      <c r="K57" s="32">
        <v>41</v>
      </c>
      <c r="L57" s="4">
        <v>45</v>
      </c>
      <c r="M57" s="30" t="str">
        <f>IF(AE57&lt;0,"-"&amp;AF57,AF57)</f>
        <v>-2</v>
      </c>
      <c r="N57" s="3">
        <f t="shared" si="33"/>
        <v>41</v>
      </c>
      <c r="O57" s="3">
        <f t="shared" si="33"/>
        <v>45</v>
      </c>
      <c r="P57" s="31">
        <v>92</v>
      </c>
      <c r="Q57" s="32">
        <v>41</v>
      </c>
      <c r="R57" s="4">
        <v>44</v>
      </c>
      <c r="S57" s="30" t="str">
        <f>IF(AI57&lt;0,"-"&amp;AJ57,AJ57)</f>
        <v>-2</v>
      </c>
      <c r="T57" s="3">
        <f t="shared" si="34"/>
        <v>41</v>
      </c>
      <c r="U57" s="3">
        <f t="shared" si="34"/>
        <v>44</v>
      </c>
      <c r="V57" s="30" t="str">
        <f>IF(AM57&lt;0,"-"&amp;AN57,AN57)</f>
        <v>-2</v>
      </c>
      <c r="W57" s="3">
        <f t="shared" si="35"/>
        <v>41</v>
      </c>
      <c r="X57" s="4">
        <f t="shared" si="35"/>
        <v>44</v>
      </c>
      <c r="AA57" s="8">
        <f>324000-(F57+E57*60+D57*60*60)</f>
        <v>-9703</v>
      </c>
      <c r="AB57" s="8">
        <f>ABS(ROUNDDOWN(AA57/3600,0))</f>
        <v>2</v>
      </c>
      <c r="AC57" s="8">
        <f>ABS(ROUNDDOWN((AA57-(3600*ROUNDDOWN(AA57/3600,0)))/60,0))</f>
        <v>41</v>
      </c>
      <c r="AD57" s="8">
        <f>ABS(AA57-(ROUNDDOWN(AA57/3600,0)*3600+ROUNDDOWN((AA57-(3600*ROUNDDOWN(AA57/3600,0)))/60,0)*60))</f>
        <v>43</v>
      </c>
      <c r="AE57" s="8">
        <f>324000-(L57+K57*60+J57*60*60)</f>
        <v>-9705</v>
      </c>
      <c r="AF57" s="8">
        <f>ABS(ROUNDDOWN(AE57/3600,0))</f>
        <v>2</v>
      </c>
      <c r="AG57" s="8">
        <f>ABS(ROUNDDOWN((AE57-(3600*ROUNDDOWN(AE57/3600,0)))/60,0))</f>
        <v>41</v>
      </c>
      <c r="AH57" s="8">
        <f>ABS(AE57-(ROUNDDOWN(AE57/3600,0)*3600+ROUNDDOWN((AE57-(3600*ROUNDDOWN(AE57/3600,0)))/60,0)*60))</f>
        <v>45</v>
      </c>
      <c r="AI57" s="8">
        <f>324000-(R57+Q57*60+P57*60*60)</f>
        <v>-9704</v>
      </c>
      <c r="AJ57" s="8">
        <f>ABS(ROUNDDOWN(AI57/3600,0))</f>
        <v>2</v>
      </c>
      <c r="AK57" s="8">
        <f>ABS(ROUNDDOWN((AI57-(3600*ROUNDDOWN(AI57/3600,0)))/60,0))</f>
        <v>41</v>
      </c>
      <c r="AL57" s="8">
        <f>ABS(AI57-(ROUNDDOWN(AI57/3600,0)*3600+ROUNDDOWN((AI57-(3600*ROUNDDOWN(AI57/3600,0)))/60,0)*60))</f>
        <v>44</v>
      </c>
      <c r="AM57" s="8">
        <f>ROUND((AA57+AE57+AI57)/3,0)</f>
        <v>-9704</v>
      </c>
      <c r="AN57" s="8">
        <f>ABS(ROUNDDOWN(AM57/3600,0))</f>
        <v>2</v>
      </c>
      <c r="AO57" s="8">
        <f>ABS(ROUNDDOWN((AM57-(3600*ROUNDDOWN(AM57/3600,0)))/60,0))</f>
        <v>41</v>
      </c>
      <c r="AP57" s="8">
        <f>ABS(AM57-(ROUNDDOWN(AM57/3600,0)*3600+ROUNDDOWN((AM57-(3600*ROUNDDOWN(AM57/3600,0)))/60,0)*60))</f>
        <v>44</v>
      </c>
      <c r="AR57" s="25"/>
      <c r="AS57" s="25"/>
      <c r="AT57" s="25"/>
      <c r="AU57" s="25"/>
      <c r="AV57" s="25"/>
      <c r="AW57" s="25"/>
      <c r="AX57" s="25"/>
    </row>
    <row r="58" spans="1:51" s="8" customFormat="1" ht="12">
      <c r="A58" s="7"/>
      <c r="B58" s="7"/>
      <c r="C58" s="7" t="s">
        <v>162</v>
      </c>
      <c r="D58" s="31">
        <v>91</v>
      </c>
      <c r="E58" s="32">
        <v>50</v>
      </c>
      <c r="F58" s="56">
        <v>42</v>
      </c>
      <c r="G58" s="30" t="str">
        <f>IF(AA58&lt;0,"-"&amp;AB58,AB58)</f>
        <v>-1</v>
      </c>
      <c r="H58" s="3">
        <f t="shared" si="32"/>
        <v>50</v>
      </c>
      <c r="I58" s="3">
        <f t="shared" si="32"/>
        <v>42</v>
      </c>
      <c r="J58" s="31">
        <v>91</v>
      </c>
      <c r="K58" s="32">
        <v>50</v>
      </c>
      <c r="L58" s="56">
        <v>39</v>
      </c>
      <c r="M58" s="30" t="str">
        <f>IF(AE58&lt;0,"-"&amp;AF58,AF58)</f>
        <v>-1</v>
      </c>
      <c r="N58" s="3">
        <f t="shared" si="33"/>
        <v>50</v>
      </c>
      <c r="O58" s="3">
        <f t="shared" si="33"/>
        <v>39</v>
      </c>
      <c r="P58" s="31">
        <v>91</v>
      </c>
      <c r="Q58" s="32">
        <v>50</v>
      </c>
      <c r="R58" s="56">
        <v>40</v>
      </c>
      <c r="S58" s="30" t="str">
        <f>IF(AI58&lt;0,"-"&amp;AJ58,AJ58)</f>
        <v>-1</v>
      </c>
      <c r="T58" s="3">
        <f t="shared" si="34"/>
        <v>50</v>
      </c>
      <c r="U58" s="3">
        <f t="shared" si="34"/>
        <v>40</v>
      </c>
      <c r="V58" s="30" t="str">
        <f>IF(AM58&lt;0,"-"&amp;AN58,AN58)</f>
        <v>-1</v>
      </c>
      <c r="W58" s="3">
        <f t="shared" si="35"/>
        <v>50</v>
      </c>
      <c r="X58" s="4">
        <f t="shared" si="35"/>
        <v>40</v>
      </c>
      <c r="AA58" s="8">
        <f>324000-(F58+E58*60+D58*60*60)</f>
        <v>-6642</v>
      </c>
      <c r="AB58" s="8">
        <f>ABS(ROUNDDOWN(AA58/3600,0))</f>
        <v>1</v>
      </c>
      <c r="AC58" s="8">
        <f>ABS(ROUNDDOWN((AA58-(3600*ROUNDDOWN(AA58/3600,0)))/60,0))</f>
        <v>50</v>
      </c>
      <c r="AD58" s="8">
        <f>ABS(AA58-(ROUNDDOWN(AA58/3600,0)*3600+ROUNDDOWN((AA58-(3600*ROUNDDOWN(AA58/3600,0)))/60,0)*60))</f>
        <v>42</v>
      </c>
      <c r="AE58" s="8">
        <f>324000-(L58+K58*60+J58*60*60)</f>
        <v>-6639</v>
      </c>
      <c r="AF58" s="8">
        <f>ABS(ROUNDDOWN(AE58/3600,0))</f>
        <v>1</v>
      </c>
      <c r="AG58" s="8">
        <f>ABS(ROUNDDOWN((AE58-(3600*ROUNDDOWN(AE58/3600,0)))/60,0))</f>
        <v>50</v>
      </c>
      <c r="AH58" s="8">
        <f>ABS(AE58-(ROUNDDOWN(AE58/3600,0)*3600+ROUNDDOWN((AE58-(3600*ROUNDDOWN(AE58/3600,0)))/60,0)*60))</f>
        <v>39</v>
      </c>
      <c r="AI58" s="8">
        <f>324000-(R58+Q58*60+P58*60*60)</f>
        <v>-6640</v>
      </c>
      <c r="AJ58" s="8">
        <f>ABS(ROUNDDOWN(AI58/3600,0))</f>
        <v>1</v>
      </c>
      <c r="AK58" s="8">
        <f>ABS(ROUNDDOWN((AI58-(3600*ROUNDDOWN(AI58/3600,0)))/60,0))</f>
        <v>50</v>
      </c>
      <c r="AL58" s="8">
        <f>ABS(AI58-(ROUNDDOWN(AI58/3600,0)*3600+ROUNDDOWN((AI58-(3600*ROUNDDOWN(AI58/3600,0)))/60,0)*60))</f>
        <v>40</v>
      </c>
      <c r="AM58" s="8">
        <f>ROUND((AA58+AE58+AI58)/3,0)</f>
        <v>-6640</v>
      </c>
      <c r="AN58" s="8">
        <f>ABS(ROUNDDOWN(AM58/3600,0))</f>
        <v>1</v>
      </c>
      <c r="AO58" s="8">
        <f>ABS(ROUNDDOWN((AM58-(3600*ROUNDDOWN(AM58/3600,0)))/60,0))</f>
        <v>50</v>
      </c>
      <c r="AP58" s="8">
        <f>ABS(AM58-(ROUNDDOWN(AM58/3600,0)*3600+ROUNDDOWN((AM58-(3600*ROUNDDOWN(AM58/3600,0)))/60,0)*60))</f>
        <v>40</v>
      </c>
      <c r="AR58" s="25"/>
      <c r="AS58" s="25"/>
      <c r="AT58" s="25"/>
      <c r="AU58" s="25"/>
      <c r="AV58" s="25"/>
      <c r="AW58" s="25"/>
      <c r="AX58" s="25"/>
    </row>
    <row r="59" spans="1:51" s="8" customFormat="1" ht="12">
      <c r="A59" s="7"/>
      <c r="B59" s="7"/>
      <c r="C59" s="7" t="s">
        <v>17</v>
      </c>
      <c r="D59" s="31">
        <v>76</v>
      </c>
      <c r="E59" s="32">
        <v>24</v>
      </c>
      <c r="F59" s="4">
        <v>38</v>
      </c>
      <c r="G59" s="30">
        <f>IF(AA59&lt;0,"-"&amp;AB59,AB59)</f>
        <v>13</v>
      </c>
      <c r="H59" s="3">
        <f t="shared" si="32"/>
        <v>35</v>
      </c>
      <c r="I59" s="3">
        <f t="shared" si="32"/>
        <v>22</v>
      </c>
      <c r="J59" s="31">
        <v>76</v>
      </c>
      <c r="K59" s="32">
        <v>24</v>
      </c>
      <c r="L59" s="4">
        <v>36</v>
      </c>
      <c r="M59" s="30">
        <f>IF(AE59&lt;0,"-"&amp;AF59,AF59)</f>
        <v>13</v>
      </c>
      <c r="N59" s="3">
        <f t="shared" si="33"/>
        <v>35</v>
      </c>
      <c r="O59" s="3">
        <f t="shared" si="33"/>
        <v>24</v>
      </c>
      <c r="P59" s="31">
        <v>76</v>
      </c>
      <c r="Q59" s="32">
        <v>24</v>
      </c>
      <c r="R59" s="4">
        <v>37</v>
      </c>
      <c r="S59" s="30">
        <f>IF(AI59&lt;0,"-"&amp;AJ59,AJ59)</f>
        <v>13</v>
      </c>
      <c r="T59" s="3">
        <f t="shared" si="34"/>
        <v>35</v>
      </c>
      <c r="U59" s="3">
        <f t="shared" si="34"/>
        <v>23</v>
      </c>
      <c r="V59" s="30">
        <f>IF(AM59&lt;0,"-"&amp;AN59,AN59)</f>
        <v>13</v>
      </c>
      <c r="W59" s="3">
        <f t="shared" si="35"/>
        <v>35</v>
      </c>
      <c r="X59" s="4">
        <f t="shared" si="35"/>
        <v>23</v>
      </c>
      <c r="AA59" s="8">
        <f>324000-(F59+E59*60+D59*60*60)</f>
        <v>48922</v>
      </c>
      <c r="AB59" s="8">
        <f>ABS(ROUNDDOWN(AA59/3600,0))</f>
        <v>13</v>
      </c>
      <c r="AC59" s="8">
        <f>ABS(ROUNDDOWN((AA59-(3600*ROUNDDOWN(AA59/3600,0)))/60,0))</f>
        <v>35</v>
      </c>
      <c r="AD59" s="8">
        <f>ABS(AA59-(ROUNDDOWN(AA59/3600,0)*3600+ROUNDDOWN((AA59-(3600*ROUNDDOWN(AA59/3600,0)))/60,0)*60))</f>
        <v>22</v>
      </c>
      <c r="AE59" s="8">
        <f>324000-(L59+K59*60+J59*60*60)</f>
        <v>48924</v>
      </c>
      <c r="AF59" s="8">
        <f>ABS(ROUNDDOWN(AE59/3600,0))</f>
        <v>13</v>
      </c>
      <c r="AG59" s="8">
        <f>ABS(ROUNDDOWN((AE59-(3600*ROUNDDOWN(AE59/3600,0)))/60,0))</f>
        <v>35</v>
      </c>
      <c r="AH59" s="8">
        <f>ABS(AE59-(ROUNDDOWN(AE59/3600,0)*3600+ROUNDDOWN((AE59-(3600*ROUNDDOWN(AE59/3600,0)))/60,0)*60))</f>
        <v>24</v>
      </c>
      <c r="AI59" s="8">
        <f>324000-(R59+Q59*60+P59*60*60)</f>
        <v>48923</v>
      </c>
      <c r="AJ59" s="8">
        <f>ABS(ROUNDDOWN(AI59/3600,0))</f>
        <v>13</v>
      </c>
      <c r="AK59" s="8">
        <f>ABS(ROUNDDOWN((AI59-(3600*ROUNDDOWN(AI59/3600,0)))/60,0))</f>
        <v>35</v>
      </c>
      <c r="AL59" s="8">
        <f>ABS(AI59-(ROUNDDOWN(AI59/3600,0)*3600+ROUNDDOWN((AI59-(3600*ROUNDDOWN(AI59/3600,0)))/60,0)*60))</f>
        <v>23</v>
      </c>
      <c r="AM59" s="8">
        <f>ROUND((AA59+AE59+AI59)/3,0)</f>
        <v>48923</v>
      </c>
      <c r="AN59" s="8">
        <f>ABS(ROUNDDOWN(AM59/3600,0))</f>
        <v>13</v>
      </c>
      <c r="AO59" s="8">
        <f>ABS(ROUNDDOWN((AM59-(3600*ROUNDDOWN(AM59/3600,0)))/60,0))</f>
        <v>35</v>
      </c>
      <c r="AP59" s="8">
        <f>ABS(AM59-(ROUNDDOWN(AM59/3600,0)*3600+ROUNDDOWN((AM59-(3600*ROUNDDOWN(AM59/3600,0)))/60,0)*60))</f>
        <v>23</v>
      </c>
      <c r="AR59" s="25"/>
      <c r="AS59" s="25"/>
      <c r="AT59" s="25"/>
      <c r="AU59" s="25"/>
      <c r="AV59" s="25"/>
      <c r="AW59" s="25"/>
      <c r="AX59" s="25"/>
    </row>
    <row r="60" spans="1:51" s="8" customFormat="1" ht="12">
      <c r="A60" s="11"/>
      <c r="B60" s="11"/>
      <c r="C60" s="11"/>
      <c r="D60" s="59"/>
      <c r="E60" s="59"/>
      <c r="F60" s="59"/>
      <c r="G60" s="59"/>
      <c r="H60" s="59"/>
      <c r="I60" s="59"/>
      <c r="J60" s="59"/>
      <c r="K60" s="59"/>
      <c r="L60" s="59"/>
      <c r="M60" s="59"/>
      <c r="N60" s="59"/>
      <c r="O60" s="59"/>
      <c r="P60" s="59"/>
      <c r="Q60" s="59"/>
      <c r="R60" s="59"/>
      <c r="S60" s="59"/>
      <c r="T60" s="59"/>
      <c r="U60" s="59"/>
      <c r="V60" s="59"/>
      <c r="W60" s="59"/>
      <c r="X60" s="59"/>
      <c r="AR60" s="25"/>
      <c r="AS60" s="25"/>
      <c r="AT60" s="25"/>
      <c r="AU60" s="25"/>
      <c r="AV60" s="25"/>
      <c r="AW60" s="25"/>
      <c r="AX60" s="25"/>
    </row>
    <row r="61" spans="1:51" ht="24">
      <c r="D61" s="1"/>
      <c r="E61" s="1"/>
      <c r="F61" s="2"/>
      <c r="G61" s="1"/>
      <c r="H61" s="1"/>
      <c r="I61" s="2"/>
      <c r="J61" s="1"/>
      <c r="K61" s="1"/>
      <c r="L61" s="2"/>
      <c r="M61" s="1"/>
      <c r="N61" s="1"/>
      <c r="O61" s="2"/>
      <c r="P61" s="1"/>
      <c r="Q61" s="1"/>
      <c r="R61" s="2"/>
      <c r="S61" s="1"/>
      <c r="T61" s="1"/>
      <c r="U61" s="2"/>
      <c r="V61" s="1"/>
      <c r="W61" s="1"/>
      <c r="X61" s="2"/>
      <c r="AA61" s="28"/>
      <c r="AB61" s="28"/>
      <c r="AC61" s="28"/>
      <c r="AD61" s="28"/>
      <c r="AE61" s="28"/>
      <c r="AF61" s="28"/>
      <c r="AG61" s="28"/>
      <c r="AH61" s="28"/>
      <c r="AI61" s="28"/>
      <c r="AJ61" s="28"/>
      <c r="AK61" s="28"/>
      <c r="AL61" s="28"/>
      <c r="AM61" s="27"/>
      <c r="AN61" s="27"/>
      <c r="AO61" s="27"/>
      <c r="AY61" s="8"/>
    </row>
    <row r="62" spans="1:51" s="8" customFormat="1" ht="27.75" customHeight="1">
      <c r="A62" s="11"/>
      <c r="B62" s="547" t="s">
        <v>204</v>
      </c>
      <c r="C62" s="547"/>
      <c r="D62" s="547"/>
      <c r="E62" s="547"/>
      <c r="F62" s="547"/>
      <c r="G62" s="547"/>
      <c r="H62" s="547"/>
      <c r="I62" s="547"/>
      <c r="J62" s="547"/>
      <c r="K62" s="547"/>
      <c r="L62" s="547"/>
      <c r="M62" s="547"/>
      <c r="N62" s="547"/>
      <c r="O62" s="547"/>
      <c r="P62" s="547"/>
      <c r="Q62" s="547"/>
      <c r="R62" s="547"/>
      <c r="S62" s="547"/>
      <c r="T62" s="547"/>
      <c r="U62" s="547"/>
      <c r="AR62" s="25"/>
      <c r="AS62" s="25"/>
      <c r="AT62" s="25"/>
      <c r="AU62" s="25"/>
      <c r="AV62" s="25"/>
      <c r="AW62" s="25"/>
      <c r="AX62" s="25"/>
    </row>
    <row r="63" spans="1:51" s="8" customFormat="1">
      <c r="A63" s="11"/>
      <c r="B63" s="11"/>
      <c r="C63" s="11"/>
      <c r="D63" s="59"/>
      <c r="E63" s="59"/>
      <c r="F63" s="59"/>
      <c r="G63" s="59"/>
      <c r="H63" s="59"/>
      <c r="I63" s="59"/>
      <c r="J63" s="59"/>
      <c r="K63" s="59"/>
      <c r="L63" s="59"/>
      <c r="M63" s="59"/>
      <c r="N63" s="59"/>
      <c r="O63" s="59"/>
      <c r="P63" s="59"/>
      <c r="Q63" s="59"/>
      <c r="R63" s="59"/>
      <c r="S63" s="59"/>
      <c r="T63" s="59"/>
      <c r="U63" s="59"/>
      <c r="V63" s="59"/>
      <c r="W63" s="59"/>
      <c r="X63" s="59"/>
      <c r="AR63" s="25"/>
      <c r="AS63" s="25"/>
      <c r="AT63" s="25"/>
      <c r="AU63" s="25"/>
      <c r="AV63" s="25"/>
      <c r="AW63" s="25"/>
      <c r="AX63" s="25"/>
      <c r="AY63" s="5"/>
    </row>
    <row r="64" spans="1:51" s="8" customFormat="1" ht="12">
      <c r="A64" s="11"/>
      <c r="B64" s="11"/>
      <c r="C64" s="11"/>
      <c r="D64" s="59"/>
      <c r="E64" s="59"/>
      <c r="F64" s="59"/>
      <c r="G64" s="59"/>
      <c r="H64" s="59"/>
      <c r="I64" s="59"/>
      <c r="J64" s="59"/>
      <c r="K64" s="59"/>
      <c r="L64" s="59"/>
      <c r="M64" s="59"/>
      <c r="N64" s="59"/>
      <c r="O64" s="59"/>
      <c r="P64" s="59"/>
      <c r="Q64" s="59"/>
      <c r="R64" s="59"/>
      <c r="S64" s="59"/>
      <c r="T64" s="59"/>
      <c r="U64" s="59"/>
      <c r="V64" s="59"/>
      <c r="W64" s="59"/>
      <c r="X64" s="59"/>
      <c r="AR64" s="25"/>
      <c r="AS64" s="25"/>
      <c r="AT64" s="25"/>
      <c r="AU64" s="25"/>
      <c r="AV64" s="25"/>
      <c r="AW64" s="25"/>
      <c r="AX64" s="25"/>
    </row>
    <row r="65" spans="1:50" s="8" customFormat="1" ht="12">
      <c r="A65" s="7" t="s">
        <v>0</v>
      </c>
      <c r="B65" s="7" t="s">
        <v>1</v>
      </c>
      <c r="C65" s="7" t="s">
        <v>2</v>
      </c>
      <c r="D65" s="549" t="s">
        <v>3</v>
      </c>
      <c r="E65" s="549"/>
      <c r="F65" s="549"/>
      <c r="G65" s="549" t="s">
        <v>13</v>
      </c>
      <c r="H65" s="549"/>
      <c r="I65" s="549"/>
      <c r="J65" s="549" t="s">
        <v>4</v>
      </c>
      <c r="K65" s="549"/>
      <c r="L65" s="549"/>
      <c r="M65" s="549" t="s">
        <v>6</v>
      </c>
      <c r="N65" s="549"/>
      <c r="O65" s="549"/>
      <c r="P65" s="549" t="s">
        <v>5</v>
      </c>
      <c r="Q65" s="549"/>
      <c r="R65" s="549"/>
      <c r="S65" s="549" t="s">
        <v>7</v>
      </c>
      <c r="T65" s="549"/>
      <c r="U65" s="549"/>
      <c r="V65" s="549" t="s">
        <v>12</v>
      </c>
      <c r="W65" s="549"/>
      <c r="X65" s="549"/>
      <c r="AR65" s="25"/>
      <c r="AS65" s="25"/>
      <c r="AT65" s="25"/>
      <c r="AU65" s="25"/>
      <c r="AV65" s="25"/>
      <c r="AW65" s="25"/>
      <c r="AX65" s="25"/>
    </row>
    <row r="66" spans="1:50" s="8" customFormat="1" ht="13.5" customHeight="1">
      <c r="A66" s="9">
        <v>44853</v>
      </c>
      <c r="B66" s="7" t="s">
        <v>165</v>
      </c>
      <c r="C66" s="7" t="s">
        <v>166</v>
      </c>
      <c r="D66" s="30">
        <v>92</v>
      </c>
      <c r="E66" s="3">
        <v>24</v>
      </c>
      <c r="F66" s="4">
        <v>57</v>
      </c>
      <c r="G66" s="30" t="str">
        <f>IF(AA66&lt;0,"-"&amp;AB66,AB66)</f>
        <v>-2</v>
      </c>
      <c r="H66" s="3">
        <f t="shared" ref="H66:I68" si="36">AC66</f>
        <v>24</v>
      </c>
      <c r="I66" s="3">
        <f t="shared" si="36"/>
        <v>57</v>
      </c>
      <c r="J66" s="30">
        <v>92</v>
      </c>
      <c r="K66" s="3">
        <v>24</v>
      </c>
      <c r="L66" s="4">
        <v>58</v>
      </c>
      <c r="M66" s="30" t="str">
        <f>IF(AE66&lt;0,"-"&amp;AF66,AF66)</f>
        <v>-2</v>
      </c>
      <c r="N66" s="3">
        <f t="shared" ref="N66:O68" si="37">AG66</f>
        <v>24</v>
      </c>
      <c r="O66" s="3">
        <f t="shared" si="37"/>
        <v>58</v>
      </c>
      <c r="P66" s="30">
        <v>92</v>
      </c>
      <c r="Q66" s="3">
        <v>25</v>
      </c>
      <c r="R66" s="4">
        <v>0</v>
      </c>
      <c r="S66" s="30" t="str">
        <f>IF(AI66&lt;0,"-"&amp;AJ66,AJ66)</f>
        <v>-2</v>
      </c>
      <c r="T66" s="3">
        <f t="shared" ref="T66:U68" si="38">AK66</f>
        <v>25</v>
      </c>
      <c r="U66" s="3">
        <f t="shared" si="38"/>
        <v>0</v>
      </c>
      <c r="V66" s="30" t="str">
        <f>IF(AM66&lt;0,"-"&amp;AN66,AN66)</f>
        <v>-2</v>
      </c>
      <c r="W66" s="3">
        <f t="shared" ref="W66:X68" si="39">AO66</f>
        <v>24</v>
      </c>
      <c r="X66" s="4">
        <f t="shared" si="39"/>
        <v>58</v>
      </c>
      <c r="AA66" s="8">
        <f>324000-(F66+E66*60+D66*60*60)</f>
        <v>-8697</v>
      </c>
      <c r="AB66" s="8">
        <f>ABS(ROUNDDOWN(AA66/3600,0))</f>
        <v>2</v>
      </c>
      <c r="AC66" s="8">
        <f>ABS(ROUNDDOWN((AA66-(3600*ROUNDDOWN(AA66/3600,0)))/60,0))</f>
        <v>24</v>
      </c>
      <c r="AD66" s="8">
        <f>ABS(AA66-(ROUNDDOWN(AA66/3600,0)*3600+ROUNDDOWN((AA66-(3600*ROUNDDOWN(AA66/3600,0)))/60,0)*60))</f>
        <v>57</v>
      </c>
      <c r="AE66" s="8">
        <f>324000-(L66+K66*60+J66*60*60)</f>
        <v>-8698</v>
      </c>
      <c r="AF66" s="8">
        <f>ABS(ROUNDDOWN(AE66/3600,0))</f>
        <v>2</v>
      </c>
      <c r="AG66" s="8">
        <f>ABS(ROUNDDOWN((AE66-(3600*ROUNDDOWN(AE66/3600,0)))/60,0))</f>
        <v>24</v>
      </c>
      <c r="AH66" s="8">
        <f>ABS(AE66-(ROUNDDOWN(AE66/3600,0)*3600+ROUNDDOWN((AE66-(3600*ROUNDDOWN(AE66/3600,0)))/60,0)*60))</f>
        <v>58</v>
      </c>
      <c r="AI66" s="8">
        <f>324000-(R66+Q66*60+P66*60*60)</f>
        <v>-8700</v>
      </c>
      <c r="AJ66" s="8">
        <f>ABS(ROUNDDOWN(AI66/3600,0))</f>
        <v>2</v>
      </c>
      <c r="AK66" s="8">
        <f>ABS(ROUNDDOWN((AI66-(3600*ROUNDDOWN(AI66/3600,0)))/60,0))</f>
        <v>25</v>
      </c>
      <c r="AL66" s="8">
        <f>ABS(AI66-(ROUNDDOWN(AI66/3600,0)*3600+ROUNDDOWN((AI66-(3600*ROUNDDOWN(AI66/3600,0)))/60,0)*60))</f>
        <v>0</v>
      </c>
      <c r="AM66" s="8">
        <f>ROUND((AA66+AE66+AI66)/3,0)</f>
        <v>-8698</v>
      </c>
      <c r="AN66" s="8">
        <f>ABS(ROUNDDOWN(AM66/3600,0))</f>
        <v>2</v>
      </c>
      <c r="AO66" s="8">
        <f>ABS(ROUNDDOWN((AM66-(3600*ROUNDDOWN(AM66/3600,0)))/60,0))</f>
        <v>24</v>
      </c>
      <c r="AP66" s="8">
        <f>ABS(AM66-(ROUNDDOWN(AM66/3600,0)*3600+ROUNDDOWN((AM66-(3600*ROUNDDOWN(AM66/3600,0)))/60,0)*60))</f>
        <v>58</v>
      </c>
      <c r="AR66" s="25"/>
      <c r="AS66" s="25"/>
      <c r="AT66" s="25"/>
      <c r="AU66" s="25"/>
      <c r="AV66" s="25"/>
      <c r="AW66" s="25"/>
      <c r="AX66" s="25"/>
    </row>
    <row r="67" spans="1:50" s="8" customFormat="1" ht="12">
      <c r="A67" s="7"/>
      <c r="B67" s="7"/>
      <c r="C67" s="7" t="s">
        <v>52</v>
      </c>
      <c r="D67" s="31">
        <v>91</v>
      </c>
      <c r="E67" s="32">
        <v>59</v>
      </c>
      <c r="F67" s="4">
        <v>16</v>
      </c>
      <c r="G67" s="30" t="str">
        <f>IF(AA67&lt;0,"-"&amp;AB67,AB67)</f>
        <v>-1</v>
      </c>
      <c r="H67" s="3">
        <f t="shared" si="36"/>
        <v>59</v>
      </c>
      <c r="I67" s="3">
        <f t="shared" si="36"/>
        <v>16</v>
      </c>
      <c r="J67" s="31">
        <v>91</v>
      </c>
      <c r="K67" s="32">
        <v>59</v>
      </c>
      <c r="L67" s="4">
        <v>17</v>
      </c>
      <c r="M67" s="30" t="str">
        <f>IF(AE67&lt;0,"-"&amp;AF67,AF67)</f>
        <v>-1</v>
      </c>
      <c r="N67" s="3">
        <f t="shared" si="37"/>
        <v>59</v>
      </c>
      <c r="O67" s="3">
        <f t="shared" si="37"/>
        <v>17</v>
      </c>
      <c r="P67" s="31">
        <v>91</v>
      </c>
      <c r="Q67" s="32">
        <v>59</v>
      </c>
      <c r="R67" s="4">
        <v>16</v>
      </c>
      <c r="S67" s="30" t="str">
        <f>IF(AI67&lt;0,"-"&amp;AJ67,AJ67)</f>
        <v>-1</v>
      </c>
      <c r="T67" s="3">
        <f t="shared" si="38"/>
        <v>59</v>
      </c>
      <c r="U67" s="3">
        <f t="shared" si="38"/>
        <v>16</v>
      </c>
      <c r="V67" s="30" t="str">
        <f>IF(AM67&lt;0,"-"&amp;AN67,AN67)</f>
        <v>-1</v>
      </c>
      <c r="W67" s="3">
        <f t="shared" si="39"/>
        <v>59</v>
      </c>
      <c r="X67" s="4">
        <f t="shared" si="39"/>
        <v>16</v>
      </c>
      <c r="AA67" s="8">
        <f>324000-(F67+E67*60+D67*60*60)</f>
        <v>-7156</v>
      </c>
      <c r="AB67" s="8">
        <f>ABS(ROUNDDOWN(AA67/3600,0))</f>
        <v>1</v>
      </c>
      <c r="AC67" s="8">
        <f>ABS(ROUNDDOWN((AA67-(3600*ROUNDDOWN(AA67/3600,0)))/60,0))</f>
        <v>59</v>
      </c>
      <c r="AD67" s="8">
        <f>ABS(AA67-(ROUNDDOWN(AA67/3600,0)*3600+ROUNDDOWN((AA67-(3600*ROUNDDOWN(AA67/3600,0)))/60,0)*60))</f>
        <v>16</v>
      </c>
      <c r="AE67" s="8">
        <f>324000-(L67+K67*60+J67*60*60)</f>
        <v>-7157</v>
      </c>
      <c r="AF67" s="8">
        <f>ABS(ROUNDDOWN(AE67/3600,0))</f>
        <v>1</v>
      </c>
      <c r="AG67" s="8">
        <f>ABS(ROUNDDOWN((AE67-(3600*ROUNDDOWN(AE67/3600,0)))/60,0))</f>
        <v>59</v>
      </c>
      <c r="AH67" s="8">
        <f>ABS(AE67-(ROUNDDOWN(AE67/3600,0)*3600+ROUNDDOWN((AE67-(3600*ROUNDDOWN(AE67/3600,0)))/60,0)*60))</f>
        <v>17</v>
      </c>
      <c r="AI67" s="8">
        <f>324000-(R67+Q67*60+P67*60*60)</f>
        <v>-7156</v>
      </c>
      <c r="AJ67" s="8">
        <f>ABS(ROUNDDOWN(AI67/3600,0))</f>
        <v>1</v>
      </c>
      <c r="AK67" s="8">
        <f>ABS(ROUNDDOWN((AI67-(3600*ROUNDDOWN(AI67/3600,0)))/60,0))</f>
        <v>59</v>
      </c>
      <c r="AL67" s="8">
        <f>ABS(AI67-(ROUNDDOWN(AI67/3600,0)*3600+ROUNDDOWN((AI67-(3600*ROUNDDOWN(AI67/3600,0)))/60,0)*60))</f>
        <v>16</v>
      </c>
      <c r="AM67" s="8">
        <f>ROUND((AA67+AE67+AI67)/3,0)</f>
        <v>-7156</v>
      </c>
      <c r="AN67" s="8">
        <f>ABS(ROUNDDOWN(AM67/3600,0))</f>
        <v>1</v>
      </c>
      <c r="AO67" s="8">
        <f>ABS(ROUNDDOWN((AM67-(3600*ROUNDDOWN(AM67/3600,0)))/60,0))</f>
        <v>59</v>
      </c>
      <c r="AP67" s="8">
        <f>ABS(AM67-(ROUNDDOWN(AM67/3600,0)*3600+ROUNDDOWN((AM67-(3600*ROUNDDOWN(AM67/3600,0)))/60,0)*60))</f>
        <v>16</v>
      </c>
      <c r="AR67" s="25"/>
      <c r="AS67" s="25"/>
      <c r="AT67" s="25"/>
      <c r="AU67" s="25"/>
      <c r="AV67" s="25"/>
      <c r="AW67" s="25"/>
      <c r="AX67" s="25"/>
    </row>
    <row r="68" spans="1:50" s="8" customFormat="1" ht="12">
      <c r="A68" s="7"/>
      <c r="B68" s="7"/>
      <c r="C68" s="7" t="s">
        <v>76</v>
      </c>
      <c r="D68" s="31">
        <v>111</v>
      </c>
      <c r="E68" s="32">
        <v>55</v>
      </c>
      <c r="F68" s="56">
        <v>18</v>
      </c>
      <c r="G68" s="30" t="str">
        <f>IF(AA68&lt;0,"-"&amp;AB68,AB68)</f>
        <v>-21</v>
      </c>
      <c r="H68" s="3">
        <f t="shared" si="36"/>
        <v>55</v>
      </c>
      <c r="I68" s="3">
        <f t="shared" si="36"/>
        <v>18</v>
      </c>
      <c r="J68" s="31">
        <v>111</v>
      </c>
      <c r="K68" s="32">
        <v>55</v>
      </c>
      <c r="L68" s="56">
        <v>15</v>
      </c>
      <c r="M68" s="30" t="str">
        <f>IF(AE68&lt;0,"-"&amp;AF68,AF68)</f>
        <v>-21</v>
      </c>
      <c r="N68" s="3">
        <f t="shared" si="37"/>
        <v>55</v>
      </c>
      <c r="O68" s="3">
        <f t="shared" si="37"/>
        <v>15</v>
      </c>
      <c r="P68" s="31">
        <v>111</v>
      </c>
      <c r="Q68" s="32">
        <v>55</v>
      </c>
      <c r="R68" s="56">
        <v>16</v>
      </c>
      <c r="S68" s="30" t="str">
        <f>IF(AI68&lt;0,"-"&amp;AJ68,AJ68)</f>
        <v>-21</v>
      </c>
      <c r="T68" s="3">
        <f t="shared" si="38"/>
        <v>55</v>
      </c>
      <c r="U68" s="3">
        <f t="shared" si="38"/>
        <v>16</v>
      </c>
      <c r="V68" s="30" t="str">
        <f>IF(AM68&lt;0,"-"&amp;AN68,AN68)</f>
        <v>-21</v>
      </c>
      <c r="W68" s="3">
        <f t="shared" si="39"/>
        <v>55</v>
      </c>
      <c r="X68" s="4">
        <f t="shared" si="39"/>
        <v>16</v>
      </c>
      <c r="AA68" s="8">
        <f>324000-(F68+E68*60+D68*60*60)</f>
        <v>-78918</v>
      </c>
      <c r="AB68" s="8">
        <f>ABS(ROUNDDOWN(AA68/3600,0))</f>
        <v>21</v>
      </c>
      <c r="AC68" s="8">
        <f>ABS(ROUNDDOWN((AA68-(3600*ROUNDDOWN(AA68/3600,0)))/60,0))</f>
        <v>55</v>
      </c>
      <c r="AD68" s="8">
        <f>ABS(AA68-(ROUNDDOWN(AA68/3600,0)*3600+ROUNDDOWN((AA68-(3600*ROUNDDOWN(AA68/3600,0)))/60,0)*60))</f>
        <v>18</v>
      </c>
      <c r="AE68" s="8">
        <f>324000-(L68+K68*60+J68*60*60)</f>
        <v>-78915</v>
      </c>
      <c r="AF68" s="8">
        <f>ABS(ROUNDDOWN(AE68/3600,0))</f>
        <v>21</v>
      </c>
      <c r="AG68" s="8">
        <f>ABS(ROUNDDOWN((AE68-(3600*ROUNDDOWN(AE68/3600,0)))/60,0))</f>
        <v>55</v>
      </c>
      <c r="AH68" s="8">
        <f>ABS(AE68-(ROUNDDOWN(AE68/3600,0)*3600+ROUNDDOWN((AE68-(3600*ROUNDDOWN(AE68/3600,0)))/60,0)*60))</f>
        <v>15</v>
      </c>
      <c r="AI68" s="8">
        <f>324000-(R68+Q68*60+P68*60*60)</f>
        <v>-78916</v>
      </c>
      <c r="AJ68" s="8">
        <f>ABS(ROUNDDOWN(AI68/3600,0))</f>
        <v>21</v>
      </c>
      <c r="AK68" s="8">
        <f>ABS(ROUNDDOWN((AI68-(3600*ROUNDDOWN(AI68/3600,0)))/60,0))</f>
        <v>55</v>
      </c>
      <c r="AL68" s="8">
        <f>ABS(AI68-(ROUNDDOWN(AI68/3600,0)*3600+ROUNDDOWN((AI68-(3600*ROUNDDOWN(AI68/3600,0)))/60,0)*60))</f>
        <v>16</v>
      </c>
      <c r="AM68" s="8">
        <f>ROUND((AA68+AE68+AI68)/3,0)</f>
        <v>-78916</v>
      </c>
      <c r="AN68" s="8">
        <f>ABS(ROUNDDOWN(AM68/3600,0))</f>
        <v>21</v>
      </c>
      <c r="AO68" s="8">
        <f>ABS(ROUNDDOWN((AM68-(3600*ROUNDDOWN(AM68/3600,0)))/60,0))</f>
        <v>55</v>
      </c>
      <c r="AP68" s="8">
        <f>ABS(AM68-(ROUNDDOWN(AM68/3600,0)*3600+ROUNDDOWN((AM68-(3600*ROUNDDOWN(AM68/3600,0)))/60,0)*60))</f>
        <v>16</v>
      </c>
      <c r="AR68" s="25"/>
      <c r="AS68" s="25"/>
      <c r="AT68" s="25"/>
      <c r="AU68" s="25"/>
      <c r="AV68" s="25"/>
      <c r="AW68" s="25"/>
      <c r="AX68" s="25"/>
    </row>
    <row r="69" spans="1:50" s="8" customFormat="1" ht="12">
      <c r="A69" s="11"/>
      <c r="B69" s="11"/>
      <c r="C69" s="11"/>
      <c r="D69" s="59"/>
      <c r="E69" s="59"/>
      <c r="F69" s="59"/>
      <c r="G69" s="59"/>
      <c r="H69" s="59"/>
      <c r="I69" s="59"/>
      <c r="J69" s="59"/>
      <c r="K69" s="59"/>
      <c r="L69" s="59"/>
      <c r="M69" s="59"/>
      <c r="N69" s="59"/>
      <c r="O69" s="59"/>
      <c r="P69" s="59"/>
      <c r="Q69" s="59"/>
      <c r="R69" s="59"/>
      <c r="S69" s="59"/>
      <c r="T69" s="59"/>
      <c r="U69" s="59"/>
      <c r="V69" s="59"/>
      <c r="W69" s="59"/>
      <c r="X69" s="59"/>
      <c r="AR69" s="25"/>
      <c r="AS69" s="25"/>
      <c r="AT69" s="25"/>
      <c r="AU69" s="25"/>
      <c r="AV69" s="25"/>
      <c r="AW69" s="25"/>
      <c r="AX69" s="25"/>
    </row>
    <row r="70" spans="1:50" s="8" customFormat="1" ht="12">
      <c r="A70" s="11"/>
      <c r="B70" s="11"/>
      <c r="C70" s="11"/>
      <c r="D70" s="59"/>
      <c r="E70" s="59"/>
      <c r="F70" s="59"/>
      <c r="G70" s="59"/>
      <c r="H70" s="59"/>
      <c r="I70" s="59"/>
      <c r="J70" s="59"/>
      <c r="K70" s="59"/>
      <c r="L70" s="59"/>
      <c r="M70" s="59"/>
      <c r="N70" s="59"/>
      <c r="O70" s="59"/>
      <c r="P70" s="59"/>
      <c r="Q70" s="59"/>
      <c r="R70" s="59"/>
      <c r="S70" s="59"/>
      <c r="T70" s="59"/>
      <c r="U70" s="59"/>
      <c r="V70" s="59"/>
      <c r="W70" s="59"/>
      <c r="X70" s="59"/>
      <c r="AR70" s="25"/>
      <c r="AS70" s="25"/>
      <c r="AT70" s="25"/>
      <c r="AU70" s="25"/>
      <c r="AV70" s="25"/>
      <c r="AW70" s="25"/>
      <c r="AX70" s="25"/>
    </row>
    <row r="71" spans="1:50" s="8" customFormat="1" ht="12">
      <c r="A71" s="7" t="s">
        <v>0</v>
      </c>
      <c r="B71" s="7" t="s">
        <v>1</v>
      </c>
      <c r="C71" s="7" t="s">
        <v>2</v>
      </c>
      <c r="D71" s="549" t="s">
        <v>3</v>
      </c>
      <c r="E71" s="549"/>
      <c r="F71" s="549"/>
      <c r="G71" s="549" t="s">
        <v>13</v>
      </c>
      <c r="H71" s="549"/>
      <c r="I71" s="549"/>
      <c r="J71" s="549" t="s">
        <v>4</v>
      </c>
      <c r="K71" s="549"/>
      <c r="L71" s="549"/>
      <c r="M71" s="549" t="s">
        <v>6</v>
      </c>
      <c r="N71" s="549"/>
      <c r="O71" s="549"/>
      <c r="P71" s="549" t="s">
        <v>5</v>
      </c>
      <c r="Q71" s="549"/>
      <c r="R71" s="549"/>
      <c r="S71" s="549" t="s">
        <v>7</v>
      </c>
      <c r="T71" s="549"/>
      <c r="U71" s="549"/>
      <c r="V71" s="549" t="s">
        <v>12</v>
      </c>
      <c r="W71" s="549"/>
      <c r="X71" s="549"/>
      <c r="AR71" s="25"/>
      <c r="AS71" s="25"/>
      <c r="AT71" s="25"/>
      <c r="AU71" s="25"/>
      <c r="AV71" s="25"/>
      <c r="AW71" s="25"/>
      <c r="AX71" s="25"/>
    </row>
    <row r="72" spans="1:50" s="8" customFormat="1" ht="13.5" customHeight="1">
      <c r="A72" s="9">
        <v>44853</v>
      </c>
      <c r="B72" s="7" t="s">
        <v>76</v>
      </c>
      <c r="C72" s="7" t="s">
        <v>44</v>
      </c>
      <c r="D72" s="30">
        <v>90</v>
      </c>
      <c r="E72" s="3">
        <v>0</v>
      </c>
      <c r="F72" s="4">
        <v>12</v>
      </c>
      <c r="G72" s="30" t="str">
        <f>IF(AA72&lt;0,"-"&amp;AB72,AB72)</f>
        <v>-0</v>
      </c>
      <c r="H72" s="3">
        <f t="shared" ref="H72:I75" si="40">AC72</f>
        <v>0</v>
      </c>
      <c r="I72" s="3">
        <f t="shared" si="40"/>
        <v>12</v>
      </c>
      <c r="J72" s="30">
        <v>90</v>
      </c>
      <c r="K72" s="3">
        <v>0</v>
      </c>
      <c r="L72" s="4">
        <v>15</v>
      </c>
      <c r="M72" s="30" t="str">
        <f>IF(AE72&lt;0,"-"&amp;AF72,AF72)</f>
        <v>-0</v>
      </c>
      <c r="N72" s="3">
        <f t="shared" ref="N72:O75" si="41">AG72</f>
        <v>0</v>
      </c>
      <c r="O72" s="3">
        <f t="shared" si="41"/>
        <v>15</v>
      </c>
      <c r="P72" s="30">
        <v>90</v>
      </c>
      <c r="Q72" s="3">
        <v>0</v>
      </c>
      <c r="R72" s="4">
        <v>13</v>
      </c>
      <c r="S72" s="30" t="str">
        <f>IF(AI72&lt;0,"-"&amp;AJ72,AJ72)</f>
        <v>-0</v>
      </c>
      <c r="T72" s="3">
        <f t="shared" ref="T72:U75" si="42">AK72</f>
        <v>0</v>
      </c>
      <c r="U72" s="3">
        <f t="shared" si="42"/>
        <v>13</v>
      </c>
      <c r="V72" s="30" t="str">
        <f>IF(AM72&lt;0,"-"&amp;AN72,AN72)</f>
        <v>-0</v>
      </c>
      <c r="W72" s="3">
        <f t="shared" ref="W72:X75" si="43">AO72</f>
        <v>0</v>
      </c>
      <c r="X72" s="4">
        <f t="shared" si="43"/>
        <v>13</v>
      </c>
      <c r="AA72" s="8">
        <f>324000-(F72+E72*60+D72*60*60)</f>
        <v>-12</v>
      </c>
      <c r="AB72" s="8">
        <f>ABS(ROUNDDOWN(AA72/3600,0))</f>
        <v>0</v>
      </c>
      <c r="AC72" s="8">
        <f>ABS(ROUNDDOWN((AA72-(3600*ROUNDDOWN(AA72/3600,0)))/60,0))</f>
        <v>0</v>
      </c>
      <c r="AD72" s="8">
        <f>ABS(AA72-(ROUNDDOWN(AA72/3600,0)*3600+ROUNDDOWN((AA72-(3600*ROUNDDOWN(AA72/3600,0)))/60,0)*60))</f>
        <v>12</v>
      </c>
      <c r="AE72" s="8">
        <f>324000-(L72+K72*60+J72*60*60)</f>
        <v>-15</v>
      </c>
      <c r="AF72" s="8">
        <f>ABS(ROUNDDOWN(AE72/3600,0))</f>
        <v>0</v>
      </c>
      <c r="AG72" s="8">
        <f>ABS(ROUNDDOWN((AE72-(3600*ROUNDDOWN(AE72/3600,0)))/60,0))</f>
        <v>0</v>
      </c>
      <c r="AH72" s="8">
        <f>ABS(AE72-(ROUNDDOWN(AE72/3600,0)*3600+ROUNDDOWN((AE72-(3600*ROUNDDOWN(AE72/3600,0)))/60,0)*60))</f>
        <v>15</v>
      </c>
      <c r="AI72" s="8">
        <f>324000-(R72+Q72*60+P72*60*60)</f>
        <v>-13</v>
      </c>
      <c r="AJ72" s="8">
        <f>ABS(ROUNDDOWN(AI72/3600,0))</f>
        <v>0</v>
      </c>
      <c r="AK72" s="8">
        <f>ABS(ROUNDDOWN((AI72-(3600*ROUNDDOWN(AI72/3600,0)))/60,0))</f>
        <v>0</v>
      </c>
      <c r="AL72" s="8">
        <f>ABS(AI72-(ROUNDDOWN(AI72/3600,0)*3600+ROUNDDOWN((AI72-(3600*ROUNDDOWN(AI72/3600,0)))/60,0)*60))</f>
        <v>13</v>
      </c>
      <c r="AM72" s="8">
        <f>ROUND((AA72+AE72+AI72)/3,0)</f>
        <v>-13</v>
      </c>
      <c r="AN72" s="8">
        <f>ABS(ROUNDDOWN(AM72/3600,0))</f>
        <v>0</v>
      </c>
      <c r="AO72" s="8">
        <f>ABS(ROUNDDOWN((AM72-(3600*ROUNDDOWN(AM72/3600,0)))/60,0))</f>
        <v>0</v>
      </c>
      <c r="AP72" s="8">
        <f>ABS(AM72-(ROUNDDOWN(AM72/3600,0)*3600+ROUNDDOWN((AM72-(3600*ROUNDDOWN(AM72/3600,0)))/60,0)*60))</f>
        <v>13</v>
      </c>
      <c r="AR72" s="25"/>
      <c r="AS72" s="25"/>
      <c r="AT72" s="25"/>
      <c r="AU72" s="25"/>
      <c r="AV72" s="25"/>
      <c r="AW72" s="25"/>
      <c r="AX72" s="25"/>
    </row>
    <row r="73" spans="1:50" s="8" customFormat="1" ht="12">
      <c r="A73" s="7"/>
      <c r="B73" s="7"/>
      <c r="C73" s="7" t="s">
        <v>167</v>
      </c>
      <c r="D73" s="31">
        <v>68</v>
      </c>
      <c r="E73" s="3">
        <v>9</v>
      </c>
      <c r="F73" s="4">
        <v>37</v>
      </c>
      <c r="G73" s="30">
        <f>IF(AA73&lt;0,"-"&amp;AB73,AB73)</f>
        <v>21</v>
      </c>
      <c r="H73" s="3">
        <f t="shared" si="40"/>
        <v>50</v>
      </c>
      <c r="I73" s="3">
        <f t="shared" si="40"/>
        <v>23</v>
      </c>
      <c r="J73" s="31">
        <v>68</v>
      </c>
      <c r="K73" s="3">
        <v>9</v>
      </c>
      <c r="L73" s="4">
        <v>38</v>
      </c>
      <c r="M73" s="30">
        <f>IF(AE73&lt;0,"-"&amp;AF73,AF73)</f>
        <v>21</v>
      </c>
      <c r="N73" s="3">
        <f t="shared" si="41"/>
        <v>50</v>
      </c>
      <c r="O73" s="3">
        <f t="shared" si="41"/>
        <v>22</v>
      </c>
      <c r="P73" s="31">
        <v>68</v>
      </c>
      <c r="Q73" s="3">
        <v>9</v>
      </c>
      <c r="R73" s="4">
        <v>38</v>
      </c>
      <c r="S73" s="30">
        <f>IF(AI73&lt;0,"-"&amp;AJ73,AJ73)</f>
        <v>21</v>
      </c>
      <c r="T73" s="3">
        <f t="shared" si="42"/>
        <v>50</v>
      </c>
      <c r="U73" s="3">
        <f t="shared" si="42"/>
        <v>22</v>
      </c>
      <c r="V73" s="30">
        <f>IF(AM73&lt;0,"-"&amp;AN73,AN73)</f>
        <v>21</v>
      </c>
      <c r="W73" s="3">
        <f t="shared" si="43"/>
        <v>50</v>
      </c>
      <c r="X73" s="4">
        <f t="shared" si="43"/>
        <v>22</v>
      </c>
      <c r="AA73" s="8">
        <f>324000-(F73+E73*60+D73*60*60)</f>
        <v>78623</v>
      </c>
      <c r="AB73" s="8">
        <f>ABS(ROUNDDOWN(AA73/3600,0))</f>
        <v>21</v>
      </c>
      <c r="AC73" s="8">
        <f>ABS(ROUNDDOWN((AA73-(3600*ROUNDDOWN(AA73/3600,0)))/60,0))</f>
        <v>50</v>
      </c>
      <c r="AD73" s="8">
        <f>ABS(AA73-(ROUNDDOWN(AA73/3600,0)*3600+ROUNDDOWN((AA73-(3600*ROUNDDOWN(AA73/3600,0)))/60,0)*60))</f>
        <v>23</v>
      </c>
      <c r="AE73" s="8">
        <f>324000-(L73+K73*60+J73*60*60)</f>
        <v>78622</v>
      </c>
      <c r="AF73" s="8">
        <f>ABS(ROUNDDOWN(AE73/3600,0))</f>
        <v>21</v>
      </c>
      <c r="AG73" s="8">
        <f>ABS(ROUNDDOWN((AE73-(3600*ROUNDDOWN(AE73/3600,0)))/60,0))</f>
        <v>50</v>
      </c>
      <c r="AH73" s="8">
        <f>ABS(AE73-(ROUNDDOWN(AE73/3600,0)*3600+ROUNDDOWN((AE73-(3600*ROUNDDOWN(AE73/3600,0)))/60,0)*60))</f>
        <v>22</v>
      </c>
      <c r="AI73" s="8">
        <f>324000-(R73+Q73*60+P73*60*60)</f>
        <v>78622</v>
      </c>
      <c r="AJ73" s="8">
        <f>ABS(ROUNDDOWN(AI73/3600,0))</f>
        <v>21</v>
      </c>
      <c r="AK73" s="8">
        <f>ABS(ROUNDDOWN((AI73-(3600*ROUNDDOWN(AI73/3600,0)))/60,0))</f>
        <v>50</v>
      </c>
      <c r="AL73" s="8">
        <f>ABS(AI73-(ROUNDDOWN(AI73/3600,0)*3600+ROUNDDOWN((AI73-(3600*ROUNDDOWN(AI73/3600,0)))/60,0)*60))</f>
        <v>22</v>
      </c>
      <c r="AM73" s="8">
        <f>ROUND((AA73+AE73+AI73)/3,0)</f>
        <v>78622</v>
      </c>
      <c r="AN73" s="8">
        <f>ABS(ROUNDDOWN(AM73/3600,0))</f>
        <v>21</v>
      </c>
      <c r="AO73" s="8">
        <f>ABS(ROUNDDOWN((AM73-(3600*ROUNDDOWN(AM73/3600,0)))/60,0))</f>
        <v>50</v>
      </c>
      <c r="AP73" s="8">
        <f>ABS(AM73-(ROUNDDOWN(AM73/3600,0)*3600+ROUNDDOWN((AM73-(3600*ROUNDDOWN(AM73/3600,0)))/60,0)*60))</f>
        <v>22</v>
      </c>
      <c r="AR73" s="25"/>
      <c r="AS73" s="25"/>
      <c r="AT73" s="25"/>
      <c r="AU73" s="25"/>
      <c r="AV73" s="25"/>
      <c r="AW73" s="25"/>
      <c r="AX73" s="25"/>
    </row>
    <row r="74" spans="1:50" s="8" customFormat="1" ht="12">
      <c r="A74" s="7"/>
      <c r="B74" s="7"/>
      <c r="C74" s="7" t="s">
        <v>52</v>
      </c>
      <c r="D74" s="31">
        <v>88</v>
      </c>
      <c r="E74" s="32">
        <v>46</v>
      </c>
      <c r="F74" s="56">
        <v>14</v>
      </c>
      <c r="G74" s="30">
        <f>IF(AA74&lt;0,"-"&amp;AB74,AB74)</f>
        <v>1</v>
      </c>
      <c r="H74" s="3">
        <f t="shared" si="40"/>
        <v>13</v>
      </c>
      <c r="I74" s="3">
        <f t="shared" si="40"/>
        <v>46</v>
      </c>
      <c r="J74" s="31">
        <v>88</v>
      </c>
      <c r="K74" s="32">
        <v>46</v>
      </c>
      <c r="L74" s="56">
        <v>13</v>
      </c>
      <c r="M74" s="30">
        <f>IF(AE74&lt;0,"-"&amp;AF74,AF74)</f>
        <v>1</v>
      </c>
      <c r="N74" s="3">
        <f t="shared" si="41"/>
        <v>13</v>
      </c>
      <c r="O74" s="3">
        <f t="shared" si="41"/>
        <v>47</v>
      </c>
      <c r="P74" s="31">
        <v>88</v>
      </c>
      <c r="Q74" s="32">
        <v>46</v>
      </c>
      <c r="R74" s="56">
        <v>13</v>
      </c>
      <c r="S74" s="30">
        <f>IF(AI74&lt;0,"-"&amp;AJ74,AJ74)</f>
        <v>1</v>
      </c>
      <c r="T74" s="3">
        <f t="shared" si="42"/>
        <v>13</v>
      </c>
      <c r="U74" s="3">
        <f t="shared" si="42"/>
        <v>47</v>
      </c>
      <c r="V74" s="30">
        <f>IF(AM74&lt;0,"-"&amp;AN74,AN74)</f>
        <v>1</v>
      </c>
      <c r="W74" s="3">
        <f t="shared" si="43"/>
        <v>13</v>
      </c>
      <c r="X74" s="4">
        <f t="shared" si="43"/>
        <v>47</v>
      </c>
      <c r="AA74" s="8">
        <f>324000-(F74+E74*60+D74*60*60)</f>
        <v>4426</v>
      </c>
      <c r="AB74" s="8">
        <f>ABS(ROUNDDOWN(AA74/3600,0))</f>
        <v>1</v>
      </c>
      <c r="AC74" s="8">
        <f>ABS(ROUNDDOWN((AA74-(3600*ROUNDDOWN(AA74/3600,0)))/60,0))</f>
        <v>13</v>
      </c>
      <c r="AD74" s="8">
        <f>ABS(AA74-(ROUNDDOWN(AA74/3600,0)*3600+ROUNDDOWN((AA74-(3600*ROUNDDOWN(AA74/3600,0)))/60,0)*60))</f>
        <v>46</v>
      </c>
      <c r="AE74" s="8">
        <f>324000-(L74+K74*60+J74*60*60)</f>
        <v>4427</v>
      </c>
      <c r="AF74" s="8">
        <f>ABS(ROUNDDOWN(AE74/3600,0))</f>
        <v>1</v>
      </c>
      <c r="AG74" s="8">
        <f>ABS(ROUNDDOWN((AE74-(3600*ROUNDDOWN(AE74/3600,0)))/60,0))</f>
        <v>13</v>
      </c>
      <c r="AH74" s="8">
        <f>ABS(AE74-(ROUNDDOWN(AE74/3600,0)*3600+ROUNDDOWN((AE74-(3600*ROUNDDOWN(AE74/3600,0)))/60,0)*60))</f>
        <v>47</v>
      </c>
      <c r="AI74" s="8">
        <f>324000-(R74+Q74*60+P74*60*60)</f>
        <v>4427</v>
      </c>
      <c r="AJ74" s="8">
        <f>ABS(ROUNDDOWN(AI74/3600,0))</f>
        <v>1</v>
      </c>
      <c r="AK74" s="8">
        <f>ABS(ROUNDDOWN((AI74-(3600*ROUNDDOWN(AI74/3600,0)))/60,0))</f>
        <v>13</v>
      </c>
      <c r="AL74" s="8">
        <f>ABS(AI74-(ROUNDDOWN(AI74/3600,0)*3600+ROUNDDOWN((AI74-(3600*ROUNDDOWN(AI74/3600,0)))/60,0)*60))</f>
        <v>47</v>
      </c>
      <c r="AM74" s="8">
        <f>ROUND((AA74+AE74+AI74)/3,0)</f>
        <v>4427</v>
      </c>
      <c r="AN74" s="8">
        <f>ABS(ROUNDDOWN(AM74/3600,0))</f>
        <v>1</v>
      </c>
      <c r="AO74" s="8">
        <f>ABS(ROUNDDOWN((AM74-(3600*ROUNDDOWN(AM74/3600,0)))/60,0))</f>
        <v>13</v>
      </c>
      <c r="AP74" s="8">
        <f>ABS(AM74-(ROUNDDOWN(AM74/3600,0)*3600+ROUNDDOWN((AM74-(3600*ROUNDDOWN(AM74/3600,0)))/60,0)*60))</f>
        <v>47</v>
      </c>
      <c r="AR74" s="25"/>
      <c r="AS74" s="25"/>
      <c r="AT74" s="25"/>
      <c r="AU74" s="25"/>
      <c r="AV74" s="25"/>
      <c r="AW74" s="25"/>
      <c r="AX74" s="25"/>
    </row>
    <row r="75" spans="1:50" s="8" customFormat="1" ht="12">
      <c r="A75" s="7"/>
      <c r="B75" s="7"/>
      <c r="C75" s="7" t="s">
        <v>46</v>
      </c>
      <c r="D75" s="31">
        <v>63</v>
      </c>
      <c r="E75" s="32">
        <v>12</v>
      </c>
      <c r="F75" s="4">
        <v>40</v>
      </c>
      <c r="G75" s="30">
        <f>IF(AA75&lt;0,"-"&amp;AB75,AB75)</f>
        <v>26</v>
      </c>
      <c r="H75" s="3">
        <f t="shared" si="40"/>
        <v>47</v>
      </c>
      <c r="I75" s="3">
        <f t="shared" si="40"/>
        <v>20</v>
      </c>
      <c r="J75" s="31">
        <v>63</v>
      </c>
      <c r="K75" s="32">
        <v>12</v>
      </c>
      <c r="L75" s="4">
        <v>47</v>
      </c>
      <c r="M75" s="30">
        <f>IF(AE75&lt;0,"-"&amp;AF75,AF75)</f>
        <v>26</v>
      </c>
      <c r="N75" s="3">
        <f t="shared" si="41"/>
        <v>47</v>
      </c>
      <c r="O75" s="3">
        <f t="shared" si="41"/>
        <v>13</v>
      </c>
      <c r="P75" s="31">
        <v>63</v>
      </c>
      <c r="Q75" s="32">
        <v>12</v>
      </c>
      <c r="R75" s="4">
        <v>43</v>
      </c>
      <c r="S75" s="30">
        <f>IF(AI75&lt;0,"-"&amp;AJ75,AJ75)</f>
        <v>26</v>
      </c>
      <c r="T75" s="3">
        <f t="shared" si="42"/>
        <v>47</v>
      </c>
      <c r="U75" s="3">
        <f t="shared" si="42"/>
        <v>17</v>
      </c>
      <c r="V75" s="30">
        <f>IF(AM75&lt;0,"-"&amp;AN75,AN75)</f>
        <v>26</v>
      </c>
      <c r="W75" s="3">
        <f t="shared" si="43"/>
        <v>47</v>
      </c>
      <c r="X75" s="4">
        <f t="shared" si="43"/>
        <v>17</v>
      </c>
      <c r="AA75" s="8">
        <f>324000-(F75+E75*60+D75*60*60)</f>
        <v>96440</v>
      </c>
      <c r="AB75" s="8">
        <f>ABS(ROUNDDOWN(AA75/3600,0))</f>
        <v>26</v>
      </c>
      <c r="AC75" s="8">
        <f>ABS(ROUNDDOWN((AA75-(3600*ROUNDDOWN(AA75/3600,0)))/60,0))</f>
        <v>47</v>
      </c>
      <c r="AD75" s="8">
        <f>ABS(AA75-(ROUNDDOWN(AA75/3600,0)*3600+ROUNDDOWN((AA75-(3600*ROUNDDOWN(AA75/3600,0)))/60,0)*60))</f>
        <v>20</v>
      </c>
      <c r="AE75" s="8">
        <f>324000-(L75+K75*60+J75*60*60)</f>
        <v>96433</v>
      </c>
      <c r="AF75" s="8">
        <f>ABS(ROUNDDOWN(AE75/3600,0))</f>
        <v>26</v>
      </c>
      <c r="AG75" s="8">
        <f>ABS(ROUNDDOWN((AE75-(3600*ROUNDDOWN(AE75/3600,0)))/60,0))</f>
        <v>47</v>
      </c>
      <c r="AH75" s="8">
        <f>ABS(AE75-(ROUNDDOWN(AE75/3600,0)*3600+ROUNDDOWN((AE75-(3600*ROUNDDOWN(AE75/3600,0)))/60,0)*60))</f>
        <v>13</v>
      </c>
      <c r="AI75" s="8">
        <f>324000-(R75+Q75*60+P75*60*60)</f>
        <v>96437</v>
      </c>
      <c r="AJ75" s="8">
        <f>ABS(ROUNDDOWN(AI75/3600,0))</f>
        <v>26</v>
      </c>
      <c r="AK75" s="8">
        <f>ABS(ROUNDDOWN((AI75-(3600*ROUNDDOWN(AI75/3600,0)))/60,0))</f>
        <v>47</v>
      </c>
      <c r="AL75" s="8">
        <f>ABS(AI75-(ROUNDDOWN(AI75/3600,0)*3600+ROUNDDOWN((AI75-(3600*ROUNDDOWN(AI75/3600,0)))/60,0)*60))</f>
        <v>17</v>
      </c>
      <c r="AM75" s="8">
        <f>ROUND((AA75+AE75+AI75)/3,0)</f>
        <v>96437</v>
      </c>
      <c r="AN75" s="8">
        <f>ABS(ROUNDDOWN(AM75/3600,0))</f>
        <v>26</v>
      </c>
      <c r="AO75" s="8">
        <f>ABS(ROUNDDOWN((AM75-(3600*ROUNDDOWN(AM75/3600,0)))/60,0))</f>
        <v>47</v>
      </c>
      <c r="AP75" s="8">
        <f>ABS(AM75-(ROUNDDOWN(AM75/3600,0)*3600+ROUNDDOWN((AM75-(3600*ROUNDDOWN(AM75/3600,0)))/60,0)*60))</f>
        <v>17</v>
      </c>
      <c r="AR75" s="25"/>
      <c r="AS75" s="25"/>
      <c r="AT75" s="25"/>
      <c r="AU75" s="25"/>
      <c r="AV75" s="25"/>
      <c r="AW75" s="25"/>
      <c r="AX75" s="25"/>
    </row>
    <row r="76" spans="1:50" s="8" customFormat="1" ht="12">
      <c r="A76" s="11"/>
      <c r="B76" s="11"/>
      <c r="C76" s="11"/>
      <c r="D76" s="59"/>
      <c r="E76" s="59"/>
      <c r="F76" s="59"/>
      <c r="G76" s="59"/>
      <c r="H76" s="59"/>
      <c r="I76" s="59"/>
      <c r="J76" s="59"/>
      <c r="K76" s="59"/>
      <c r="L76" s="59"/>
      <c r="M76" s="59"/>
      <c r="N76" s="59"/>
      <c r="O76" s="59"/>
      <c r="P76" s="59"/>
      <c r="Q76" s="59"/>
      <c r="R76" s="59"/>
      <c r="S76" s="59"/>
      <c r="T76" s="59"/>
      <c r="U76" s="59"/>
      <c r="V76" s="59"/>
      <c r="W76" s="59"/>
      <c r="X76" s="59"/>
      <c r="AR76" s="25"/>
      <c r="AS76" s="25"/>
      <c r="AT76" s="25"/>
      <c r="AU76" s="25"/>
      <c r="AV76" s="25"/>
      <c r="AW76" s="25"/>
      <c r="AX76" s="25"/>
    </row>
    <row r="77" spans="1:50" s="8" customFormat="1" ht="12">
      <c r="A77" s="11"/>
      <c r="B77" s="11"/>
      <c r="C77" s="11"/>
      <c r="D77" s="59"/>
      <c r="E77" s="59"/>
      <c r="F77" s="59"/>
      <c r="G77" s="59"/>
      <c r="H77" s="59"/>
      <c r="I77" s="59"/>
      <c r="J77" s="59"/>
      <c r="K77" s="59"/>
      <c r="L77" s="59"/>
      <c r="M77" s="59"/>
      <c r="N77" s="59"/>
      <c r="O77" s="59"/>
      <c r="P77" s="59"/>
      <c r="Q77" s="59"/>
      <c r="R77" s="59"/>
      <c r="S77" s="59"/>
      <c r="T77" s="59"/>
      <c r="U77" s="59"/>
      <c r="V77" s="59"/>
      <c r="W77" s="59"/>
      <c r="X77" s="59"/>
      <c r="AR77" s="25"/>
      <c r="AS77" s="25"/>
      <c r="AT77" s="25"/>
      <c r="AU77" s="25"/>
      <c r="AV77" s="25"/>
      <c r="AW77" s="25"/>
      <c r="AX77" s="25"/>
    </row>
    <row r="78" spans="1:50" s="8" customFormat="1" ht="12">
      <c r="A78" s="7" t="s">
        <v>0</v>
      </c>
      <c r="B78" s="7" t="s">
        <v>1</v>
      </c>
      <c r="C78" s="7" t="s">
        <v>2</v>
      </c>
      <c r="D78" s="549" t="s">
        <v>3</v>
      </c>
      <c r="E78" s="549"/>
      <c r="F78" s="549"/>
      <c r="G78" s="549" t="s">
        <v>13</v>
      </c>
      <c r="H78" s="549"/>
      <c r="I78" s="549"/>
      <c r="J78" s="549" t="s">
        <v>4</v>
      </c>
      <c r="K78" s="549"/>
      <c r="L78" s="549"/>
      <c r="M78" s="549" t="s">
        <v>6</v>
      </c>
      <c r="N78" s="549"/>
      <c r="O78" s="549"/>
      <c r="P78" s="549" t="s">
        <v>5</v>
      </c>
      <c r="Q78" s="549"/>
      <c r="R78" s="549"/>
      <c r="S78" s="549" t="s">
        <v>7</v>
      </c>
      <c r="T78" s="549"/>
      <c r="U78" s="549"/>
      <c r="V78" s="549" t="s">
        <v>12</v>
      </c>
      <c r="W78" s="549"/>
      <c r="X78" s="549"/>
      <c r="AR78" s="25"/>
      <c r="AS78" s="25"/>
      <c r="AT78" s="25"/>
      <c r="AU78" s="25"/>
      <c r="AV78" s="25"/>
      <c r="AW78" s="25"/>
      <c r="AX78" s="25"/>
    </row>
    <row r="79" spans="1:50" s="8" customFormat="1" ht="13.5" customHeight="1">
      <c r="A79" s="9">
        <v>44853</v>
      </c>
      <c r="B79" s="7" t="s">
        <v>35</v>
      </c>
      <c r="C79" s="7" t="s">
        <v>33</v>
      </c>
      <c r="D79" s="30">
        <v>88</v>
      </c>
      <c r="E79" s="3">
        <v>27</v>
      </c>
      <c r="F79" s="4">
        <v>39</v>
      </c>
      <c r="G79" s="30">
        <f>IF(AA79&lt;0,"-"&amp;AB79,AB79)</f>
        <v>1</v>
      </c>
      <c r="H79" s="3">
        <f t="shared" ref="H79:I82" si="44">AC79</f>
        <v>32</v>
      </c>
      <c r="I79" s="3">
        <f t="shared" si="44"/>
        <v>21</v>
      </c>
      <c r="J79" s="30">
        <v>88</v>
      </c>
      <c r="K79" s="3">
        <v>27</v>
      </c>
      <c r="L79" s="4">
        <v>37</v>
      </c>
      <c r="M79" s="30">
        <f>IF(AE79&lt;0,"-"&amp;AF79,AF79)</f>
        <v>1</v>
      </c>
      <c r="N79" s="3">
        <f t="shared" ref="N79:O82" si="45">AG79</f>
        <v>32</v>
      </c>
      <c r="O79" s="3">
        <f t="shared" si="45"/>
        <v>23</v>
      </c>
      <c r="P79" s="30">
        <v>88</v>
      </c>
      <c r="Q79" s="3">
        <v>27</v>
      </c>
      <c r="R79" s="4">
        <v>36</v>
      </c>
      <c r="S79" s="30">
        <f>IF(AI79&lt;0,"-"&amp;AJ79,AJ79)</f>
        <v>1</v>
      </c>
      <c r="T79" s="3">
        <f t="shared" ref="T79:U82" si="46">AK79</f>
        <v>32</v>
      </c>
      <c r="U79" s="3">
        <f t="shared" si="46"/>
        <v>24</v>
      </c>
      <c r="V79" s="30">
        <f>IF(AM79&lt;0,"-"&amp;AN79,AN79)</f>
        <v>1</v>
      </c>
      <c r="W79" s="3">
        <f t="shared" ref="W79:X82" si="47">AO79</f>
        <v>32</v>
      </c>
      <c r="X79" s="4">
        <f t="shared" si="47"/>
        <v>23</v>
      </c>
      <c r="AA79" s="8">
        <f>324000-(F79+E79*60+D79*60*60)</f>
        <v>5541</v>
      </c>
      <c r="AB79" s="8">
        <f>ABS(ROUNDDOWN(AA79/3600,0))</f>
        <v>1</v>
      </c>
      <c r="AC79" s="8">
        <f>ABS(ROUNDDOWN((AA79-(3600*ROUNDDOWN(AA79/3600,0)))/60,0))</f>
        <v>32</v>
      </c>
      <c r="AD79" s="8">
        <f>ABS(AA79-(ROUNDDOWN(AA79/3600,0)*3600+ROUNDDOWN((AA79-(3600*ROUNDDOWN(AA79/3600,0)))/60,0)*60))</f>
        <v>21</v>
      </c>
      <c r="AE79" s="8">
        <f>324000-(L79+K79*60+J79*60*60)</f>
        <v>5543</v>
      </c>
      <c r="AF79" s="8">
        <f>ABS(ROUNDDOWN(AE79/3600,0))</f>
        <v>1</v>
      </c>
      <c r="AG79" s="8">
        <f>ABS(ROUNDDOWN((AE79-(3600*ROUNDDOWN(AE79/3600,0)))/60,0))</f>
        <v>32</v>
      </c>
      <c r="AH79" s="8">
        <f>ABS(AE79-(ROUNDDOWN(AE79/3600,0)*3600+ROUNDDOWN((AE79-(3600*ROUNDDOWN(AE79/3600,0)))/60,0)*60))</f>
        <v>23</v>
      </c>
      <c r="AI79" s="8">
        <f>324000-(R79+Q79*60+P79*60*60)</f>
        <v>5544</v>
      </c>
      <c r="AJ79" s="8">
        <f>ABS(ROUNDDOWN(AI79/3600,0))</f>
        <v>1</v>
      </c>
      <c r="AK79" s="8">
        <f>ABS(ROUNDDOWN((AI79-(3600*ROUNDDOWN(AI79/3600,0)))/60,0))</f>
        <v>32</v>
      </c>
      <c r="AL79" s="8">
        <f>ABS(AI79-(ROUNDDOWN(AI79/3600,0)*3600+ROUNDDOWN((AI79-(3600*ROUNDDOWN(AI79/3600,0)))/60,0)*60))</f>
        <v>24</v>
      </c>
      <c r="AM79" s="8">
        <f>ROUND((AA79+AE79+AI79)/3,0)</f>
        <v>5543</v>
      </c>
      <c r="AN79" s="8">
        <f>ABS(ROUNDDOWN(AM79/3600,0))</f>
        <v>1</v>
      </c>
      <c r="AO79" s="8">
        <f>ABS(ROUNDDOWN((AM79-(3600*ROUNDDOWN(AM79/3600,0)))/60,0))</f>
        <v>32</v>
      </c>
      <c r="AP79" s="8">
        <f>ABS(AM79-(ROUNDDOWN(AM79/3600,0)*3600+ROUNDDOWN((AM79-(3600*ROUNDDOWN(AM79/3600,0)))/60,0)*60))</f>
        <v>23</v>
      </c>
      <c r="AR79" s="25"/>
      <c r="AS79" s="25"/>
      <c r="AT79" s="25"/>
      <c r="AU79" s="25"/>
      <c r="AV79" s="25"/>
      <c r="AW79" s="25"/>
      <c r="AX79" s="25"/>
    </row>
    <row r="80" spans="1:50" s="8" customFormat="1" ht="12">
      <c r="A80" s="7"/>
      <c r="B80" s="7"/>
      <c r="C80" s="7" t="s">
        <v>76</v>
      </c>
      <c r="D80" s="31">
        <v>90</v>
      </c>
      <c r="E80" s="3">
        <v>0</v>
      </c>
      <c r="F80" s="4">
        <v>28</v>
      </c>
      <c r="G80" s="30" t="str">
        <f>IF(AA80&lt;0,"-"&amp;AB80,AB80)</f>
        <v>-0</v>
      </c>
      <c r="H80" s="3">
        <f t="shared" si="44"/>
        <v>0</v>
      </c>
      <c r="I80" s="3">
        <f t="shared" si="44"/>
        <v>28</v>
      </c>
      <c r="J80" s="31">
        <v>90</v>
      </c>
      <c r="K80" s="3">
        <v>0</v>
      </c>
      <c r="L80" s="4">
        <v>32</v>
      </c>
      <c r="M80" s="30" t="str">
        <f>IF(AE80&lt;0,"-"&amp;AF80,AF80)</f>
        <v>-0</v>
      </c>
      <c r="N80" s="3">
        <f t="shared" si="45"/>
        <v>0</v>
      </c>
      <c r="O80" s="3">
        <f t="shared" si="45"/>
        <v>32</v>
      </c>
      <c r="P80" s="31">
        <v>90</v>
      </c>
      <c r="Q80" s="3">
        <v>0</v>
      </c>
      <c r="R80" s="4">
        <v>31</v>
      </c>
      <c r="S80" s="30" t="str">
        <f>IF(AI80&lt;0,"-"&amp;AJ80,AJ80)</f>
        <v>-0</v>
      </c>
      <c r="T80" s="3">
        <f t="shared" si="46"/>
        <v>0</v>
      </c>
      <c r="U80" s="3">
        <f t="shared" si="46"/>
        <v>31</v>
      </c>
      <c r="V80" s="30" t="str">
        <f>IF(AM80&lt;0,"-"&amp;AN80,AN80)</f>
        <v>-0</v>
      </c>
      <c r="W80" s="3">
        <f t="shared" si="47"/>
        <v>0</v>
      </c>
      <c r="X80" s="4">
        <f t="shared" si="47"/>
        <v>30</v>
      </c>
      <c r="AA80" s="8">
        <f>324000-(F80+E80*60+D80*60*60)</f>
        <v>-28</v>
      </c>
      <c r="AB80" s="8">
        <f>ABS(ROUNDDOWN(AA80/3600,0))</f>
        <v>0</v>
      </c>
      <c r="AC80" s="8">
        <f>ABS(ROUNDDOWN((AA80-(3600*ROUNDDOWN(AA80/3600,0)))/60,0))</f>
        <v>0</v>
      </c>
      <c r="AD80" s="8">
        <f>ABS(AA80-(ROUNDDOWN(AA80/3600,0)*3600+ROUNDDOWN((AA80-(3600*ROUNDDOWN(AA80/3600,0)))/60,0)*60))</f>
        <v>28</v>
      </c>
      <c r="AE80" s="8">
        <f>324000-(L80+K80*60+J80*60*60)</f>
        <v>-32</v>
      </c>
      <c r="AF80" s="8">
        <f>ABS(ROUNDDOWN(AE80/3600,0))</f>
        <v>0</v>
      </c>
      <c r="AG80" s="8">
        <f>ABS(ROUNDDOWN((AE80-(3600*ROUNDDOWN(AE80/3600,0)))/60,0))</f>
        <v>0</v>
      </c>
      <c r="AH80" s="8">
        <f>ABS(AE80-(ROUNDDOWN(AE80/3600,0)*3600+ROUNDDOWN((AE80-(3600*ROUNDDOWN(AE80/3600,0)))/60,0)*60))</f>
        <v>32</v>
      </c>
      <c r="AI80" s="8">
        <f>324000-(R80+Q80*60+P80*60*60)</f>
        <v>-31</v>
      </c>
      <c r="AJ80" s="8">
        <f>ABS(ROUNDDOWN(AI80/3600,0))</f>
        <v>0</v>
      </c>
      <c r="AK80" s="8">
        <f>ABS(ROUNDDOWN((AI80-(3600*ROUNDDOWN(AI80/3600,0)))/60,0))</f>
        <v>0</v>
      </c>
      <c r="AL80" s="8">
        <f>ABS(AI80-(ROUNDDOWN(AI80/3600,0)*3600+ROUNDDOWN((AI80-(3600*ROUNDDOWN(AI80/3600,0)))/60,0)*60))</f>
        <v>31</v>
      </c>
      <c r="AM80" s="8">
        <f>ROUND((AA80+AE80+AI80)/3,0)</f>
        <v>-30</v>
      </c>
      <c r="AN80" s="8">
        <f>ABS(ROUNDDOWN(AM80/3600,0))</f>
        <v>0</v>
      </c>
      <c r="AO80" s="8">
        <f>ABS(ROUNDDOWN((AM80-(3600*ROUNDDOWN(AM80/3600,0)))/60,0))</f>
        <v>0</v>
      </c>
      <c r="AP80" s="8">
        <f>ABS(AM80-(ROUNDDOWN(AM80/3600,0)*3600+ROUNDDOWN((AM80-(3600*ROUNDDOWN(AM80/3600,0)))/60,0)*60))</f>
        <v>30</v>
      </c>
      <c r="AR80" s="25"/>
      <c r="AS80" s="25"/>
      <c r="AT80" s="25"/>
      <c r="AU80" s="25"/>
      <c r="AV80" s="25"/>
      <c r="AW80" s="25"/>
      <c r="AX80" s="25"/>
    </row>
    <row r="81" spans="1:50" s="8" customFormat="1" ht="12">
      <c r="A81" s="7"/>
      <c r="B81" s="7"/>
      <c r="C81" s="7" t="s">
        <v>39</v>
      </c>
      <c r="D81" s="31">
        <v>73</v>
      </c>
      <c r="E81" s="32">
        <v>23</v>
      </c>
      <c r="F81" s="56">
        <v>50</v>
      </c>
      <c r="G81" s="30">
        <f>IF(AA81&lt;0,"-"&amp;AB81,AB81)</f>
        <v>16</v>
      </c>
      <c r="H81" s="3">
        <f t="shared" si="44"/>
        <v>36</v>
      </c>
      <c r="I81" s="3">
        <f t="shared" si="44"/>
        <v>10</v>
      </c>
      <c r="J81" s="31">
        <v>73</v>
      </c>
      <c r="K81" s="32">
        <v>23</v>
      </c>
      <c r="L81" s="56">
        <v>53</v>
      </c>
      <c r="M81" s="30">
        <f>IF(AE81&lt;0,"-"&amp;AF81,AF81)</f>
        <v>16</v>
      </c>
      <c r="N81" s="3">
        <f t="shared" si="45"/>
        <v>36</v>
      </c>
      <c r="O81" s="3">
        <f t="shared" si="45"/>
        <v>7</v>
      </c>
      <c r="P81" s="31">
        <v>73</v>
      </c>
      <c r="Q81" s="32">
        <v>23</v>
      </c>
      <c r="R81" s="56">
        <v>51</v>
      </c>
      <c r="S81" s="30">
        <f>IF(AI81&lt;0,"-"&amp;AJ81,AJ81)</f>
        <v>16</v>
      </c>
      <c r="T81" s="3">
        <f t="shared" si="46"/>
        <v>36</v>
      </c>
      <c r="U81" s="3">
        <f t="shared" si="46"/>
        <v>9</v>
      </c>
      <c r="V81" s="30">
        <f>IF(AM81&lt;0,"-"&amp;AN81,AN81)</f>
        <v>16</v>
      </c>
      <c r="W81" s="3">
        <f t="shared" si="47"/>
        <v>36</v>
      </c>
      <c r="X81" s="4">
        <f t="shared" si="47"/>
        <v>9</v>
      </c>
      <c r="AA81" s="8">
        <f>324000-(F81+E81*60+D81*60*60)</f>
        <v>59770</v>
      </c>
      <c r="AB81" s="8">
        <f>ABS(ROUNDDOWN(AA81/3600,0))</f>
        <v>16</v>
      </c>
      <c r="AC81" s="8">
        <f>ABS(ROUNDDOWN((AA81-(3600*ROUNDDOWN(AA81/3600,0)))/60,0))</f>
        <v>36</v>
      </c>
      <c r="AD81" s="8">
        <f>ABS(AA81-(ROUNDDOWN(AA81/3600,0)*3600+ROUNDDOWN((AA81-(3600*ROUNDDOWN(AA81/3600,0)))/60,0)*60))</f>
        <v>10</v>
      </c>
      <c r="AE81" s="8">
        <f>324000-(L81+K81*60+J81*60*60)</f>
        <v>59767</v>
      </c>
      <c r="AF81" s="8">
        <f>ABS(ROUNDDOWN(AE81/3600,0))</f>
        <v>16</v>
      </c>
      <c r="AG81" s="8">
        <f>ABS(ROUNDDOWN((AE81-(3600*ROUNDDOWN(AE81/3600,0)))/60,0))</f>
        <v>36</v>
      </c>
      <c r="AH81" s="8">
        <f>ABS(AE81-(ROUNDDOWN(AE81/3600,0)*3600+ROUNDDOWN((AE81-(3600*ROUNDDOWN(AE81/3600,0)))/60,0)*60))</f>
        <v>7</v>
      </c>
      <c r="AI81" s="8">
        <f>324000-(R81+Q81*60+P81*60*60)</f>
        <v>59769</v>
      </c>
      <c r="AJ81" s="8">
        <f>ABS(ROUNDDOWN(AI81/3600,0))</f>
        <v>16</v>
      </c>
      <c r="AK81" s="8">
        <f>ABS(ROUNDDOWN((AI81-(3600*ROUNDDOWN(AI81/3600,0)))/60,0))</f>
        <v>36</v>
      </c>
      <c r="AL81" s="8">
        <f>ABS(AI81-(ROUNDDOWN(AI81/3600,0)*3600+ROUNDDOWN((AI81-(3600*ROUNDDOWN(AI81/3600,0)))/60,0)*60))</f>
        <v>9</v>
      </c>
      <c r="AM81" s="8">
        <f>ROUND((AA81+AE81+AI81)/3,0)</f>
        <v>59769</v>
      </c>
      <c r="AN81" s="8">
        <f>ABS(ROUNDDOWN(AM81/3600,0))</f>
        <v>16</v>
      </c>
      <c r="AO81" s="8">
        <f>ABS(ROUNDDOWN((AM81-(3600*ROUNDDOWN(AM81/3600,0)))/60,0))</f>
        <v>36</v>
      </c>
      <c r="AP81" s="8">
        <f>ABS(AM81-(ROUNDDOWN(AM81/3600,0)*3600+ROUNDDOWN((AM81-(3600*ROUNDDOWN(AM81/3600,0)))/60,0)*60))</f>
        <v>9</v>
      </c>
      <c r="AR81" s="25"/>
      <c r="AS81" s="25"/>
      <c r="AT81" s="25"/>
      <c r="AU81" s="25"/>
      <c r="AV81" s="25"/>
      <c r="AW81" s="25"/>
      <c r="AX81" s="25"/>
    </row>
    <row r="82" spans="1:50" s="8" customFormat="1" ht="12">
      <c r="A82" s="7"/>
      <c r="B82" s="7"/>
      <c r="C82" s="7" t="s">
        <v>37</v>
      </c>
      <c r="D82" s="31">
        <v>70</v>
      </c>
      <c r="E82" s="3">
        <v>1</v>
      </c>
      <c r="F82" s="4">
        <v>33</v>
      </c>
      <c r="G82" s="30">
        <f>IF(AA82&lt;0,"-"&amp;AB82,AB82)</f>
        <v>19</v>
      </c>
      <c r="H82" s="3">
        <f t="shared" si="44"/>
        <v>58</v>
      </c>
      <c r="I82" s="3">
        <f t="shared" si="44"/>
        <v>27</v>
      </c>
      <c r="J82" s="31">
        <v>70</v>
      </c>
      <c r="K82" s="3">
        <v>1</v>
      </c>
      <c r="L82" s="4">
        <v>31</v>
      </c>
      <c r="M82" s="30">
        <f>IF(AE82&lt;0,"-"&amp;AF82,AF82)</f>
        <v>19</v>
      </c>
      <c r="N82" s="3">
        <f t="shared" si="45"/>
        <v>58</v>
      </c>
      <c r="O82" s="3">
        <f t="shared" si="45"/>
        <v>29</v>
      </c>
      <c r="P82" s="31">
        <v>70</v>
      </c>
      <c r="Q82" s="3">
        <v>1</v>
      </c>
      <c r="R82" s="4">
        <v>32</v>
      </c>
      <c r="S82" s="30">
        <f>IF(AI82&lt;0,"-"&amp;AJ82,AJ82)</f>
        <v>19</v>
      </c>
      <c r="T82" s="3">
        <f t="shared" si="46"/>
        <v>58</v>
      </c>
      <c r="U82" s="3">
        <f t="shared" si="46"/>
        <v>28</v>
      </c>
      <c r="V82" s="30">
        <f>IF(AM82&lt;0,"-"&amp;AN82,AN82)</f>
        <v>19</v>
      </c>
      <c r="W82" s="3">
        <f t="shared" si="47"/>
        <v>58</v>
      </c>
      <c r="X82" s="4">
        <f t="shared" si="47"/>
        <v>28</v>
      </c>
      <c r="AA82" s="8">
        <f>324000-(F82+E82*60+D82*60*60)</f>
        <v>71907</v>
      </c>
      <c r="AB82" s="8">
        <f>ABS(ROUNDDOWN(AA82/3600,0))</f>
        <v>19</v>
      </c>
      <c r="AC82" s="8">
        <f>ABS(ROUNDDOWN((AA82-(3600*ROUNDDOWN(AA82/3600,0)))/60,0))</f>
        <v>58</v>
      </c>
      <c r="AD82" s="8">
        <f>ABS(AA82-(ROUNDDOWN(AA82/3600,0)*3600+ROUNDDOWN((AA82-(3600*ROUNDDOWN(AA82/3600,0)))/60,0)*60))</f>
        <v>27</v>
      </c>
      <c r="AE82" s="8">
        <f>324000-(L82+K82*60+J82*60*60)</f>
        <v>71909</v>
      </c>
      <c r="AF82" s="8">
        <f>ABS(ROUNDDOWN(AE82/3600,0))</f>
        <v>19</v>
      </c>
      <c r="AG82" s="8">
        <f>ABS(ROUNDDOWN((AE82-(3600*ROUNDDOWN(AE82/3600,0)))/60,0))</f>
        <v>58</v>
      </c>
      <c r="AH82" s="8">
        <f>ABS(AE82-(ROUNDDOWN(AE82/3600,0)*3600+ROUNDDOWN((AE82-(3600*ROUNDDOWN(AE82/3600,0)))/60,0)*60))</f>
        <v>29</v>
      </c>
      <c r="AI82" s="8">
        <f>324000-(R82+Q82*60+P82*60*60)</f>
        <v>71908</v>
      </c>
      <c r="AJ82" s="8">
        <f>ABS(ROUNDDOWN(AI82/3600,0))</f>
        <v>19</v>
      </c>
      <c r="AK82" s="8">
        <f>ABS(ROUNDDOWN((AI82-(3600*ROUNDDOWN(AI82/3600,0)))/60,0))</f>
        <v>58</v>
      </c>
      <c r="AL82" s="8">
        <f>ABS(AI82-(ROUNDDOWN(AI82/3600,0)*3600+ROUNDDOWN((AI82-(3600*ROUNDDOWN(AI82/3600,0)))/60,0)*60))</f>
        <v>28</v>
      </c>
      <c r="AM82" s="8">
        <f>ROUND((AA82+AE82+AI82)/3,0)</f>
        <v>71908</v>
      </c>
      <c r="AN82" s="8">
        <f>ABS(ROUNDDOWN(AM82/3600,0))</f>
        <v>19</v>
      </c>
      <c r="AO82" s="8">
        <f>ABS(ROUNDDOWN((AM82-(3600*ROUNDDOWN(AM82/3600,0)))/60,0))</f>
        <v>58</v>
      </c>
      <c r="AP82" s="8">
        <f>ABS(AM82-(ROUNDDOWN(AM82/3600,0)*3600+ROUNDDOWN((AM82-(3600*ROUNDDOWN(AM82/3600,0)))/60,0)*60))</f>
        <v>28</v>
      </c>
      <c r="AR82" s="25"/>
      <c r="AS82" s="25"/>
      <c r="AT82" s="25"/>
      <c r="AU82" s="25"/>
      <c r="AV82" s="25"/>
      <c r="AW82" s="25"/>
      <c r="AX82" s="25"/>
    </row>
    <row r="83" spans="1:50" s="8" customFormat="1" ht="12">
      <c r="A83" s="11"/>
      <c r="B83" s="11"/>
      <c r="C83" s="11"/>
      <c r="D83" s="59"/>
      <c r="E83" s="59"/>
      <c r="F83" s="59"/>
      <c r="G83" s="59"/>
      <c r="H83" s="59"/>
      <c r="I83" s="59"/>
      <c r="J83" s="59"/>
      <c r="K83" s="59"/>
      <c r="L83" s="59"/>
      <c r="M83" s="59"/>
      <c r="N83" s="59"/>
      <c r="O83" s="59"/>
      <c r="P83" s="59"/>
      <c r="Q83" s="59"/>
      <c r="R83" s="59"/>
      <c r="S83" s="59"/>
      <c r="T83" s="59"/>
      <c r="U83" s="59"/>
      <c r="V83" s="59"/>
      <c r="W83" s="59"/>
      <c r="X83" s="59"/>
      <c r="AR83" s="25"/>
      <c r="AS83" s="25"/>
      <c r="AT83" s="25"/>
      <c r="AU83" s="25"/>
      <c r="AV83" s="25"/>
      <c r="AW83" s="25"/>
      <c r="AX83" s="25"/>
    </row>
    <row r="84" spans="1:50" s="8" customFormat="1" ht="12">
      <c r="A84" s="11"/>
      <c r="B84" s="11"/>
      <c r="C84" s="11"/>
      <c r="D84" s="59"/>
      <c r="E84" s="59"/>
      <c r="F84" s="59"/>
      <c r="G84" s="59"/>
      <c r="H84" s="59"/>
      <c r="I84" s="59"/>
      <c r="J84" s="59"/>
      <c r="K84" s="59"/>
      <c r="L84" s="59"/>
      <c r="M84" s="59"/>
      <c r="N84" s="59"/>
      <c r="O84" s="59"/>
      <c r="P84" s="59"/>
      <c r="Q84" s="59"/>
      <c r="R84" s="59"/>
      <c r="S84" s="59"/>
      <c r="T84" s="59"/>
      <c r="U84" s="59"/>
      <c r="V84" s="59"/>
      <c r="W84" s="59"/>
      <c r="X84" s="59"/>
      <c r="AR84" s="25"/>
      <c r="AS84" s="25"/>
      <c r="AT84" s="25"/>
      <c r="AU84" s="25"/>
      <c r="AV84" s="25"/>
      <c r="AW84" s="25"/>
      <c r="AX84" s="25"/>
    </row>
    <row r="85" spans="1:50" s="8" customFormat="1" ht="12">
      <c r="A85" s="7" t="s">
        <v>0</v>
      </c>
      <c r="B85" s="7" t="s">
        <v>1</v>
      </c>
      <c r="C85" s="7" t="s">
        <v>2</v>
      </c>
      <c r="D85" s="549" t="s">
        <v>3</v>
      </c>
      <c r="E85" s="549"/>
      <c r="F85" s="549"/>
      <c r="G85" s="549" t="s">
        <v>13</v>
      </c>
      <c r="H85" s="549"/>
      <c r="I85" s="549"/>
      <c r="J85" s="549" t="s">
        <v>4</v>
      </c>
      <c r="K85" s="549"/>
      <c r="L85" s="549"/>
      <c r="M85" s="549" t="s">
        <v>6</v>
      </c>
      <c r="N85" s="549"/>
      <c r="O85" s="549"/>
      <c r="P85" s="549" t="s">
        <v>5</v>
      </c>
      <c r="Q85" s="549"/>
      <c r="R85" s="549"/>
      <c r="S85" s="549" t="s">
        <v>7</v>
      </c>
      <c r="T85" s="549"/>
      <c r="U85" s="549"/>
      <c r="V85" s="549" t="s">
        <v>12</v>
      </c>
      <c r="W85" s="549"/>
      <c r="X85" s="549"/>
      <c r="AR85" s="25"/>
      <c r="AS85" s="25"/>
      <c r="AT85" s="25"/>
      <c r="AU85" s="25"/>
      <c r="AV85" s="25"/>
      <c r="AW85" s="25"/>
      <c r="AX85" s="25"/>
    </row>
    <row r="86" spans="1:50" s="8" customFormat="1" ht="13.5" customHeight="1">
      <c r="A86" s="9">
        <v>44853</v>
      </c>
      <c r="B86" s="7" t="s">
        <v>35</v>
      </c>
      <c r="C86" s="7" t="s">
        <v>33</v>
      </c>
      <c r="D86" s="30">
        <v>88</v>
      </c>
      <c r="E86" s="3">
        <v>27</v>
      </c>
      <c r="F86" s="4">
        <v>39</v>
      </c>
      <c r="G86" s="30">
        <f>IF(AA86&lt;0,"-"&amp;AB86,AB86)</f>
        <v>1</v>
      </c>
      <c r="H86" s="3">
        <f>AC86</f>
        <v>32</v>
      </c>
      <c r="I86" s="3">
        <f>AD86</f>
        <v>21</v>
      </c>
      <c r="J86" s="30">
        <v>88</v>
      </c>
      <c r="K86" s="3">
        <v>27</v>
      </c>
      <c r="L86" s="4">
        <v>36</v>
      </c>
      <c r="M86" s="30">
        <f>IF(AE86&lt;0,"-"&amp;AF86,AF86)</f>
        <v>1</v>
      </c>
      <c r="N86" s="3">
        <f>AG86</f>
        <v>32</v>
      </c>
      <c r="O86" s="3">
        <f>AH86</f>
        <v>24</v>
      </c>
      <c r="P86" s="30">
        <v>88</v>
      </c>
      <c r="Q86" s="3">
        <v>27</v>
      </c>
      <c r="R86" s="4">
        <v>37</v>
      </c>
      <c r="S86" s="30">
        <f>IF(AI86&lt;0,"-"&amp;AJ86,AJ86)</f>
        <v>1</v>
      </c>
      <c r="T86" s="3">
        <f>AK86</f>
        <v>32</v>
      </c>
      <c r="U86" s="3">
        <f>AL86</f>
        <v>23</v>
      </c>
      <c r="V86" s="30">
        <f>IF(AM86&lt;0,"-"&amp;AN86,AN86)</f>
        <v>1</v>
      </c>
      <c r="W86" s="3">
        <f>AO86</f>
        <v>32</v>
      </c>
      <c r="X86" s="4">
        <f>AP86</f>
        <v>23</v>
      </c>
      <c r="AA86" s="8">
        <f>324000-(F86+E86*60+D86*60*60)</f>
        <v>5541</v>
      </c>
      <c r="AB86" s="8">
        <f>ABS(ROUNDDOWN(AA86/3600,0))</f>
        <v>1</v>
      </c>
      <c r="AC86" s="8">
        <f>ABS(ROUNDDOWN((AA86-(3600*ROUNDDOWN(AA86/3600,0)))/60,0))</f>
        <v>32</v>
      </c>
      <c r="AD86" s="8">
        <f>ABS(AA86-(ROUNDDOWN(AA86/3600,0)*3600+ROUNDDOWN((AA86-(3600*ROUNDDOWN(AA86/3600,0)))/60,0)*60))</f>
        <v>21</v>
      </c>
      <c r="AE86" s="8">
        <f>324000-(L86+K86*60+J86*60*60)</f>
        <v>5544</v>
      </c>
      <c r="AF86" s="8">
        <f>ABS(ROUNDDOWN(AE86/3600,0))</f>
        <v>1</v>
      </c>
      <c r="AG86" s="8">
        <f>ABS(ROUNDDOWN((AE86-(3600*ROUNDDOWN(AE86/3600,0)))/60,0))</f>
        <v>32</v>
      </c>
      <c r="AH86" s="8">
        <f>ABS(AE86-(ROUNDDOWN(AE86/3600,0)*3600+ROUNDDOWN((AE86-(3600*ROUNDDOWN(AE86/3600,0)))/60,0)*60))</f>
        <v>24</v>
      </c>
      <c r="AI86" s="8">
        <f>324000-(R86+Q86*60+P86*60*60)</f>
        <v>5543</v>
      </c>
      <c r="AJ86" s="8">
        <f>ABS(ROUNDDOWN(AI86/3600,0))</f>
        <v>1</v>
      </c>
      <c r="AK86" s="8">
        <f>ABS(ROUNDDOWN((AI86-(3600*ROUNDDOWN(AI86/3600,0)))/60,0))</f>
        <v>32</v>
      </c>
      <c r="AL86" s="8">
        <f>ABS(AI86-(ROUNDDOWN(AI86/3600,0)*3600+ROUNDDOWN((AI86-(3600*ROUNDDOWN(AI86/3600,0)))/60,0)*60))</f>
        <v>23</v>
      </c>
      <c r="AM86" s="8">
        <f>ROUND((AA86+AE86+AI86)/3,0)</f>
        <v>5543</v>
      </c>
      <c r="AN86" s="8">
        <f>ABS(ROUNDDOWN(AM86/3600,0))</f>
        <v>1</v>
      </c>
      <c r="AO86" s="8">
        <f>ABS(ROUNDDOWN((AM86-(3600*ROUNDDOWN(AM86/3600,0)))/60,0))</f>
        <v>32</v>
      </c>
      <c r="AP86" s="8">
        <f>ABS(AM86-(ROUNDDOWN(AM86/3600,0)*3600+ROUNDDOWN((AM86-(3600*ROUNDDOWN(AM86/3600,0)))/60,0)*60))</f>
        <v>23</v>
      </c>
      <c r="AR86" s="25"/>
      <c r="AS86" s="25"/>
      <c r="AT86" s="25"/>
      <c r="AU86" s="25"/>
      <c r="AV86" s="25"/>
      <c r="AW86" s="25"/>
      <c r="AX86" s="25"/>
    </row>
    <row r="87" spans="1:50" s="8" customFormat="1" ht="12">
      <c r="A87" s="7"/>
      <c r="B87" s="7"/>
      <c r="C87" s="7" t="s">
        <v>37</v>
      </c>
      <c r="D87" s="31">
        <v>74</v>
      </c>
      <c r="E87" s="3">
        <v>40</v>
      </c>
      <c r="F87" s="4">
        <v>48</v>
      </c>
      <c r="G87" s="30">
        <f>IF(AA87&lt;0,"-"&amp;AB87,AB87)</f>
        <v>15</v>
      </c>
      <c r="H87" s="3">
        <f>AC87</f>
        <v>19</v>
      </c>
      <c r="I87" s="3">
        <f>AD87</f>
        <v>12</v>
      </c>
      <c r="J87" s="31">
        <v>74</v>
      </c>
      <c r="K87" s="3">
        <v>40</v>
      </c>
      <c r="L87" s="4">
        <v>46</v>
      </c>
      <c r="M87" s="30">
        <f>IF(AE87&lt;0,"-"&amp;AF87,AF87)</f>
        <v>15</v>
      </c>
      <c r="N87" s="3">
        <f>AG87</f>
        <v>19</v>
      </c>
      <c r="O87" s="3">
        <f>AH87</f>
        <v>14</v>
      </c>
      <c r="P87" s="31">
        <v>74</v>
      </c>
      <c r="Q87" s="3">
        <v>40</v>
      </c>
      <c r="R87" s="4">
        <v>47</v>
      </c>
      <c r="S87" s="30">
        <f>IF(AI87&lt;0,"-"&amp;AJ87,AJ87)</f>
        <v>15</v>
      </c>
      <c r="T87" s="3">
        <f>AK87</f>
        <v>19</v>
      </c>
      <c r="U87" s="3">
        <f>AL87</f>
        <v>13</v>
      </c>
      <c r="V87" s="30">
        <f>IF(AM87&lt;0,"-"&amp;AN87,AN87)</f>
        <v>15</v>
      </c>
      <c r="W87" s="3">
        <f>AO87</f>
        <v>19</v>
      </c>
      <c r="X87" s="4">
        <f>AP87</f>
        <v>13</v>
      </c>
      <c r="AA87" s="8">
        <f>324000-(F87+E87*60+D87*60*60)</f>
        <v>55152</v>
      </c>
      <c r="AB87" s="8">
        <f>ABS(ROUNDDOWN(AA87/3600,0))</f>
        <v>15</v>
      </c>
      <c r="AC87" s="8">
        <f>ABS(ROUNDDOWN((AA87-(3600*ROUNDDOWN(AA87/3600,0)))/60,0))</f>
        <v>19</v>
      </c>
      <c r="AD87" s="8">
        <f>ABS(AA87-(ROUNDDOWN(AA87/3600,0)*3600+ROUNDDOWN((AA87-(3600*ROUNDDOWN(AA87/3600,0)))/60,0)*60))</f>
        <v>12</v>
      </c>
      <c r="AE87" s="8">
        <f>324000-(L87+K87*60+J87*60*60)</f>
        <v>55154</v>
      </c>
      <c r="AF87" s="8">
        <f>ABS(ROUNDDOWN(AE87/3600,0))</f>
        <v>15</v>
      </c>
      <c r="AG87" s="8">
        <f>ABS(ROUNDDOWN((AE87-(3600*ROUNDDOWN(AE87/3600,0)))/60,0))</f>
        <v>19</v>
      </c>
      <c r="AH87" s="8">
        <f>ABS(AE87-(ROUNDDOWN(AE87/3600,0)*3600+ROUNDDOWN((AE87-(3600*ROUNDDOWN(AE87/3600,0)))/60,0)*60))</f>
        <v>14</v>
      </c>
      <c r="AI87" s="8">
        <f>324000-(R87+Q87*60+P87*60*60)</f>
        <v>55153</v>
      </c>
      <c r="AJ87" s="8">
        <f>ABS(ROUNDDOWN(AI87/3600,0))</f>
        <v>15</v>
      </c>
      <c r="AK87" s="8">
        <f>ABS(ROUNDDOWN((AI87-(3600*ROUNDDOWN(AI87/3600,0)))/60,0))</f>
        <v>19</v>
      </c>
      <c r="AL87" s="8">
        <f>ABS(AI87-(ROUNDDOWN(AI87/3600,0)*3600+ROUNDDOWN((AI87-(3600*ROUNDDOWN(AI87/3600,0)))/60,0)*60))</f>
        <v>13</v>
      </c>
      <c r="AM87" s="8">
        <f>ROUND((AA87+AE87+AI87)/3,0)</f>
        <v>55153</v>
      </c>
      <c r="AN87" s="8">
        <f>ABS(ROUNDDOWN(AM87/3600,0))</f>
        <v>15</v>
      </c>
      <c r="AO87" s="8">
        <f>ABS(ROUNDDOWN((AM87-(3600*ROUNDDOWN(AM87/3600,0)))/60,0))</f>
        <v>19</v>
      </c>
      <c r="AP87" s="8">
        <f>ABS(AM87-(ROUNDDOWN(AM87/3600,0)*3600+ROUNDDOWN((AM87-(3600*ROUNDDOWN(AM87/3600,0)))/60,0)*60))</f>
        <v>13</v>
      </c>
      <c r="AR87" s="25"/>
      <c r="AS87" s="25"/>
      <c r="AT87" s="25"/>
      <c r="AU87" s="25"/>
      <c r="AV87" s="25"/>
      <c r="AW87" s="25"/>
      <c r="AX87" s="25"/>
    </row>
    <row r="88" spans="1:50" s="8" customFormat="1" ht="12">
      <c r="A88" s="11"/>
      <c r="B88" s="11"/>
      <c r="C88" s="11"/>
      <c r="D88" s="59"/>
      <c r="E88" s="59"/>
      <c r="F88" s="59"/>
      <c r="G88" s="59"/>
      <c r="H88" s="59"/>
      <c r="I88" s="59"/>
      <c r="J88" s="59"/>
      <c r="K88" s="59"/>
      <c r="L88" s="59"/>
      <c r="M88" s="59"/>
      <c r="N88" s="59"/>
      <c r="O88" s="59"/>
      <c r="P88" s="59"/>
      <c r="Q88" s="59"/>
      <c r="R88" s="59"/>
      <c r="S88" s="59"/>
      <c r="T88" s="59"/>
      <c r="U88" s="59"/>
      <c r="V88" s="59"/>
      <c r="W88" s="59"/>
      <c r="X88" s="59"/>
      <c r="AR88" s="25"/>
      <c r="AS88" s="25"/>
      <c r="AT88" s="25"/>
      <c r="AU88" s="25"/>
      <c r="AV88" s="25"/>
      <c r="AW88" s="25"/>
      <c r="AX88" s="25"/>
    </row>
    <row r="89" spans="1:50" s="8" customFormat="1" ht="12">
      <c r="A89" s="11"/>
      <c r="B89" s="11"/>
      <c r="C89" s="11"/>
      <c r="D89" s="59"/>
      <c r="E89" s="59"/>
      <c r="F89" s="59"/>
      <c r="G89" s="59"/>
      <c r="H89" s="59"/>
      <c r="I89" s="59"/>
      <c r="J89" s="59"/>
      <c r="K89" s="59"/>
      <c r="L89" s="59"/>
      <c r="M89" s="59"/>
      <c r="N89" s="59"/>
      <c r="O89" s="59"/>
      <c r="P89" s="59"/>
      <c r="Q89" s="59"/>
      <c r="R89" s="59"/>
      <c r="S89" s="59"/>
      <c r="T89" s="59"/>
      <c r="U89" s="59"/>
      <c r="V89" s="59"/>
      <c r="W89" s="59"/>
      <c r="X89" s="59"/>
      <c r="AR89" s="25"/>
      <c r="AS89" s="25"/>
      <c r="AT89" s="25"/>
      <c r="AU89" s="25"/>
      <c r="AV89" s="25"/>
      <c r="AW89" s="25"/>
      <c r="AX89" s="25"/>
    </row>
    <row r="90" spans="1:50" s="8" customFormat="1" ht="12">
      <c r="A90" s="7" t="s">
        <v>0</v>
      </c>
      <c r="B90" s="7" t="s">
        <v>1</v>
      </c>
      <c r="C90" s="7" t="s">
        <v>2</v>
      </c>
      <c r="D90" s="549" t="s">
        <v>3</v>
      </c>
      <c r="E90" s="549"/>
      <c r="F90" s="549"/>
      <c r="G90" s="549" t="s">
        <v>13</v>
      </c>
      <c r="H90" s="549"/>
      <c r="I90" s="549"/>
      <c r="J90" s="549" t="s">
        <v>4</v>
      </c>
      <c r="K90" s="549"/>
      <c r="L90" s="549"/>
      <c r="M90" s="549" t="s">
        <v>6</v>
      </c>
      <c r="N90" s="549"/>
      <c r="O90" s="549"/>
      <c r="P90" s="549" t="s">
        <v>5</v>
      </c>
      <c r="Q90" s="549"/>
      <c r="R90" s="549"/>
      <c r="S90" s="549" t="s">
        <v>7</v>
      </c>
      <c r="T90" s="549"/>
      <c r="U90" s="549"/>
      <c r="V90" s="549" t="s">
        <v>12</v>
      </c>
      <c r="W90" s="549"/>
      <c r="X90" s="549"/>
      <c r="AR90" s="25"/>
      <c r="AS90" s="25"/>
      <c r="AT90" s="25"/>
      <c r="AU90" s="25"/>
      <c r="AV90" s="25"/>
      <c r="AW90" s="25"/>
      <c r="AX90" s="25"/>
    </row>
    <row r="91" spans="1:50" s="8" customFormat="1" ht="13.5" customHeight="1">
      <c r="A91" s="9">
        <v>44854</v>
      </c>
      <c r="B91" s="7" t="s">
        <v>52</v>
      </c>
      <c r="C91" s="7" t="s">
        <v>167</v>
      </c>
      <c r="D91" s="30">
        <v>88</v>
      </c>
      <c r="E91" s="3">
        <v>1</v>
      </c>
      <c r="F91" s="4">
        <v>40</v>
      </c>
      <c r="G91" s="30">
        <f>IF(AA91&lt;0,"-"&amp;AB91,AB91)</f>
        <v>1</v>
      </c>
      <c r="H91" s="3">
        <f t="shared" ref="H91:I94" si="48">AC91</f>
        <v>58</v>
      </c>
      <c r="I91" s="3">
        <f t="shared" si="48"/>
        <v>20</v>
      </c>
      <c r="J91" s="30">
        <v>88</v>
      </c>
      <c r="K91" s="3">
        <v>1</v>
      </c>
      <c r="L91" s="4">
        <v>40</v>
      </c>
      <c r="M91" s="30">
        <f>IF(AE91&lt;0,"-"&amp;AF91,AF91)</f>
        <v>1</v>
      </c>
      <c r="N91" s="3">
        <f t="shared" ref="N91:O94" si="49">AG91</f>
        <v>58</v>
      </c>
      <c r="O91" s="3">
        <f t="shared" si="49"/>
        <v>20</v>
      </c>
      <c r="P91" s="30">
        <v>88</v>
      </c>
      <c r="Q91" s="3">
        <v>1</v>
      </c>
      <c r="R91" s="4">
        <v>39</v>
      </c>
      <c r="S91" s="30">
        <f>IF(AI91&lt;0,"-"&amp;AJ91,AJ91)</f>
        <v>1</v>
      </c>
      <c r="T91" s="3">
        <f t="shared" ref="T91:U94" si="50">AK91</f>
        <v>58</v>
      </c>
      <c r="U91" s="3">
        <f t="shared" si="50"/>
        <v>21</v>
      </c>
      <c r="V91" s="30">
        <f>IF(AM91&lt;0,"-"&amp;AN91,AN91)</f>
        <v>1</v>
      </c>
      <c r="W91" s="3">
        <f t="shared" ref="W91:X94" si="51">AO91</f>
        <v>58</v>
      </c>
      <c r="X91" s="4">
        <f t="shared" si="51"/>
        <v>20</v>
      </c>
      <c r="AA91" s="8">
        <f>324000-(F91+E91*60+D91*60*60)</f>
        <v>7100</v>
      </c>
      <c r="AB91" s="8">
        <f>ABS(ROUNDDOWN(AA91/3600,0))</f>
        <v>1</v>
      </c>
      <c r="AC91" s="8">
        <f>ABS(ROUNDDOWN((AA91-(3600*ROUNDDOWN(AA91/3600,0)))/60,0))</f>
        <v>58</v>
      </c>
      <c r="AD91" s="8">
        <f>ABS(AA91-(ROUNDDOWN(AA91/3600,0)*3600+ROUNDDOWN((AA91-(3600*ROUNDDOWN(AA91/3600,0)))/60,0)*60))</f>
        <v>20</v>
      </c>
      <c r="AE91" s="8">
        <f>324000-(L91+K91*60+J91*60*60)</f>
        <v>7100</v>
      </c>
      <c r="AF91" s="8">
        <f>ABS(ROUNDDOWN(AE91/3600,0))</f>
        <v>1</v>
      </c>
      <c r="AG91" s="8">
        <f>ABS(ROUNDDOWN((AE91-(3600*ROUNDDOWN(AE91/3600,0)))/60,0))</f>
        <v>58</v>
      </c>
      <c r="AH91" s="8">
        <f>ABS(AE91-(ROUNDDOWN(AE91/3600,0)*3600+ROUNDDOWN((AE91-(3600*ROUNDDOWN(AE91/3600,0)))/60,0)*60))</f>
        <v>20</v>
      </c>
      <c r="AI91" s="8">
        <f>324000-(R91+Q91*60+P91*60*60)</f>
        <v>7101</v>
      </c>
      <c r="AJ91" s="8">
        <f>ABS(ROUNDDOWN(AI91/3600,0))</f>
        <v>1</v>
      </c>
      <c r="AK91" s="8">
        <f>ABS(ROUNDDOWN((AI91-(3600*ROUNDDOWN(AI91/3600,0)))/60,0))</f>
        <v>58</v>
      </c>
      <c r="AL91" s="8">
        <f>ABS(AI91-(ROUNDDOWN(AI91/3600,0)*3600+ROUNDDOWN((AI91-(3600*ROUNDDOWN(AI91/3600,0)))/60,0)*60))</f>
        <v>21</v>
      </c>
      <c r="AM91" s="8">
        <f>ROUND((AA91+AE91+AI91)/3,0)</f>
        <v>7100</v>
      </c>
      <c r="AN91" s="8">
        <f>ABS(ROUNDDOWN(AM91/3600,0))</f>
        <v>1</v>
      </c>
      <c r="AO91" s="8">
        <f>ABS(ROUNDDOWN((AM91-(3600*ROUNDDOWN(AM91/3600,0)))/60,0))</f>
        <v>58</v>
      </c>
      <c r="AP91" s="8">
        <f>ABS(AM91-(ROUNDDOWN(AM91/3600,0)*3600+ROUNDDOWN((AM91-(3600*ROUNDDOWN(AM91/3600,0)))/60,0)*60))</f>
        <v>20</v>
      </c>
      <c r="AR91" s="25"/>
      <c r="AS91" s="25"/>
      <c r="AT91" s="25"/>
      <c r="AU91" s="25"/>
      <c r="AV91" s="25"/>
      <c r="AW91" s="25"/>
      <c r="AX91" s="25"/>
    </row>
    <row r="92" spans="1:50" s="8" customFormat="1" ht="12">
      <c r="A92" s="7"/>
      <c r="B92" s="7"/>
      <c r="C92" s="7" t="s">
        <v>37</v>
      </c>
      <c r="D92" s="31">
        <v>51</v>
      </c>
      <c r="E92" s="3">
        <v>56</v>
      </c>
      <c r="F92" s="4">
        <v>47</v>
      </c>
      <c r="G92" s="30">
        <f>IF(AA92&lt;0,"-"&amp;AB92,AB92)</f>
        <v>38</v>
      </c>
      <c r="H92" s="3">
        <f t="shared" si="48"/>
        <v>3</v>
      </c>
      <c r="I92" s="3">
        <f t="shared" si="48"/>
        <v>13</v>
      </c>
      <c r="J92" s="31">
        <v>51</v>
      </c>
      <c r="K92" s="3">
        <v>56</v>
      </c>
      <c r="L92" s="4">
        <v>48</v>
      </c>
      <c r="M92" s="30">
        <f>IF(AE92&lt;0,"-"&amp;AF92,AF92)</f>
        <v>38</v>
      </c>
      <c r="N92" s="3">
        <f t="shared" si="49"/>
        <v>3</v>
      </c>
      <c r="O92" s="3">
        <f t="shared" si="49"/>
        <v>12</v>
      </c>
      <c r="P92" s="31">
        <v>51</v>
      </c>
      <c r="Q92" s="3">
        <v>56</v>
      </c>
      <c r="R92" s="4">
        <v>49</v>
      </c>
      <c r="S92" s="30">
        <f>IF(AI92&lt;0,"-"&amp;AJ92,AJ92)</f>
        <v>38</v>
      </c>
      <c r="T92" s="3">
        <f t="shared" si="50"/>
        <v>3</v>
      </c>
      <c r="U92" s="3">
        <f t="shared" si="50"/>
        <v>11</v>
      </c>
      <c r="V92" s="30">
        <f>IF(AM92&lt;0,"-"&amp;AN92,AN92)</f>
        <v>38</v>
      </c>
      <c r="W92" s="3">
        <f t="shared" si="51"/>
        <v>3</v>
      </c>
      <c r="X92" s="4">
        <f t="shared" si="51"/>
        <v>12</v>
      </c>
      <c r="AA92" s="8">
        <f>324000-(F92+E92*60+D92*60*60)</f>
        <v>136993</v>
      </c>
      <c r="AB92" s="8">
        <f>ABS(ROUNDDOWN(AA92/3600,0))</f>
        <v>38</v>
      </c>
      <c r="AC92" s="8">
        <f>ABS(ROUNDDOWN((AA92-(3600*ROUNDDOWN(AA92/3600,0)))/60,0))</f>
        <v>3</v>
      </c>
      <c r="AD92" s="8">
        <f>ABS(AA92-(ROUNDDOWN(AA92/3600,0)*3600+ROUNDDOWN((AA92-(3600*ROUNDDOWN(AA92/3600,0)))/60,0)*60))</f>
        <v>13</v>
      </c>
      <c r="AE92" s="8">
        <f>324000-(L92+K92*60+J92*60*60)</f>
        <v>136992</v>
      </c>
      <c r="AF92" s="8">
        <f>ABS(ROUNDDOWN(AE92/3600,0))</f>
        <v>38</v>
      </c>
      <c r="AG92" s="8">
        <f>ABS(ROUNDDOWN((AE92-(3600*ROUNDDOWN(AE92/3600,0)))/60,0))</f>
        <v>3</v>
      </c>
      <c r="AH92" s="8">
        <f>ABS(AE92-(ROUNDDOWN(AE92/3600,0)*3600+ROUNDDOWN((AE92-(3600*ROUNDDOWN(AE92/3600,0)))/60,0)*60))</f>
        <v>12</v>
      </c>
      <c r="AI92" s="8">
        <f>324000-(R92+Q92*60+P92*60*60)</f>
        <v>136991</v>
      </c>
      <c r="AJ92" s="8">
        <f>ABS(ROUNDDOWN(AI92/3600,0))</f>
        <v>38</v>
      </c>
      <c r="AK92" s="8">
        <f>ABS(ROUNDDOWN((AI92-(3600*ROUNDDOWN(AI92/3600,0)))/60,0))</f>
        <v>3</v>
      </c>
      <c r="AL92" s="8">
        <f>ABS(AI92-(ROUNDDOWN(AI92/3600,0)*3600+ROUNDDOWN((AI92-(3600*ROUNDDOWN(AI92/3600,0)))/60,0)*60))</f>
        <v>11</v>
      </c>
      <c r="AM92" s="8">
        <f>ROUND((AA92+AE92+AI92)/3,0)</f>
        <v>136992</v>
      </c>
      <c r="AN92" s="8">
        <f>ABS(ROUNDDOWN(AM92/3600,0))</f>
        <v>38</v>
      </c>
      <c r="AO92" s="8">
        <f>ABS(ROUNDDOWN((AM92-(3600*ROUNDDOWN(AM92/3600,0)))/60,0))</f>
        <v>3</v>
      </c>
      <c r="AP92" s="8">
        <f>ABS(AM92-(ROUNDDOWN(AM92/3600,0)*3600+ROUNDDOWN((AM92-(3600*ROUNDDOWN(AM92/3600,0)))/60,0)*60))</f>
        <v>12</v>
      </c>
      <c r="AR92" s="25"/>
      <c r="AS92" s="25"/>
      <c r="AT92" s="25"/>
      <c r="AU92" s="25"/>
      <c r="AV92" s="25"/>
      <c r="AW92" s="25"/>
      <c r="AX92" s="25"/>
    </row>
    <row r="93" spans="1:50" s="8" customFormat="1" ht="12">
      <c r="A93" s="7"/>
      <c r="B93" s="7"/>
      <c r="C93" s="7" t="s">
        <v>39</v>
      </c>
      <c r="D93" s="31">
        <v>53</v>
      </c>
      <c r="E93" s="32">
        <v>52</v>
      </c>
      <c r="F93" s="56">
        <v>30</v>
      </c>
      <c r="G93" s="30">
        <f>IF(AA93&lt;0,"-"&amp;AB93,AB93)</f>
        <v>36</v>
      </c>
      <c r="H93" s="3">
        <f t="shared" si="48"/>
        <v>7</v>
      </c>
      <c r="I93" s="3">
        <f t="shared" si="48"/>
        <v>30</v>
      </c>
      <c r="J93" s="31">
        <v>53</v>
      </c>
      <c r="K93" s="32">
        <v>52</v>
      </c>
      <c r="L93" s="56">
        <v>27</v>
      </c>
      <c r="M93" s="30">
        <f>IF(AE93&lt;0,"-"&amp;AF93,AF93)</f>
        <v>36</v>
      </c>
      <c r="N93" s="3">
        <f t="shared" si="49"/>
        <v>7</v>
      </c>
      <c r="O93" s="3">
        <f t="shared" si="49"/>
        <v>33</v>
      </c>
      <c r="P93" s="31">
        <v>53</v>
      </c>
      <c r="Q93" s="32">
        <v>52</v>
      </c>
      <c r="R93" s="56">
        <v>23</v>
      </c>
      <c r="S93" s="30">
        <f>IF(AI93&lt;0,"-"&amp;AJ93,AJ93)</f>
        <v>36</v>
      </c>
      <c r="T93" s="3">
        <f t="shared" si="50"/>
        <v>7</v>
      </c>
      <c r="U93" s="3">
        <f t="shared" si="50"/>
        <v>37</v>
      </c>
      <c r="V93" s="30">
        <f>IF(AM93&lt;0,"-"&amp;AN93,AN93)</f>
        <v>36</v>
      </c>
      <c r="W93" s="3">
        <f t="shared" si="51"/>
        <v>7</v>
      </c>
      <c r="X93" s="4">
        <f t="shared" si="51"/>
        <v>33</v>
      </c>
      <c r="AA93" s="8">
        <f>324000-(F93+E93*60+D93*60*60)</f>
        <v>130050</v>
      </c>
      <c r="AB93" s="8">
        <f>ABS(ROUNDDOWN(AA93/3600,0))</f>
        <v>36</v>
      </c>
      <c r="AC93" s="8">
        <f>ABS(ROUNDDOWN((AA93-(3600*ROUNDDOWN(AA93/3600,0)))/60,0))</f>
        <v>7</v>
      </c>
      <c r="AD93" s="8">
        <f>ABS(AA93-(ROUNDDOWN(AA93/3600,0)*3600+ROUNDDOWN((AA93-(3600*ROUNDDOWN(AA93/3600,0)))/60,0)*60))</f>
        <v>30</v>
      </c>
      <c r="AE93" s="8">
        <f>324000-(L93+K93*60+J93*60*60)</f>
        <v>130053</v>
      </c>
      <c r="AF93" s="8">
        <f>ABS(ROUNDDOWN(AE93/3600,0))</f>
        <v>36</v>
      </c>
      <c r="AG93" s="8">
        <f>ABS(ROUNDDOWN((AE93-(3600*ROUNDDOWN(AE93/3600,0)))/60,0))</f>
        <v>7</v>
      </c>
      <c r="AH93" s="8">
        <f>ABS(AE93-(ROUNDDOWN(AE93/3600,0)*3600+ROUNDDOWN((AE93-(3600*ROUNDDOWN(AE93/3600,0)))/60,0)*60))</f>
        <v>33</v>
      </c>
      <c r="AI93" s="8">
        <f>324000-(R93+Q93*60+P93*60*60)</f>
        <v>130057</v>
      </c>
      <c r="AJ93" s="8">
        <f>ABS(ROUNDDOWN(AI93/3600,0))</f>
        <v>36</v>
      </c>
      <c r="AK93" s="8">
        <f>ABS(ROUNDDOWN((AI93-(3600*ROUNDDOWN(AI93/3600,0)))/60,0))</f>
        <v>7</v>
      </c>
      <c r="AL93" s="8">
        <f>ABS(AI93-(ROUNDDOWN(AI93/3600,0)*3600+ROUNDDOWN((AI93-(3600*ROUNDDOWN(AI93/3600,0)))/60,0)*60))</f>
        <v>37</v>
      </c>
      <c r="AM93" s="8">
        <f>ROUND((AA93+AE93+AI93)/3,0)</f>
        <v>130053</v>
      </c>
      <c r="AN93" s="8">
        <f>ABS(ROUNDDOWN(AM93/3600,0))</f>
        <v>36</v>
      </c>
      <c r="AO93" s="8">
        <f>ABS(ROUNDDOWN((AM93-(3600*ROUNDDOWN(AM93/3600,0)))/60,0))</f>
        <v>7</v>
      </c>
      <c r="AP93" s="8">
        <f>ABS(AM93-(ROUNDDOWN(AM93/3600,0)*3600+ROUNDDOWN((AM93-(3600*ROUNDDOWN(AM93/3600,0)))/60,0)*60))</f>
        <v>33</v>
      </c>
      <c r="AR93" s="25"/>
      <c r="AS93" s="25"/>
      <c r="AT93" s="25"/>
      <c r="AU93" s="25"/>
      <c r="AV93" s="25"/>
      <c r="AW93" s="25"/>
      <c r="AX93" s="25"/>
    </row>
    <row r="94" spans="1:50" s="8" customFormat="1" ht="12">
      <c r="A94" s="7"/>
      <c r="B94" s="7"/>
      <c r="C94" s="7" t="s">
        <v>76</v>
      </c>
      <c r="D94" s="31">
        <v>91</v>
      </c>
      <c r="E94" s="3">
        <v>14</v>
      </c>
      <c r="F94" s="4">
        <v>44</v>
      </c>
      <c r="G94" s="30" t="str">
        <f>IF(AA94&lt;0,"-"&amp;AB94,AB94)</f>
        <v>-1</v>
      </c>
      <c r="H94" s="3">
        <f t="shared" si="48"/>
        <v>14</v>
      </c>
      <c r="I94" s="3">
        <f t="shared" si="48"/>
        <v>44</v>
      </c>
      <c r="J94" s="31">
        <v>91</v>
      </c>
      <c r="K94" s="3">
        <v>14</v>
      </c>
      <c r="L94" s="4">
        <v>44</v>
      </c>
      <c r="M94" s="30" t="str">
        <f>IF(AE94&lt;0,"-"&amp;AF94,AF94)</f>
        <v>-1</v>
      </c>
      <c r="N94" s="3">
        <f t="shared" si="49"/>
        <v>14</v>
      </c>
      <c r="O94" s="3">
        <f t="shared" si="49"/>
        <v>44</v>
      </c>
      <c r="P94" s="31">
        <v>91</v>
      </c>
      <c r="Q94" s="3">
        <v>14</v>
      </c>
      <c r="R94" s="4">
        <v>43</v>
      </c>
      <c r="S94" s="30" t="str">
        <f>IF(AI94&lt;0,"-"&amp;AJ94,AJ94)</f>
        <v>-1</v>
      </c>
      <c r="T94" s="3">
        <f t="shared" si="50"/>
        <v>14</v>
      </c>
      <c r="U94" s="3">
        <f t="shared" si="50"/>
        <v>43</v>
      </c>
      <c r="V94" s="30" t="str">
        <f>IF(AM94&lt;0,"-"&amp;AN94,AN94)</f>
        <v>-1</v>
      </c>
      <c r="W94" s="3">
        <f t="shared" si="51"/>
        <v>14</v>
      </c>
      <c r="X94" s="4">
        <f t="shared" si="51"/>
        <v>44</v>
      </c>
      <c r="AA94" s="8">
        <f>324000-(F94+E94*60+D94*60*60)</f>
        <v>-4484</v>
      </c>
      <c r="AB94" s="8">
        <f>ABS(ROUNDDOWN(AA94/3600,0))</f>
        <v>1</v>
      </c>
      <c r="AC94" s="8">
        <f>ABS(ROUNDDOWN((AA94-(3600*ROUNDDOWN(AA94/3600,0)))/60,0))</f>
        <v>14</v>
      </c>
      <c r="AD94" s="8">
        <f>ABS(AA94-(ROUNDDOWN(AA94/3600,0)*3600+ROUNDDOWN((AA94-(3600*ROUNDDOWN(AA94/3600,0)))/60,0)*60))</f>
        <v>44</v>
      </c>
      <c r="AE94" s="8">
        <f>324000-(L94+K94*60+J94*60*60)</f>
        <v>-4484</v>
      </c>
      <c r="AF94" s="8">
        <f>ABS(ROUNDDOWN(AE94/3600,0))</f>
        <v>1</v>
      </c>
      <c r="AG94" s="8">
        <f>ABS(ROUNDDOWN((AE94-(3600*ROUNDDOWN(AE94/3600,0)))/60,0))</f>
        <v>14</v>
      </c>
      <c r="AH94" s="8">
        <f>ABS(AE94-(ROUNDDOWN(AE94/3600,0)*3600+ROUNDDOWN((AE94-(3600*ROUNDDOWN(AE94/3600,0)))/60,0)*60))</f>
        <v>44</v>
      </c>
      <c r="AI94" s="8">
        <f>324000-(R94+Q94*60+P94*60*60)</f>
        <v>-4483</v>
      </c>
      <c r="AJ94" s="8">
        <f>ABS(ROUNDDOWN(AI94/3600,0))</f>
        <v>1</v>
      </c>
      <c r="AK94" s="8">
        <f>ABS(ROUNDDOWN((AI94-(3600*ROUNDDOWN(AI94/3600,0)))/60,0))</f>
        <v>14</v>
      </c>
      <c r="AL94" s="8">
        <f>ABS(AI94-(ROUNDDOWN(AI94/3600,0)*3600+ROUNDDOWN((AI94-(3600*ROUNDDOWN(AI94/3600,0)))/60,0)*60))</f>
        <v>43</v>
      </c>
      <c r="AM94" s="8">
        <f>ROUND((AA94+AE94+AI94)/3,0)</f>
        <v>-4484</v>
      </c>
      <c r="AN94" s="8">
        <f>ABS(ROUNDDOWN(AM94/3600,0))</f>
        <v>1</v>
      </c>
      <c r="AO94" s="8">
        <f>ABS(ROUNDDOWN((AM94-(3600*ROUNDDOWN(AM94/3600,0)))/60,0))</f>
        <v>14</v>
      </c>
      <c r="AP94" s="8">
        <f>ABS(AM94-(ROUNDDOWN(AM94/3600,0)*3600+ROUNDDOWN((AM94-(3600*ROUNDDOWN(AM94/3600,0)))/60,0)*60))</f>
        <v>44</v>
      </c>
      <c r="AR94" s="25"/>
      <c r="AS94" s="25"/>
      <c r="AT94" s="25"/>
      <c r="AU94" s="25"/>
      <c r="AV94" s="25"/>
      <c r="AW94" s="25"/>
      <c r="AX94" s="25"/>
    </row>
    <row r="95" spans="1:50" s="8" customFormat="1" ht="12">
      <c r="A95" s="11"/>
      <c r="B95" s="11"/>
      <c r="C95" s="11"/>
      <c r="D95" s="59"/>
      <c r="E95" s="59"/>
      <c r="F95" s="59"/>
      <c r="G95" s="59"/>
      <c r="H95" s="59"/>
      <c r="I95" s="59"/>
      <c r="J95" s="59"/>
      <c r="K95" s="59"/>
      <c r="L95" s="59"/>
      <c r="M95" s="59"/>
      <c r="N95" s="59"/>
      <c r="O95" s="59"/>
      <c r="P95" s="59"/>
      <c r="Q95" s="59"/>
      <c r="R95" s="59"/>
      <c r="S95" s="59"/>
      <c r="T95" s="59"/>
      <c r="U95" s="59"/>
      <c r="V95" s="59"/>
      <c r="W95" s="59"/>
      <c r="X95" s="59"/>
      <c r="AR95" s="25"/>
      <c r="AS95" s="25"/>
      <c r="AT95" s="25"/>
      <c r="AU95" s="25"/>
      <c r="AV95" s="25"/>
      <c r="AW95" s="25"/>
      <c r="AX95" s="25"/>
    </row>
    <row r="96" spans="1:50" s="8" customFormat="1" ht="12">
      <c r="A96" s="11"/>
      <c r="B96" s="11"/>
      <c r="C96" s="11"/>
      <c r="D96" s="59"/>
      <c r="E96" s="59"/>
      <c r="F96" s="59"/>
      <c r="G96" s="59"/>
      <c r="H96" s="59"/>
      <c r="I96" s="59"/>
      <c r="J96" s="59"/>
      <c r="K96" s="59"/>
      <c r="L96" s="59"/>
      <c r="M96" s="59"/>
      <c r="N96" s="59"/>
      <c r="O96" s="59"/>
      <c r="P96" s="59"/>
      <c r="Q96" s="59"/>
      <c r="R96" s="59"/>
      <c r="S96" s="59"/>
      <c r="T96" s="59"/>
      <c r="U96" s="59"/>
      <c r="V96" s="59"/>
      <c r="W96" s="59"/>
      <c r="X96" s="59"/>
      <c r="AR96" s="25"/>
      <c r="AS96" s="25"/>
      <c r="AT96" s="25"/>
      <c r="AU96" s="25"/>
      <c r="AV96" s="25"/>
      <c r="AW96" s="25"/>
      <c r="AX96" s="25"/>
    </row>
    <row r="97" spans="1:50" s="8" customFormat="1" ht="12">
      <c r="A97" s="7" t="s">
        <v>0</v>
      </c>
      <c r="B97" s="7" t="s">
        <v>1</v>
      </c>
      <c r="C97" s="7" t="s">
        <v>2</v>
      </c>
      <c r="D97" s="549" t="s">
        <v>3</v>
      </c>
      <c r="E97" s="549"/>
      <c r="F97" s="549"/>
      <c r="G97" s="549" t="s">
        <v>13</v>
      </c>
      <c r="H97" s="549"/>
      <c r="I97" s="549"/>
      <c r="J97" s="549" t="s">
        <v>4</v>
      </c>
      <c r="K97" s="549"/>
      <c r="L97" s="549"/>
      <c r="M97" s="549" t="s">
        <v>6</v>
      </c>
      <c r="N97" s="549"/>
      <c r="O97" s="549"/>
      <c r="P97" s="549" t="s">
        <v>5</v>
      </c>
      <c r="Q97" s="549"/>
      <c r="R97" s="549"/>
      <c r="S97" s="549" t="s">
        <v>7</v>
      </c>
      <c r="T97" s="549"/>
      <c r="U97" s="549"/>
      <c r="V97" s="549" t="s">
        <v>12</v>
      </c>
      <c r="W97" s="549"/>
      <c r="X97" s="549"/>
      <c r="AR97" s="25"/>
      <c r="AS97" s="25"/>
      <c r="AT97" s="25"/>
      <c r="AU97" s="25"/>
      <c r="AV97" s="25"/>
      <c r="AW97" s="25"/>
      <c r="AX97" s="25"/>
    </row>
    <row r="98" spans="1:50" s="8" customFormat="1" ht="13.5" customHeight="1">
      <c r="A98" s="9">
        <v>44854</v>
      </c>
      <c r="B98" s="7" t="s">
        <v>52</v>
      </c>
      <c r="C98" s="7" t="s">
        <v>167</v>
      </c>
      <c r="D98" s="30">
        <v>88</v>
      </c>
      <c r="E98" s="3">
        <v>1</v>
      </c>
      <c r="F98" s="4">
        <v>38</v>
      </c>
      <c r="G98" s="30">
        <f>IF(AA98&lt;0,"-"&amp;AB98,AB98)</f>
        <v>1</v>
      </c>
      <c r="H98" s="3">
        <f>AC98</f>
        <v>58</v>
      </c>
      <c r="I98" s="3">
        <f>AD98</f>
        <v>22</v>
      </c>
      <c r="J98" s="30">
        <v>88</v>
      </c>
      <c r="K98" s="3">
        <v>1</v>
      </c>
      <c r="L98" s="4">
        <v>40</v>
      </c>
      <c r="M98" s="30">
        <f>IF(AE98&lt;0,"-"&amp;AF98,AF98)</f>
        <v>1</v>
      </c>
      <c r="N98" s="3">
        <f>AG98</f>
        <v>58</v>
      </c>
      <c r="O98" s="3">
        <f>AH98</f>
        <v>20</v>
      </c>
      <c r="P98" s="30">
        <v>88</v>
      </c>
      <c r="Q98" s="3">
        <v>1</v>
      </c>
      <c r="R98" s="4">
        <v>41</v>
      </c>
      <c r="S98" s="30">
        <f>IF(AI98&lt;0,"-"&amp;AJ98,AJ98)</f>
        <v>1</v>
      </c>
      <c r="T98" s="3">
        <f>AK98</f>
        <v>58</v>
      </c>
      <c r="U98" s="3">
        <f>AL98</f>
        <v>19</v>
      </c>
      <c r="V98" s="30">
        <f>IF(AM98&lt;0,"-"&amp;AN98,AN98)</f>
        <v>1</v>
      </c>
      <c r="W98" s="3">
        <f>AO98</f>
        <v>58</v>
      </c>
      <c r="X98" s="4">
        <f>AP98</f>
        <v>20</v>
      </c>
      <c r="AA98" s="8">
        <f>324000-(F98+E98*60+D98*60*60)</f>
        <v>7102</v>
      </c>
      <c r="AB98" s="8">
        <f>ABS(ROUNDDOWN(AA98/3600,0))</f>
        <v>1</v>
      </c>
      <c r="AC98" s="8">
        <f>ABS(ROUNDDOWN((AA98-(3600*ROUNDDOWN(AA98/3600,0)))/60,0))</f>
        <v>58</v>
      </c>
      <c r="AD98" s="8">
        <f>ABS(AA98-(ROUNDDOWN(AA98/3600,0)*3600+ROUNDDOWN((AA98-(3600*ROUNDDOWN(AA98/3600,0)))/60,0)*60))</f>
        <v>22</v>
      </c>
      <c r="AE98" s="8">
        <f>324000-(L98+K98*60+J98*60*60)</f>
        <v>7100</v>
      </c>
      <c r="AF98" s="8">
        <f>ABS(ROUNDDOWN(AE98/3600,0))</f>
        <v>1</v>
      </c>
      <c r="AG98" s="8">
        <f>ABS(ROUNDDOWN((AE98-(3600*ROUNDDOWN(AE98/3600,0)))/60,0))</f>
        <v>58</v>
      </c>
      <c r="AH98" s="8">
        <f>ABS(AE98-(ROUNDDOWN(AE98/3600,0)*3600+ROUNDDOWN((AE98-(3600*ROUNDDOWN(AE98/3600,0)))/60,0)*60))</f>
        <v>20</v>
      </c>
      <c r="AI98" s="8">
        <f>324000-(R98+Q98*60+P98*60*60)</f>
        <v>7099</v>
      </c>
      <c r="AJ98" s="8">
        <f>ABS(ROUNDDOWN(AI98/3600,0))</f>
        <v>1</v>
      </c>
      <c r="AK98" s="8">
        <f>ABS(ROUNDDOWN((AI98-(3600*ROUNDDOWN(AI98/3600,0)))/60,0))</f>
        <v>58</v>
      </c>
      <c r="AL98" s="8">
        <f>ABS(AI98-(ROUNDDOWN(AI98/3600,0)*3600+ROUNDDOWN((AI98-(3600*ROUNDDOWN(AI98/3600,0)))/60,0)*60))</f>
        <v>19</v>
      </c>
      <c r="AM98" s="8">
        <f>ROUND((AA98+AE98+AI98)/3,0)</f>
        <v>7100</v>
      </c>
      <c r="AN98" s="8">
        <f>ABS(ROUNDDOWN(AM98/3600,0))</f>
        <v>1</v>
      </c>
      <c r="AO98" s="8">
        <f>ABS(ROUNDDOWN((AM98-(3600*ROUNDDOWN(AM98/3600,0)))/60,0))</f>
        <v>58</v>
      </c>
      <c r="AP98" s="8">
        <f>ABS(AM98-(ROUNDDOWN(AM98/3600,0)*3600+ROUNDDOWN((AM98-(3600*ROUNDDOWN(AM98/3600,0)))/60,0)*60))</f>
        <v>20</v>
      </c>
      <c r="AR98" s="25"/>
      <c r="AS98" s="25"/>
      <c r="AT98" s="25"/>
      <c r="AU98" s="25"/>
      <c r="AV98" s="25"/>
      <c r="AW98" s="25"/>
      <c r="AX98" s="25"/>
    </row>
    <row r="99" spans="1:50" s="8" customFormat="1" ht="12">
      <c r="A99" s="7"/>
      <c r="B99" s="7"/>
      <c r="C99" s="7" t="s">
        <v>51</v>
      </c>
      <c r="D99" s="31">
        <v>91</v>
      </c>
      <c r="E99" s="3">
        <v>22</v>
      </c>
      <c r="F99" s="4">
        <v>42</v>
      </c>
      <c r="G99" s="30" t="str">
        <f>IF(AA99&lt;0,"-"&amp;AB99,AB99)</f>
        <v>-1</v>
      </c>
      <c r="H99" s="3">
        <f>AC99</f>
        <v>22</v>
      </c>
      <c r="I99" s="3">
        <f>AD99</f>
        <v>42</v>
      </c>
      <c r="J99" s="31">
        <v>91</v>
      </c>
      <c r="K99" s="3">
        <v>22</v>
      </c>
      <c r="L99" s="4">
        <v>41</v>
      </c>
      <c r="M99" s="30" t="str">
        <f>IF(AE99&lt;0,"-"&amp;AF99,AF99)</f>
        <v>-1</v>
      </c>
      <c r="N99" s="3">
        <f>AG99</f>
        <v>22</v>
      </c>
      <c r="O99" s="3">
        <f>AH99</f>
        <v>41</v>
      </c>
      <c r="P99" s="31">
        <v>91</v>
      </c>
      <c r="Q99" s="3">
        <v>22</v>
      </c>
      <c r="R99" s="4">
        <v>41</v>
      </c>
      <c r="S99" s="30" t="str">
        <f>IF(AI99&lt;0,"-"&amp;AJ99,AJ99)</f>
        <v>-1</v>
      </c>
      <c r="T99" s="3">
        <f>AK99</f>
        <v>22</v>
      </c>
      <c r="U99" s="3">
        <f>AL99</f>
        <v>41</v>
      </c>
      <c r="V99" s="30" t="str">
        <f>IF(AM99&lt;0,"-"&amp;AN99,AN99)</f>
        <v>-1</v>
      </c>
      <c r="W99" s="3">
        <f>AO99</f>
        <v>22</v>
      </c>
      <c r="X99" s="4">
        <f>AP99</f>
        <v>41</v>
      </c>
      <c r="AA99" s="8">
        <f>324000-(F99+E99*60+D99*60*60)</f>
        <v>-4962</v>
      </c>
      <c r="AB99" s="8">
        <f>ABS(ROUNDDOWN(AA99/3600,0))</f>
        <v>1</v>
      </c>
      <c r="AC99" s="8">
        <f>ABS(ROUNDDOWN((AA99-(3600*ROUNDDOWN(AA99/3600,0)))/60,0))</f>
        <v>22</v>
      </c>
      <c r="AD99" s="8">
        <f>ABS(AA99-(ROUNDDOWN(AA99/3600,0)*3600+ROUNDDOWN((AA99-(3600*ROUNDDOWN(AA99/3600,0)))/60,0)*60))</f>
        <v>42</v>
      </c>
      <c r="AE99" s="8">
        <f>324000-(L99+K99*60+J99*60*60)</f>
        <v>-4961</v>
      </c>
      <c r="AF99" s="8">
        <f>ABS(ROUNDDOWN(AE99/3600,0))</f>
        <v>1</v>
      </c>
      <c r="AG99" s="8">
        <f>ABS(ROUNDDOWN((AE99-(3600*ROUNDDOWN(AE99/3600,0)))/60,0))</f>
        <v>22</v>
      </c>
      <c r="AH99" s="8">
        <f>ABS(AE99-(ROUNDDOWN(AE99/3600,0)*3600+ROUNDDOWN((AE99-(3600*ROUNDDOWN(AE99/3600,0)))/60,0)*60))</f>
        <v>41</v>
      </c>
      <c r="AI99" s="8">
        <f>324000-(R99+Q99*60+P99*60*60)</f>
        <v>-4961</v>
      </c>
      <c r="AJ99" s="8">
        <f>ABS(ROUNDDOWN(AI99/3600,0))</f>
        <v>1</v>
      </c>
      <c r="AK99" s="8">
        <f>ABS(ROUNDDOWN((AI99-(3600*ROUNDDOWN(AI99/3600,0)))/60,0))</f>
        <v>22</v>
      </c>
      <c r="AL99" s="8">
        <f>ABS(AI99-(ROUNDDOWN(AI99/3600,0)*3600+ROUNDDOWN((AI99-(3600*ROUNDDOWN(AI99/3600,0)))/60,0)*60))</f>
        <v>41</v>
      </c>
      <c r="AM99" s="8">
        <f>ROUND((AA99+AE99+AI99)/3,0)</f>
        <v>-4961</v>
      </c>
      <c r="AN99" s="8">
        <f>ABS(ROUNDDOWN(AM99/3600,0))</f>
        <v>1</v>
      </c>
      <c r="AO99" s="8">
        <f>ABS(ROUNDDOWN((AM99-(3600*ROUNDDOWN(AM99/3600,0)))/60,0))</f>
        <v>22</v>
      </c>
      <c r="AP99" s="8">
        <f>ABS(AM99-(ROUNDDOWN(AM99/3600,0)*3600+ROUNDDOWN((AM99-(3600*ROUNDDOWN(AM99/3600,0)))/60,0)*60))</f>
        <v>41</v>
      </c>
      <c r="AR99" s="25"/>
      <c r="AS99" s="25"/>
      <c r="AT99" s="25"/>
      <c r="AU99" s="25"/>
      <c r="AV99" s="25"/>
      <c r="AW99" s="25"/>
      <c r="AX99" s="25"/>
    </row>
    <row r="100" spans="1:50" s="8" customFormat="1" ht="12">
      <c r="A100" s="11"/>
      <c r="B100" s="11"/>
      <c r="C100" s="11"/>
      <c r="D100" s="59"/>
      <c r="E100" s="59"/>
      <c r="F100" s="59"/>
      <c r="G100" s="59"/>
      <c r="H100" s="59"/>
      <c r="I100" s="59"/>
      <c r="J100" s="59"/>
      <c r="K100" s="59"/>
      <c r="L100" s="59"/>
      <c r="M100" s="59"/>
      <c r="N100" s="59"/>
      <c r="O100" s="59"/>
      <c r="P100" s="59"/>
      <c r="Q100" s="59"/>
      <c r="R100" s="59"/>
      <c r="S100" s="59"/>
      <c r="T100" s="59"/>
      <c r="U100" s="59"/>
      <c r="V100" s="59"/>
      <c r="W100" s="59"/>
      <c r="X100" s="59"/>
      <c r="AR100" s="25"/>
      <c r="AS100" s="25"/>
      <c r="AT100" s="25"/>
      <c r="AU100" s="25"/>
      <c r="AV100" s="25"/>
      <c r="AW100" s="25"/>
      <c r="AX100" s="25"/>
    </row>
    <row r="101" spans="1:50" s="8" customFormat="1" ht="12">
      <c r="A101" s="11"/>
      <c r="B101" s="11"/>
      <c r="C101" s="11"/>
      <c r="D101" s="59"/>
      <c r="E101" s="59"/>
      <c r="F101" s="59"/>
      <c r="G101" s="59"/>
      <c r="H101" s="59"/>
      <c r="I101" s="59"/>
      <c r="J101" s="59"/>
      <c r="K101" s="59"/>
      <c r="L101" s="59"/>
      <c r="M101" s="59"/>
      <c r="N101" s="59"/>
      <c r="O101" s="59"/>
      <c r="P101" s="59"/>
      <c r="Q101" s="59"/>
      <c r="R101" s="59"/>
      <c r="S101" s="59"/>
      <c r="T101" s="59"/>
      <c r="U101" s="59"/>
      <c r="V101" s="59"/>
      <c r="W101" s="59"/>
      <c r="X101" s="59"/>
      <c r="AR101" s="25"/>
      <c r="AS101" s="25"/>
      <c r="AT101" s="25"/>
      <c r="AU101" s="25"/>
      <c r="AV101" s="25"/>
      <c r="AW101" s="25"/>
      <c r="AX101" s="25"/>
    </row>
    <row r="102" spans="1:50" s="8" customFormat="1" ht="12">
      <c r="A102" s="7" t="s">
        <v>0</v>
      </c>
      <c r="B102" s="7" t="s">
        <v>1</v>
      </c>
      <c r="C102" s="7" t="s">
        <v>2</v>
      </c>
      <c r="D102" s="549" t="s">
        <v>3</v>
      </c>
      <c r="E102" s="549"/>
      <c r="F102" s="549"/>
      <c r="G102" s="549" t="s">
        <v>13</v>
      </c>
      <c r="H102" s="549"/>
      <c r="I102" s="549"/>
      <c r="J102" s="549" t="s">
        <v>4</v>
      </c>
      <c r="K102" s="549"/>
      <c r="L102" s="549"/>
      <c r="M102" s="549" t="s">
        <v>6</v>
      </c>
      <c r="N102" s="549"/>
      <c r="O102" s="549"/>
      <c r="P102" s="549" t="s">
        <v>5</v>
      </c>
      <c r="Q102" s="549"/>
      <c r="R102" s="549"/>
      <c r="S102" s="549" t="s">
        <v>7</v>
      </c>
      <c r="T102" s="549"/>
      <c r="U102" s="549"/>
      <c r="V102" s="549" t="s">
        <v>12</v>
      </c>
      <c r="W102" s="549"/>
      <c r="X102" s="549"/>
      <c r="AR102" s="25"/>
      <c r="AS102" s="25"/>
      <c r="AT102" s="25"/>
      <c r="AU102" s="25"/>
      <c r="AV102" s="25"/>
      <c r="AW102" s="25"/>
      <c r="AX102" s="25"/>
    </row>
    <row r="103" spans="1:50" s="8" customFormat="1" ht="13.5" customHeight="1">
      <c r="A103" s="9">
        <v>44854</v>
      </c>
      <c r="B103" s="7" t="s">
        <v>51</v>
      </c>
      <c r="C103" s="7" t="s">
        <v>52</v>
      </c>
      <c r="D103" s="30">
        <v>88</v>
      </c>
      <c r="E103" s="3">
        <v>38</v>
      </c>
      <c r="F103" s="4">
        <v>17</v>
      </c>
      <c r="G103" s="30">
        <f>IF(AA103&lt;0,"-"&amp;AB103,AB103)</f>
        <v>1</v>
      </c>
      <c r="H103" s="3">
        <f t="shared" ref="H103:I105" si="52">AC103</f>
        <v>21</v>
      </c>
      <c r="I103" s="3">
        <f t="shared" si="52"/>
        <v>43</v>
      </c>
      <c r="J103" s="30">
        <v>88</v>
      </c>
      <c r="K103" s="3">
        <v>38</v>
      </c>
      <c r="L103" s="4">
        <v>15</v>
      </c>
      <c r="M103" s="30">
        <f>IF(AE103&lt;0,"-"&amp;AF103,AF103)</f>
        <v>1</v>
      </c>
      <c r="N103" s="3">
        <f t="shared" ref="N103:O105" si="53">AG103</f>
        <v>21</v>
      </c>
      <c r="O103" s="3">
        <f t="shared" si="53"/>
        <v>45</v>
      </c>
      <c r="P103" s="30">
        <v>88</v>
      </c>
      <c r="Q103" s="3">
        <v>38</v>
      </c>
      <c r="R103" s="4">
        <v>16</v>
      </c>
      <c r="S103" s="30">
        <f>IF(AI103&lt;0,"-"&amp;AJ103,AJ103)</f>
        <v>1</v>
      </c>
      <c r="T103" s="3">
        <f t="shared" ref="T103:U105" si="54">AK103</f>
        <v>21</v>
      </c>
      <c r="U103" s="3">
        <f t="shared" si="54"/>
        <v>44</v>
      </c>
      <c r="V103" s="30">
        <f>IF(AM103&lt;0,"-"&amp;AN103,AN103)</f>
        <v>1</v>
      </c>
      <c r="W103" s="3">
        <f t="shared" ref="W103:X105" si="55">AO103</f>
        <v>21</v>
      </c>
      <c r="X103" s="4">
        <f t="shared" si="55"/>
        <v>44</v>
      </c>
      <c r="AA103" s="8">
        <f>324000-(F103+E103*60+D103*60*60)</f>
        <v>4903</v>
      </c>
      <c r="AB103" s="8">
        <f>ABS(ROUNDDOWN(AA103/3600,0))</f>
        <v>1</v>
      </c>
      <c r="AC103" s="8">
        <f>ABS(ROUNDDOWN((AA103-(3600*ROUNDDOWN(AA103/3600,0)))/60,0))</f>
        <v>21</v>
      </c>
      <c r="AD103" s="8">
        <f>ABS(AA103-(ROUNDDOWN(AA103/3600,0)*3600+ROUNDDOWN((AA103-(3600*ROUNDDOWN(AA103/3600,0)))/60,0)*60))</f>
        <v>43</v>
      </c>
      <c r="AE103" s="8">
        <f>324000-(L103+K103*60+J103*60*60)</f>
        <v>4905</v>
      </c>
      <c r="AF103" s="8">
        <f>ABS(ROUNDDOWN(AE103/3600,0))</f>
        <v>1</v>
      </c>
      <c r="AG103" s="8">
        <f>ABS(ROUNDDOWN((AE103-(3600*ROUNDDOWN(AE103/3600,0)))/60,0))</f>
        <v>21</v>
      </c>
      <c r="AH103" s="8">
        <f>ABS(AE103-(ROUNDDOWN(AE103/3600,0)*3600+ROUNDDOWN((AE103-(3600*ROUNDDOWN(AE103/3600,0)))/60,0)*60))</f>
        <v>45</v>
      </c>
      <c r="AI103" s="8">
        <f>324000-(R103+Q103*60+P103*60*60)</f>
        <v>4904</v>
      </c>
      <c r="AJ103" s="8">
        <f>ABS(ROUNDDOWN(AI103/3600,0))</f>
        <v>1</v>
      </c>
      <c r="AK103" s="8">
        <f>ABS(ROUNDDOWN((AI103-(3600*ROUNDDOWN(AI103/3600,0)))/60,0))</f>
        <v>21</v>
      </c>
      <c r="AL103" s="8">
        <f>ABS(AI103-(ROUNDDOWN(AI103/3600,0)*3600+ROUNDDOWN((AI103-(3600*ROUNDDOWN(AI103/3600,0)))/60,0)*60))</f>
        <v>44</v>
      </c>
      <c r="AM103" s="8">
        <f>ROUND((AA103+AE103+AI103)/3,0)</f>
        <v>4904</v>
      </c>
      <c r="AN103" s="8">
        <f>ABS(ROUNDDOWN(AM103/3600,0))</f>
        <v>1</v>
      </c>
      <c r="AO103" s="8">
        <f>ABS(ROUNDDOWN((AM103-(3600*ROUNDDOWN(AM103/3600,0)))/60,0))</f>
        <v>21</v>
      </c>
      <c r="AP103" s="8">
        <f>ABS(AM103-(ROUNDDOWN(AM103/3600,0)*3600+ROUNDDOWN((AM103-(3600*ROUNDDOWN(AM103/3600,0)))/60,0)*60))</f>
        <v>44</v>
      </c>
      <c r="AR103" s="25"/>
      <c r="AS103" s="25"/>
      <c r="AT103" s="25"/>
      <c r="AU103" s="25"/>
      <c r="AV103" s="25"/>
      <c r="AW103" s="25"/>
      <c r="AX103" s="25"/>
    </row>
    <row r="104" spans="1:50" s="8" customFormat="1" ht="12">
      <c r="A104" s="7"/>
      <c r="B104" s="7"/>
      <c r="C104" s="7" t="s">
        <v>56</v>
      </c>
      <c r="D104" s="31">
        <v>58</v>
      </c>
      <c r="E104" s="3">
        <v>17</v>
      </c>
      <c r="F104" s="4">
        <v>15</v>
      </c>
      <c r="G104" s="30">
        <f>IF(AA104&lt;0,"-"&amp;AB104,AB104)</f>
        <v>31</v>
      </c>
      <c r="H104" s="3">
        <f t="shared" si="52"/>
        <v>42</v>
      </c>
      <c r="I104" s="3">
        <f t="shared" si="52"/>
        <v>45</v>
      </c>
      <c r="J104" s="31">
        <v>58</v>
      </c>
      <c r="K104" s="3">
        <v>17</v>
      </c>
      <c r="L104" s="4">
        <v>15</v>
      </c>
      <c r="M104" s="30">
        <f>IF(AE104&lt;0,"-"&amp;AF104,AF104)</f>
        <v>31</v>
      </c>
      <c r="N104" s="3">
        <f t="shared" si="53"/>
        <v>42</v>
      </c>
      <c r="O104" s="3">
        <f t="shared" si="53"/>
        <v>45</v>
      </c>
      <c r="P104" s="31">
        <v>58</v>
      </c>
      <c r="Q104" s="3">
        <v>17</v>
      </c>
      <c r="R104" s="4">
        <v>15</v>
      </c>
      <c r="S104" s="30">
        <f>IF(AI104&lt;0,"-"&amp;AJ104,AJ104)</f>
        <v>31</v>
      </c>
      <c r="T104" s="3">
        <f t="shared" si="54"/>
        <v>42</v>
      </c>
      <c r="U104" s="3">
        <f t="shared" si="54"/>
        <v>45</v>
      </c>
      <c r="V104" s="30">
        <f>IF(AM104&lt;0,"-"&amp;AN104,AN104)</f>
        <v>31</v>
      </c>
      <c r="W104" s="3">
        <f t="shared" si="55"/>
        <v>42</v>
      </c>
      <c r="X104" s="4">
        <f t="shared" si="55"/>
        <v>45</v>
      </c>
      <c r="AA104" s="8">
        <f>324000-(F104+E104*60+D104*60*60)</f>
        <v>114165</v>
      </c>
      <c r="AB104" s="8">
        <f>ABS(ROUNDDOWN(AA104/3600,0))</f>
        <v>31</v>
      </c>
      <c r="AC104" s="8">
        <f>ABS(ROUNDDOWN((AA104-(3600*ROUNDDOWN(AA104/3600,0)))/60,0))</f>
        <v>42</v>
      </c>
      <c r="AD104" s="8">
        <f>ABS(AA104-(ROUNDDOWN(AA104/3600,0)*3600+ROUNDDOWN((AA104-(3600*ROUNDDOWN(AA104/3600,0)))/60,0)*60))</f>
        <v>45</v>
      </c>
      <c r="AE104" s="8">
        <f>324000-(L104+K104*60+J104*60*60)</f>
        <v>114165</v>
      </c>
      <c r="AF104" s="8">
        <f>ABS(ROUNDDOWN(AE104/3600,0))</f>
        <v>31</v>
      </c>
      <c r="AG104" s="8">
        <f>ABS(ROUNDDOWN((AE104-(3600*ROUNDDOWN(AE104/3600,0)))/60,0))</f>
        <v>42</v>
      </c>
      <c r="AH104" s="8">
        <f>ABS(AE104-(ROUNDDOWN(AE104/3600,0)*3600+ROUNDDOWN((AE104-(3600*ROUNDDOWN(AE104/3600,0)))/60,0)*60))</f>
        <v>45</v>
      </c>
      <c r="AI104" s="8">
        <f>324000-(R104+Q104*60+P104*60*60)</f>
        <v>114165</v>
      </c>
      <c r="AJ104" s="8">
        <f>ABS(ROUNDDOWN(AI104/3600,0))</f>
        <v>31</v>
      </c>
      <c r="AK104" s="8">
        <f>ABS(ROUNDDOWN((AI104-(3600*ROUNDDOWN(AI104/3600,0)))/60,0))</f>
        <v>42</v>
      </c>
      <c r="AL104" s="8">
        <f>ABS(AI104-(ROUNDDOWN(AI104/3600,0)*3600+ROUNDDOWN((AI104-(3600*ROUNDDOWN(AI104/3600,0)))/60,0)*60))</f>
        <v>45</v>
      </c>
      <c r="AM104" s="8">
        <f>ROUND((AA104+AE104+AI104)/3,0)</f>
        <v>114165</v>
      </c>
      <c r="AN104" s="8">
        <f>ABS(ROUNDDOWN(AM104/3600,0))</f>
        <v>31</v>
      </c>
      <c r="AO104" s="8">
        <f>ABS(ROUNDDOWN((AM104-(3600*ROUNDDOWN(AM104/3600,0)))/60,0))</f>
        <v>42</v>
      </c>
      <c r="AP104" s="8">
        <f>ABS(AM104-(ROUNDDOWN(AM104/3600,0)*3600+ROUNDDOWN((AM104-(3600*ROUNDDOWN(AM104/3600,0)))/60,0)*60))</f>
        <v>45</v>
      </c>
      <c r="AR104" s="25"/>
      <c r="AS104" s="25"/>
      <c r="AT104" s="25"/>
      <c r="AU104" s="25"/>
      <c r="AV104" s="25"/>
      <c r="AW104" s="25"/>
      <c r="AX104" s="25"/>
    </row>
    <row r="105" spans="1:50" s="8" customFormat="1" ht="12">
      <c r="A105" s="7"/>
      <c r="B105" s="7"/>
      <c r="C105" s="7" t="s">
        <v>37</v>
      </c>
      <c r="D105" s="31">
        <v>71</v>
      </c>
      <c r="E105" s="3">
        <v>6</v>
      </c>
      <c r="F105" s="56">
        <v>53</v>
      </c>
      <c r="G105" s="30">
        <f>IF(AA105&lt;0,"-"&amp;AB105,AB105)</f>
        <v>18</v>
      </c>
      <c r="H105" s="3">
        <f t="shared" si="52"/>
        <v>53</v>
      </c>
      <c r="I105" s="3">
        <f t="shared" si="52"/>
        <v>7</v>
      </c>
      <c r="J105" s="31">
        <v>71</v>
      </c>
      <c r="K105" s="3">
        <v>6</v>
      </c>
      <c r="L105" s="56">
        <v>55</v>
      </c>
      <c r="M105" s="30">
        <f>IF(AE105&lt;0,"-"&amp;AF105,AF105)</f>
        <v>18</v>
      </c>
      <c r="N105" s="3">
        <f t="shared" si="53"/>
        <v>53</v>
      </c>
      <c r="O105" s="3">
        <f t="shared" si="53"/>
        <v>5</v>
      </c>
      <c r="P105" s="31">
        <v>71</v>
      </c>
      <c r="Q105" s="3">
        <v>6</v>
      </c>
      <c r="R105" s="56">
        <v>54</v>
      </c>
      <c r="S105" s="30">
        <f>IF(AI105&lt;0,"-"&amp;AJ105,AJ105)</f>
        <v>18</v>
      </c>
      <c r="T105" s="3">
        <f t="shared" si="54"/>
        <v>53</v>
      </c>
      <c r="U105" s="3">
        <f t="shared" si="54"/>
        <v>6</v>
      </c>
      <c r="V105" s="30">
        <f>IF(AM105&lt;0,"-"&amp;AN105,AN105)</f>
        <v>18</v>
      </c>
      <c r="W105" s="3">
        <f t="shared" si="55"/>
        <v>53</v>
      </c>
      <c r="X105" s="4">
        <f t="shared" si="55"/>
        <v>6</v>
      </c>
      <c r="AA105" s="8">
        <f>324000-(F105+E105*60+D105*60*60)</f>
        <v>67987</v>
      </c>
      <c r="AB105" s="8">
        <f>ABS(ROUNDDOWN(AA105/3600,0))</f>
        <v>18</v>
      </c>
      <c r="AC105" s="8">
        <f>ABS(ROUNDDOWN((AA105-(3600*ROUNDDOWN(AA105/3600,0)))/60,0))</f>
        <v>53</v>
      </c>
      <c r="AD105" s="8">
        <f>ABS(AA105-(ROUNDDOWN(AA105/3600,0)*3600+ROUNDDOWN((AA105-(3600*ROUNDDOWN(AA105/3600,0)))/60,0)*60))</f>
        <v>7</v>
      </c>
      <c r="AE105" s="8">
        <f>324000-(L105+K105*60+J105*60*60)</f>
        <v>67985</v>
      </c>
      <c r="AF105" s="8">
        <f>ABS(ROUNDDOWN(AE105/3600,0))</f>
        <v>18</v>
      </c>
      <c r="AG105" s="8">
        <f>ABS(ROUNDDOWN((AE105-(3600*ROUNDDOWN(AE105/3600,0)))/60,0))</f>
        <v>53</v>
      </c>
      <c r="AH105" s="8">
        <f>ABS(AE105-(ROUNDDOWN(AE105/3600,0)*3600+ROUNDDOWN((AE105-(3600*ROUNDDOWN(AE105/3600,0)))/60,0)*60))</f>
        <v>5</v>
      </c>
      <c r="AI105" s="8">
        <f>324000-(R105+Q105*60+P105*60*60)</f>
        <v>67986</v>
      </c>
      <c r="AJ105" s="8">
        <f>ABS(ROUNDDOWN(AI105/3600,0))</f>
        <v>18</v>
      </c>
      <c r="AK105" s="8">
        <f>ABS(ROUNDDOWN((AI105-(3600*ROUNDDOWN(AI105/3600,0)))/60,0))</f>
        <v>53</v>
      </c>
      <c r="AL105" s="8">
        <f>ABS(AI105-(ROUNDDOWN(AI105/3600,0)*3600+ROUNDDOWN((AI105-(3600*ROUNDDOWN(AI105/3600,0)))/60,0)*60))</f>
        <v>6</v>
      </c>
      <c r="AM105" s="8">
        <f>ROUND((AA105+AE105+AI105)/3,0)</f>
        <v>67986</v>
      </c>
      <c r="AN105" s="8">
        <f>ABS(ROUNDDOWN(AM105/3600,0))</f>
        <v>18</v>
      </c>
      <c r="AO105" s="8">
        <f>ABS(ROUNDDOWN((AM105-(3600*ROUNDDOWN(AM105/3600,0)))/60,0))</f>
        <v>53</v>
      </c>
      <c r="AP105" s="8">
        <f>ABS(AM105-(ROUNDDOWN(AM105/3600,0)*3600+ROUNDDOWN((AM105-(3600*ROUNDDOWN(AM105/3600,0)))/60,0)*60))</f>
        <v>6</v>
      </c>
      <c r="AR105" s="25"/>
      <c r="AS105" s="25"/>
      <c r="AT105" s="25"/>
      <c r="AU105" s="25"/>
      <c r="AV105" s="25"/>
      <c r="AW105" s="25"/>
      <c r="AX105" s="25"/>
    </row>
    <row r="106" spans="1:50" s="8" customFormat="1" ht="12">
      <c r="A106" s="11"/>
      <c r="B106" s="11"/>
      <c r="C106" s="11"/>
      <c r="D106" s="12"/>
      <c r="E106" s="12"/>
      <c r="F106" s="33"/>
      <c r="G106" s="33"/>
      <c r="H106" s="12"/>
      <c r="I106" s="12"/>
      <c r="J106" s="12"/>
      <c r="K106" s="12"/>
      <c r="L106" s="33"/>
      <c r="M106" s="33"/>
      <c r="N106" s="12"/>
      <c r="O106" s="12"/>
      <c r="P106" s="12"/>
      <c r="Q106" s="12"/>
      <c r="R106" s="33"/>
      <c r="S106" s="33"/>
      <c r="T106" s="12"/>
      <c r="U106" s="12"/>
      <c r="V106" s="33"/>
      <c r="W106" s="12"/>
      <c r="X106" s="12"/>
      <c r="AR106" s="25"/>
      <c r="AS106" s="25"/>
      <c r="AT106" s="25"/>
      <c r="AU106" s="25"/>
      <c r="AV106" s="25"/>
      <c r="AW106" s="25"/>
      <c r="AX106" s="25"/>
    </row>
    <row r="107" spans="1:50" s="8" customFormat="1" ht="12">
      <c r="A107" s="11"/>
      <c r="B107" s="11"/>
      <c r="C107" s="11"/>
      <c r="D107" s="12"/>
      <c r="E107" s="12"/>
      <c r="F107" s="33"/>
      <c r="G107" s="33"/>
      <c r="H107" s="12"/>
      <c r="I107" s="12"/>
      <c r="J107" s="12"/>
      <c r="K107" s="12"/>
      <c r="L107" s="33"/>
      <c r="M107" s="33"/>
      <c r="N107" s="12"/>
      <c r="O107" s="12"/>
      <c r="P107" s="12"/>
      <c r="Q107" s="12"/>
      <c r="R107" s="33"/>
      <c r="S107" s="33"/>
      <c r="T107" s="12"/>
      <c r="U107" s="12"/>
      <c r="V107" s="33"/>
      <c r="W107" s="12"/>
      <c r="X107" s="12"/>
      <c r="AR107" s="25"/>
      <c r="AS107" s="25"/>
      <c r="AT107" s="25"/>
      <c r="AU107" s="25"/>
      <c r="AV107" s="25"/>
      <c r="AW107" s="25"/>
      <c r="AX107" s="25"/>
    </row>
    <row r="108" spans="1:50" s="8" customFormat="1" ht="12">
      <c r="A108" s="7" t="s">
        <v>0</v>
      </c>
      <c r="B108" s="7" t="s">
        <v>1</v>
      </c>
      <c r="C108" s="7" t="s">
        <v>2</v>
      </c>
      <c r="D108" s="549" t="s">
        <v>3</v>
      </c>
      <c r="E108" s="549"/>
      <c r="F108" s="549"/>
      <c r="G108" s="549" t="s">
        <v>13</v>
      </c>
      <c r="H108" s="549"/>
      <c r="I108" s="549"/>
      <c r="J108" s="549" t="s">
        <v>4</v>
      </c>
      <c r="K108" s="549"/>
      <c r="L108" s="549"/>
      <c r="M108" s="549" t="s">
        <v>6</v>
      </c>
      <c r="N108" s="549"/>
      <c r="O108" s="549"/>
      <c r="P108" s="549" t="s">
        <v>5</v>
      </c>
      <c r="Q108" s="549"/>
      <c r="R108" s="549"/>
      <c r="S108" s="549" t="s">
        <v>7</v>
      </c>
      <c r="T108" s="549"/>
      <c r="U108" s="549"/>
      <c r="V108" s="549" t="s">
        <v>12</v>
      </c>
      <c r="W108" s="549"/>
      <c r="X108" s="549"/>
      <c r="AR108" s="25"/>
      <c r="AS108" s="25"/>
      <c r="AT108" s="25"/>
      <c r="AU108" s="25"/>
      <c r="AV108" s="25"/>
      <c r="AW108" s="25"/>
      <c r="AX108" s="25"/>
    </row>
    <row r="109" spans="1:50" s="8" customFormat="1" ht="13.5" customHeight="1">
      <c r="A109" s="9">
        <v>44854</v>
      </c>
      <c r="B109" s="7" t="s">
        <v>56</v>
      </c>
      <c r="C109" s="7" t="s">
        <v>51</v>
      </c>
      <c r="D109" s="30">
        <v>121</v>
      </c>
      <c r="E109" s="3">
        <v>43</v>
      </c>
      <c r="F109" s="4">
        <v>50</v>
      </c>
      <c r="G109" s="30" t="str">
        <f>IF(AA109&lt;0,"-"&amp;AB109,AB109)</f>
        <v>-31</v>
      </c>
      <c r="H109" s="3">
        <f t="shared" ref="H109:I111" si="56">AC109</f>
        <v>43</v>
      </c>
      <c r="I109" s="3">
        <f t="shared" si="56"/>
        <v>50</v>
      </c>
      <c r="J109" s="30">
        <v>121</v>
      </c>
      <c r="K109" s="3">
        <v>43</v>
      </c>
      <c r="L109" s="4">
        <v>53</v>
      </c>
      <c r="M109" s="30" t="str">
        <f>IF(AE109&lt;0,"-"&amp;AF109,AF109)</f>
        <v>-31</v>
      </c>
      <c r="N109" s="3">
        <f t="shared" ref="N109:O111" si="57">AG109</f>
        <v>43</v>
      </c>
      <c r="O109" s="3">
        <f t="shared" si="57"/>
        <v>53</v>
      </c>
      <c r="P109" s="30">
        <v>121</v>
      </c>
      <c r="Q109" s="3">
        <v>43</v>
      </c>
      <c r="R109" s="4">
        <v>51</v>
      </c>
      <c r="S109" s="30" t="str">
        <f>IF(AI109&lt;0,"-"&amp;AJ109,AJ109)</f>
        <v>-31</v>
      </c>
      <c r="T109" s="3">
        <f t="shared" ref="T109:U111" si="58">AK109</f>
        <v>43</v>
      </c>
      <c r="U109" s="3">
        <f t="shared" si="58"/>
        <v>51</v>
      </c>
      <c r="V109" s="30" t="str">
        <f>IF(AM109&lt;0,"-"&amp;AN109,AN109)</f>
        <v>-31</v>
      </c>
      <c r="W109" s="3">
        <f t="shared" ref="W109:X111" si="59">AO109</f>
        <v>43</v>
      </c>
      <c r="X109" s="4">
        <f t="shared" si="59"/>
        <v>51</v>
      </c>
      <c r="AA109" s="8">
        <f>324000-(F109+E109*60+D109*60*60)</f>
        <v>-114230</v>
      </c>
      <c r="AB109" s="8">
        <f>ABS(ROUNDDOWN(AA109/3600,0))</f>
        <v>31</v>
      </c>
      <c r="AC109" s="8">
        <f>ABS(ROUNDDOWN((AA109-(3600*ROUNDDOWN(AA109/3600,0)))/60,0))</f>
        <v>43</v>
      </c>
      <c r="AD109" s="8">
        <f>ABS(AA109-(ROUNDDOWN(AA109/3600,0)*3600+ROUNDDOWN((AA109-(3600*ROUNDDOWN(AA109/3600,0)))/60,0)*60))</f>
        <v>50</v>
      </c>
      <c r="AE109" s="8">
        <f>324000-(L109+K109*60+J109*60*60)</f>
        <v>-114233</v>
      </c>
      <c r="AF109" s="8">
        <f>ABS(ROUNDDOWN(AE109/3600,0))</f>
        <v>31</v>
      </c>
      <c r="AG109" s="8">
        <f>ABS(ROUNDDOWN((AE109-(3600*ROUNDDOWN(AE109/3600,0)))/60,0))</f>
        <v>43</v>
      </c>
      <c r="AH109" s="8">
        <f>ABS(AE109-(ROUNDDOWN(AE109/3600,0)*3600+ROUNDDOWN((AE109-(3600*ROUNDDOWN(AE109/3600,0)))/60,0)*60))</f>
        <v>53</v>
      </c>
      <c r="AI109" s="8">
        <f>324000-(R109+Q109*60+P109*60*60)</f>
        <v>-114231</v>
      </c>
      <c r="AJ109" s="8">
        <f>ABS(ROUNDDOWN(AI109/3600,0))</f>
        <v>31</v>
      </c>
      <c r="AK109" s="8">
        <f>ABS(ROUNDDOWN((AI109-(3600*ROUNDDOWN(AI109/3600,0)))/60,0))</f>
        <v>43</v>
      </c>
      <c r="AL109" s="8">
        <f>ABS(AI109-(ROUNDDOWN(AI109/3600,0)*3600+ROUNDDOWN((AI109-(3600*ROUNDDOWN(AI109/3600,0)))/60,0)*60))</f>
        <v>51</v>
      </c>
      <c r="AM109" s="8">
        <f>ROUND((AA109+AE109+AI109)/3,0)</f>
        <v>-114231</v>
      </c>
      <c r="AN109" s="8">
        <f>ABS(ROUNDDOWN(AM109/3600,0))</f>
        <v>31</v>
      </c>
      <c r="AO109" s="8">
        <f>ABS(ROUNDDOWN((AM109-(3600*ROUNDDOWN(AM109/3600,0)))/60,0))</f>
        <v>43</v>
      </c>
      <c r="AP109" s="8">
        <f>ABS(AM109-(ROUNDDOWN(AM109/3600,0)*3600+ROUNDDOWN((AM109-(3600*ROUNDDOWN(AM109/3600,0)))/60,0)*60))</f>
        <v>51</v>
      </c>
      <c r="AR109" s="25"/>
      <c r="AS109" s="25"/>
      <c r="AT109" s="25"/>
      <c r="AU109" s="25"/>
      <c r="AV109" s="25"/>
      <c r="AW109" s="25"/>
      <c r="AX109" s="25"/>
    </row>
    <row r="110" spans="1:50" s="8" customFormat="1" ht="12">
      <c r="A110" s="7"/>
      <c r="B110" s="7"/>
      <c r="C110" s="7" t="s">
        <v>31</v>
      </c>
      <c r="D110" s="31">
        <v>90</v>
      </c>
      <c r="E110" s="3">
        <v>17</v>
      </c>
      <c r="F110" s="4">
        <v>45</v>
      </c>
      <c r="G110" s="30" t="str">
        <f>IF(AA110&lt;0,"-"&amp;AB110,AB110)</f>
        <v>-0</v>
      </c>
      <c r="H110" s="3">
        <f t="shared" si="56"/>
        <v>17</v>
      </c>
      <c r="I110" s="3">
        <f t="shared" si="56"/>
        <v>45</v>
      </c>
      <c r="J110" s="31">
        <v>90</v>
      </c>
      <c r="K110" s="3">
        <v>17</v>
      </c>
      <c r="L110" s="4">
        <v>44</v>
      </c>
      <c r="M110" s="30" t="str">
        <f>IF(AE110&lt;0,"-"&amp;AF110,AF110)</f>
        <v>-0</v>
      </c>
      <c r="N110" s="3">
        <f t="shared" si="57"/>
        <v>17</v>
      </c>
      <c r="O110" s="3">
        <f t="shared" si="57"/>
        <v>44</v>
      </c>
      <c r="P110" s="31">
        <v>90</v>
      </c>
      <c r="Q110" s="3">
        <v>17</v>
      </c>
      <c r="R110" s="4">
        <v>45</v>
      </c>
      <c r="S110" s="30" t="str">
        <f>IF(AI110&lt;0,"-"&amp;AJ110,AJ110)</f>
        <v>-0</v>
      </c>
      <c r="T110" s="3">
        <f t="shared" si="58"/>
        <v>17</v>
      </c>
      <c r="U110" s="3">
        <f t="shared" si="58"/>
        <v>45</v>
      </c>
      <c r="V110" s="30" t="str">
        <f>IF(AM110&lt;0,"-"&amp;AN110,AN110)</f>
        <v>-0</v>
      </c>
      <c r="W110" s="3">
        <f t="shared" si="59"/>
        <v>17</v>
      </c>
      <c r="X110" s="4">
        <f t="shared" si="59"/>
        <v>45</v>
      </c>
      <c r="AA110" s="8">
        <f>324000-(F110+E110*60+D110*60*60)</f>
        <v>-1065</v>
      </c>
      <c r="AB110" s="8">
        <f>ABS(ROUNDDOWN(AA110/3600,0))</f>
        <v>0</v>
      </c>
      <c r="AC110" s="8">
        <f>ABS(ROUNDDOWN((AA110-(3600*ROUNDDOWN(AA110/3600,0)))/60,0))</f>
        <v>17</v>
      </c>
      <c r="AD110" s="8">
        <f>ABS(AA110-(ROUNDDOWN(AA110/3600,0)*3600+ROUNDDOWN((AA110-(3600*ROUNDDOWN(AA110/3600,0)))/60,0)*60))</f>
        <v>45</v>
      </c>
      <c r="AE110" s="8">
        <f>324000-(L110+K110*60+J110*60*60)</f>
        <v>-1064</v>
      </c>
      <c r="AF110" s="8">
        <f>ABS(ROUNDDOWN(AE110/3600,0))</f>
        <v>0</v>
      </c>
      <c r="AG110" s="8">
        <f>ABS(ROUNDDOWN((AE110-(3600*ROUNDDOWN(AE110/3600,0)))/60,0))</f>
        <v>17</v>
      </c>
      <c r="AH110" s="8">
        <f>ABS(AE110-(ROUNDDOWN(AE110/3600,0)*3600+ROUNDDOWN((AE110-(3600*ROUNDDOWN(AE110/3600,0)))/60,0)*60))</f>
        <v>44</v>
      </c>
      <c r="AI110" s="8">
        <f>324000-(R110+Q110*60+P110*60*60)</f>
        <v>-1065</v>
      </c>
      <c r="AJ110" s="8">
        <f>ABS(ROUNDDOWN(AI110/3600,0))</f>
        <v>0</v>
      </c>
      <c r="AK110" s="8">
        <f>ABS(ROUNDDOWN((AI110-(3600*ROUNDDOWN(AI110/3600,0)))/60,0))</f>
        <v>17</v>
      </c>
      <c r="AL110" s="8">
        <f>ABS(AI110-(ROUNDDOWN(AI110/3600,0)*3600+ROUNDDOWN((AI110-(3600*ROUNDDOWN(AI110/3600,0)))/60,0)*60))</f>
        <v>45</v>
      </c>
      <c r="AM110" s="8">
        <f>ROUND((AA110+AE110+AI110)/3,0)</f>
        <v>-1065</v>
      </c>
      <c r="AN110" s="8">
        <f>ABS(ROUNDDOWN(AM110/3600,0))</f>
        <v>0</v>
      </c>
      <c r="AO110" s="8">
        <f>ABS(ROUNDDOWN((AM110-(3600*ROUNDDOWN(AM110/3600,0)))/60,0))</f>
        <v>17</v>
      </c>
      <c r="AP110" s="8">
        <f>ABS(AM110-(ROUNDDOWN(AM110/3600,0)*3600+ROUNDDOWN((AM110-(3600*ROUNDDOWN(AM110/3600,0)))/60,0)*60))</f>
        <v>45</v>
      </c>
      <c r="AR110" s="25"/>
      <c r="AS110" s="25"/>
      <c r="AT110" s="25"/>
      <c r="AU110" s="25"/>
      <c r="AV110" s="25"/>
      <c r="AW110" s="25"/>
      <c r="AX110" s="25"/>
    </row>
    <row r="111" spans="1:50" s="8" customFormat="1" ht="12">
      <c r="A111" s="7"/>
      <c r="B111" s="7"/>
      <c r="C111" s="7" t="s">
        <v>52</v>
      </c>
      <c r="D111" s="31">
        <v>90</v>
      </c>
      <c r="E111" s="3">
        <v>11</v>
      </c>
      <c r="F111" s="56">
        <v>55</v>
      </c>
      <c r="G111" s="30" t="str">
        <f>IF(AA111&lt;0,"-"&amp;AB111,AB111)</f>
        <v>-0</v>
      </c>
      <c r="H111" s="3">
        <f t="shared" si="56"/>
        <v>11</v>
      </c>
      <c r="I111" s="3">
        <f t="shared" si="56"/>
        <v>55</v>
      </c>
      <c r="J111" s="31">
        <v>90</v>
      </c>
      <c r="K111" s="3">
        <v>11</v>
      </c>
      <c r="L111" s="56">
        <v>52</v>
      </c>
      <c r="M111" s="30" t="str">
        <f>IF(AE111&lt;0,"-"&amp;AF111,AF111)</f>
        <v>-0</v>
      </c>
      <c r="N111" s="3">
        <f t="shared" si="57"/>
        <v>11</v>
      </c>
      <c r="O111" s="3">
        <f t="shared" si="57"/>
        <v>52</v>
      </c>
      <c r="P111" s="31">
        <v>90</v>
      </c>
      <c r="Q111" s="3">
        <v>11</v>
      </c>
      <c r="R111" s="56">
        <v>54</v>
      </c>
      <c r="S111" s="30" t="str">
        <f>IF(AI111&lt;0,"-"&amp;AJ111,AJ111)</f>
        <v>-0</v>
      </c>
      <c r="T111" s="3">
        <f t="shared" si="58"/>
        <v>11</v>
      </c>
      <c r="U111" s="3">
        <f t="shared" si="58"/>
        <v>54</v>
      </c>
      <c r="V111" s="30" t="str">
        <f>IF(AM111&lt;0,"-"&amp;AN111,AN111)</f>
        <v>-0</v>
      </c>
      <c r="W111" s="3">
        <f t="shared" si="59"/>
        <v>11</v>
      </c>
      <c r="X111" s="4">
        <f t="shared" si="59"/>
        <v>54</v>
      </c>
      <c r="AA111" s="8">
        <f>324000-(F111+E111*60+D111*60*60)</f>
        <v>-715</v>
      </c>
      <c r="AB111" s="8">
        <f>ABS(ROUNDDOWN(AA111/3600,0))</f>
        <v>0</v>
      </c>
      <c r="AC111" s="8">
        <f>ABS(ROUNDDOWN((AA111-(3600*ROUNDDOWN(AA111/3600,0)))/60,0))</f>
        <v>11</v>
      </c>
      <c r="AD111" s="8">
        <f>ABS(AA111-(ROUNDDOWN(AA111/3600,0)*3600+ROUNDDOWN((AA111-(3600*ROUNDDOWN(AA111/3600,0)))/60,0)*60))</f>
        <v>55</v>
      </c>
      <c r="AE111" s="8">
        <f>324000-(L111+K111*60+J111*60*60)</f>
        <v>-712</v>
      </c>
      <c r="AF111" s="8">
        <f>ABS(ROUNDDOWN(AE111/3600,0))</f>
        <v>0</v>
      </c>
      <c r="AG111" s="8">
        <f>ABS(ROUNDDOWN((AE111-(3600*ROUNDDOWN(AE111/3600,0)))/60,0))</f>
        <v>11</v>
      </c>
      <c r="AH111" s="8">
        <f>ABS(AE111-(ROUNDDOWN(AE111/3600,0)*3600+ROUNDDOWN((AE111-(3600*ROUNDDOWN(AE111/3600,0)))/60,0)*60))</f>
        <v>52</v>
      </c>
      <c r="AI111" s="8">
        <f>324000-(R111+Q111*60+P111*60*60)</f>
        <v>-714</v>
      </c>
      <c r="AJ111" s="8">
        <f>ABS(ROUNDDOWN(AI111/3600,0))</f>
        <v>0</v>
      </c>
      <c r="AK111" s="8">
        <f>ABS(ROUNDDOWN((AI111-(3600*ROUNDDOWN(AI111/3600,0)))/60,0))</f>
        <v>11</v>
      </c>
      <c r="AL111" s="8">
        <f>ABS(AI111-(ROUNDDOWN(AI111/3600,0)*3600+ROUNDDOWN((AI111-(3600*ROUNDDOWN(AI111/3600,0)))/60,0)*60))</f>
        <v>54</v>
      </c>
      <c r="AM111" s="8">
        <f>ROUND((AA111+AE111+AI111)/3,0)</f>
        <v>-714</v>
      </c>
      <c r="AN111" s="8">
        <f>ABS(ROUNDDOWN(AM111/3600,0))</f>
        <v>0</v>
      </c>
      <c r="AO111" s="8">
        <f>ABS(ROUNDDOWN((AM111-(3600*ROUNDDOWN(AM111/3600,0)))/60,0))</f>
        <v>11</v>
      </c>
      <c r="AP111" s="8">
        <f>ABS(AM111-(ROUNDDOWN(AM111/3600,0)*3600+ROUNDDOWN((AM111-(3600*ROUNDDOWN(AM111/3600,0)))/60,0)*60))</f>
        <v>54</v>
      </c>
      <c r="AR111" s="25"/>
      <c r="AS111" s="25"/>
      <c r="AT111" s="25"/>
      <c r="AU111" s="25"/>
      <c r="AV111" s="25"/>
      <c r="AW111" s="25"/>
      <c r="AX111" s="25"/>
    </row>
    <row r="112" spans="1:50" s="8" customFormat="1" ht="12">
      <c r="A112" s="11"/>
      <c r="B112" s="11"/>
      <c r="C112" s="11"/>
      <c r="D112" s="59"/>
      <c r="E112" s="59"/>
      <c r="F112" s="59"/>
      <c r="G112" s="59"/>
      <c r="H112" s="59"/>
      <c r="I112" s="59"/>
      <c r="J112" s="59"/>
      <c r="K112" s="59"/>
      <c r="L112" s="59"/>
      <c r="M112" s="59"/>
      <c r="N112" s="59"/>
      <c r="O112" s="59"/>
      <c r="P112" s="59"/>
      <c r="Q112" s="59"/>
      <c r="R112" s="59"/>
      <c r="S112" s="59"/>
      <c r="T112" s="59"/>
      <c r="U112" s="59"/>
      <c r="V112" s="59"/>
      <c r="W112" s="59"/>
      <c r="X112" s="59"/>
      <c r="AR112" s="25"/>
      <c r="AS112" s="25"/>
      <c r="AT112" s="25"/>
      <c r="AU112" s="25"/>
      <c r="AV112" s="25"/>
      <c r="AW112" s="25"/>
      <c r="AX112" s="25"/>
    </row>
    <row r="113" spans="1:51" s="8" customFormat="1" ht="12">
      <c r="A113" s="11"/>
      <c r="B113" s="11"/>
      <c r="C113" s="11"/>
      <c r="D113" s="59"/>
      <c r="E113" s="59"/>
      <c r="F113" s="59"/>
      <c r="G113" s="59"/>
      <c r="H113" s="59"/>
      <c r="I113" s="59"/>
      <c r="J113" s="59"/>
      <c r="K113" s="59"/>
      <c r="L113" s="59"/>
      <c r="M113" s="59"/>
      <c r="N113" s="59"/>
      <c r="O113" s="59"/>
      <c r="P113" s="59"/>
      <c r="Q113" s="59"/>
      <c r="R113" s="59"/>
      <c r="S113" s="59"/>
      <c r="T113" s="59"/>
      <c r="U113" s="59"/>
      <c r="V113" s="59"/>
      <c r="W113" s="59"/>
      <c r="X113" s="59"/>
      <c r="AR113" s="25"/>
      <c r="AS113" s="25"/>
      <c r="AT113" s="25"/>
      <c r="AU113" s="25"/>
      <c r="AV113" s="25"/>
      <c r="AW113" s="25"/>
      <c r="AX113" s="25"/>
    </row>
    <row r="114" spans="1:51" s="8" customFormat="1" ht="12">
      <c r="A114" s="7" t="s">
        <v>0</v>
      </c>
      <c r="B114" s="7" t="s">
        <v>1</v>
      </c>
      <c r="C114" s="7" t="s">
        <v>2</v>
      </c>
      <c r="D114" s="549" t="s">
        <v>3</v>
      </c>
      <c r="E114" s="549"/>
      <c r="F114" s="549"/>
      <c r="G114" s="549" t="s">
        <v>13</v>
      </c>
      <c r="H114" s="549"/>
      <c r="I114" s="549"/>
      <c r="J114" s="549" t="s">
        <v>4</v>
      </c>
      <c r="K114" s="549"/>
      <c r="L114" s="549"/>
      <c r="M114" s="549" t="s">
        <v>6</v>
      </c>
      <c r="N114" s="549"/>
      <c r="O114" s="549"/>
      <c r="P114" s="549" t="s">
        <v>5</v>
      </c>
      <c r="Q114" s="549"/>
      <c r="R114" s="549"/>
      <c r="S114" s="549" t="s">
        <v>7</v>
      </c>
      <c r="T114" s="549"/>
      <c r="U114" s="549"/>
      <c r="V114" s="549" t="s">
        <v>12</v>
      </c>
      <c r="W114" s="549"/>
      <c r="X114" s="549"/>
      <c r="AR114" s="25"/>
      <c r="AS114" s="25"/>
      <c r="AT114" s="25"/>
      <c r="AU114" s="25"/>
      <c r="AV114" s="25"/>
      <c r="AW114" s="25"/>
      <c r="AX114" s="25"/>
    </row>
    <row r="115" spans="1:51" s="8" customFormat="1" ht="13.5" customHeight="1">
      <c r="A115" s="9">
        <v>44854</v>
      </c>
      <c r="B115" s="7" t="s">
        <v>31</v>
      </c>
      <c r="C115" s="7" t="s">
        <v>33</v>
      </c>
      <c r="D115" s="30">
        <v>98</v>
      </c>
      <c r="E115" s="3">
        <v>22</v>
      </c>
      <c r="F115" s="4">
        <v>12</v>
      </c>
      <c r="G115" s="30" t="str">
        <f>IF(AA115&lt;0,"-"&amp;AB115,AB115)</f>
        <v>-8</v>
      </c>
      <c r="H115" s="3">
        <f t="shared" ref="H115:I118" si="60">AC115</f>
        <v>22</v>
      </c>
      <c r="I115" s="3">
        <f t="shared" si="60"/>
        <v>12</v>
      </c>
      <c r="J115" s="30">
        <v>98</v>
      </c>
      <c r="K115" s="3">
        <v>22</v>
      </c>
      <c r="L115" s="4">
        <v>13</v>
      </c>
      <c r="M115" s="30" t="str">
        <f>IF(AE115&lt;0,"-"&amp;AF115,AF115)</f>
        <v>-8</v>
      </c>
      <c r="N115" s="3">
        <f t="shared" ref="N115:O118" si="61">AG115</f>
        <v>22</v>
      </c>
      <c r="O115" s="3">
        <f t="shared" si="61"/>
        <v>13</v>
      </c>
      <c r="P115" s="30">
        <v>98</v>
      </c>
      <c r="Q115" s="3">
        <v>22</v>
      </c>
      <c r="R115" s="4">
        <v>13</v>
      </c>
      <c r="S115" s="30" t="str">
        <f>IF(AI115&lt;0,"-"&amp;AJ115,AJ115)</f>
        <v>-8</v>
      </c>
      <c r="T115" s="3">
        <f t="shared" ref="T115:U118" si="62">AK115</f>
        <v>22</v>
      </c>
      <c r="U115" s="3">
        <f t="shared" si="62"/>
        <v>13</v>
      </c>
      <c r="V115" s="30" t="str">
        <f>IF(AM115&lt;0,"-"&amp;AN115,AN115)</f>
        <v>-8</v>
      </c>
      <c r="W115" s="3">
        <f t="shared" ref="W115:X118" si="63">AO115</f>
        <v>22</v>
      </c>
      <c r="X115" s="4">
        <f t="shared" si="63"/>
        <v>13</v>
      </c>
      <c r="AA115" s="8">
        <f>324000-(F115+E115*60+D115*60*60)</f>
        <v>-30132</v>
      </c>
      <c r="AB115" s="8">
        <f>ABS(ROUNDDOWN(AA115/3600,0))</f>
        <v>8</v>
      </c>
      <c r="AC115" s="8">
        <f>ABS(ROUNDDOWN((AA115-(3600*ROUNDDOWN(AA115/3600,0)))/60,0))</f>
        <v>22</v>
      </c>
      <c r="AD115" s="8">
        <f>ABS(AA115-(ROUNDDOWN(AA115/3600,0)*3600+ROUNDDOWN((AA115-(3600*ROUNDDOWN(AA115/3600,0)))/60,0)*60))</f>
        <v>12</v>
      </c>
      <c r="AE115" s="8">
        <f>324000-(L115+K115*60+J115*60*60)</f>
        <v>-30133</v>
      </c>
      <c r="AF115" s="8">
        <f>ABS(ROUNDDOWN(AE115/3600,0))</f>
        <v>8</v>
      </c>
      <c r="AG115" s="8">
        <f>ABS(ROUNDDOWN((AE115-(3600*ROUNDDOWN(AE115/3600,0)))/60,0))</f>
        <v>22</v>
      </c>
      <c r="AH115" s="8">
        <f>ABS(AE115-(ROUNDDOWN(AE115/3600,0)*3600+ROUNDDOWN((AE115-(3600*ROUNDDOWN(AE115/3600,0)))/60,0)*60))</f>
        <v>13</v>
      </c>
      <c r="AI115" s="8">
        <f>324000-(R115+Q115*60+P115*60*60)</f>
        <v>-30133</v>
      </c>
      <c r="AJ115" s="8">
        <f>ABS(ROUNDDOWN(AI115/3600,0))</f>
        <v>8</v>
      </c>
      <c r="AK115" s="8">
        <f>ABS(ROUNDDOWN((AI115-(3600*ROUNDDOWN(AI115/3600,0)))/60,0))</f>
        <v>22</v>
      </c>
      <c r="AL115" s="8">
        <f>ABS(AI115-(ROUNDDOWN(AI115/3600,0)*3600+ROUNDDOWN((AI115-(3600*ROUNDDOWN(AI115/3600,0)))/60,0)*60))</f>
        <v>13</v>
      </c>
      <c r="AM115" s="8">
        <f>ROUND((AA115+AE115+AI115)/3,0)</f>
        <v>-30133</v>
      </c>
      <c r="AN115" s="8">
        <f>ABS(ROUNDDOWN(AM115/3600,0))</f>
        <v>8</v>
      </c>
      <c r="AO115" s="8">
        <f>ABS(ROUNDDOWN((AM115-(3600*ROUNDDOWN(AM115/3600,0)))/60,0))</f>
        <v>22</v>
      </c>
      <c r="AP115" s="8">
        <f>ABS(AM115-(ROUNDDOWN(AM115/3600,0)*3600+ROUNDDOWN((AM115-(3600*ROUNDDOWN(AM115/3600,0)))/60,0)*60))</f>
        <v>13</v>
      </c>
      <c r="AR115" s="25"/>
      <c r="AS115" s="25"/>
      <c r="AT115" s="25"/>
      <c r="AU115" s="25"/>
      <c r="AV115" s="25"/>
      <c r="AW115" s="25"/>
      <c r="AX115" s="25"/>
    </row>
    <row r="116" spans="1:51" s="8" customFormat="1" ht="12">
      <c r="A116" s="7"/>
      <c r="B116" s="7"/>
      <c r="C116" s="7" t="s">
        <v>46</v>
      </c>
      <c r="D116" s="31">
        <v>90</v>
      </c>
      <c r="E116" s="3">
        <v>3</v>
      </c>
      <c r="F116" s="4">
        <v>51</v>
      </c>
      <c r="G116" s="30" t="str">
        <f>IF(AA116&lt;0,"-"&amp;AB116,AB116)</f>
        <v>-0</v>
      </c>
      <c r="H116" s="3">
        <f t="shared" si="60"/>
        <v>3</v>
      </c>
      <c r="I116" s="3">
        <f t="shared" si="60"/>
        <v>51</v>
      </c>
      <c r="J116" s="31">
        <v>90</v>
      </c>
      <c r="K116" s="3">
        <v>3</v>
      </c>
      <c r="L116" s="4">
        <v>51</v>
      </c>
      <c r="M116" s="30" t="str">
        <f>IF(AE116&lt;0,"-"&amp;AF116,AF116)</f>
        <v>-0</v>
      </c>
      <c r="N116" s="3">
        <f t="shared" si="61"/>
        <v>3</v>
      </c>
      <c r="O116" s="3">
        <f t="shared" si="61"/>
        <v>51</v>
      </c>
      <c r="P116" s="31">
        <v>90</v>
      </c>
      <c r="Q116" s="3">
        <v>3</v>
      </c>
      <c r="R116" s="4">
        <v>51</v>
      </c>
      <c r="S116" s="30" t="str">
        <f>IF(AI116&lt;0,"-"&amp;AJ116,AJ116)</f>
        <v>-0</v>
      </c>
      <c r="T116" s="3">
        <f t="shared" si="62"/>
        <v>3</v>
      </c>
      <c r="U116" s="3">
        <f t="shared" si="62"/>
        <v>51</v>
      </c>
      <c r="V116" s="30" t="str">
        <f>IF(AM116&lt;0,"-"&amp;AN116,AN116)</f>
        <v>-0</v>
      </c>
      <c r="W116" s="3">
        <f t="shared" si="63"/>
        <v>3</v>
      </c>
      <c r="X116" s="4">
        <f t="shared" si="63"/>
        <v>51</v>
      </c>
      <c r="AA116" s="8">
        <f>324000-(F116+E116*60+D116*60*60)</f>
        <v>-231</v>
      </c>
      <c r="AB116" s="8">
        <f>ABS(ROUNDDOWN(AA116/3600,0))</f>
        <v>0</v>
      </c>
      <c r="AC116" s="8">
        <f>ABS(ROUNDDOWN((AA116-(3600*ROUNDDOWN(AA116/3600,0)))/60,0))</f>
        <v>3</v>
      </c>
      <c r="AD116" s="8">
        <f>ABS(AA116-(ROUNDDOWN(AA116/3600,0)*3600+ROUNDDOWN((AA116-(3600*ROUNDDOWN(AA116/3600,0)))/60,0)*60))</f>
        <v>51</v>
      </c>
      <c r="AE116" s="8">
        <f>324000-(L116+K116*60+J116*60*60)</f>
        <v>-231</v>
      </c>
      <c r="AF116" s="8">
        <f>ABS(ROUNDDOWN(AE116/3600,0))</f>
        <v>0</v>
      </c>
      <c r="AG116" s="8">
        <f>ABS(ROUNDDOWN((AE116-(3600*ROUNDDOWN(AE116/3600,0)))/60,0))</f>
        <v>3</v>
      </c>
      <c r="AH116" s="8">
        <f>ABS(AE116-(ROUNDDOWN(AE116/3600,0)*3600+ROUNDDOWN((AE116-(3600*ROUNDDOWN(AE116/3600,0)))/60,0)*60))</f>
        <v>51</v>
      </c>
      <c r="AI116" s="8">
        <f>324000-(R116+Q116*60+P116*60*60)</f>
        <v>-231</v>
      </c>
      <c r="AJ116" s="8">
        <f>ABS(ROUNDDOWN(AI116/3600,0))</f>
        <v>0</v>
      </c>
      <c r="AK116" s="8">
        <f>ABS(ROUNDDOWN((AI116-(3600*ROUNDDOWN(AI116/3600,0)))/60,0))</f>
        <v>3</v>
      </c>
      <c r="AL116" s="8">
        <f>ABS(AI116-(ROUNDDOWN(AI116/3600,0)*3600+ROUNDDOWN((AI116-(3600*ROUNDDOWN(AI116/3600,0)))/60,0)*60))</f>
        <v>51</v>
      </c>
      <c r="AM116" s="8">
        <f>ROUND((AA116+AE116+AI116)/3,0)</f>
        <v>-231</v>
      </c>
      <c r="AN116" s="8">
        <f>ABS(ROUNDDOWN(AM116/3600,0))</f>
        <v>0</v>
      </c>
      <c r="AO116" s="8">
        <f>ABS(ROUNDDOWN((AM116-(3600*ROUNDDOWN(AM116/3600,0)))/60,0))</f>
        <v>3</v>
      </c>
      <c r="AP116" s="8">
        <f>ABS(AM116-(ROUNDDOWN(AM116/3600,0)*3600+ROUNDDOWN((AM116-(3600*ROUNDDOWN(AM116/3600,0)))/60,0)*60))</f>
        <v>51</v>
      </c>
      <c r="AR116" s="25"/>
      <c r="AS116" s="25"/>
      <c r="AT116" s="25"/>
      <c r="AU116" s="25"/>
      <c r="AV116" s="25"/>
      <c r="AW116" s="25"/>
      <c r="AX116" s="25"/>
    </row>
    <row r="117" spans="1:51" s="8" customFormat="1" ht="12">
      <c r="A117" s="7"/>
      <c r="B117" s="7"/>
      <c r="C117" s="7" t="s">
        <v>37</v>
      </c>
      <c r="D117" s="31">
        <v>90</v>
      </c>
      <c r="E117" s="3">
        <v>1</v>
      </c>
      <c r="F117" s="56">
        <v>19</v>
      </c>
      <c r="G117" s="30" t="str">
        <f>IF(AA117&lt;0,"-"&amp;AB117,AB117)</f>
        <v>-0</v>
      </c>
      <c r="H117" s="3">
        <f t="shared" si="60"/>
        <v>1</v>
      </c>
      <c r="I117" s="3">
        <f t="shared" si="60"/>
        <v>19</v>
      </c>
      <c r="J117" s="31">
        <v>90</v>
      </c>
      <c r="K117" s="3">
        <v>1</v>
      </c>
      <c r="L117" s="56">
        <v>19</v>
      </c>
      <c r="M117" s="30" t="str">
        <f>IF(AE117&lt;0,"-"&amp;AF117,AF117)</f>
        <v>-0</v>
      </c>
      <c r="N117" s="3">
        <f t="shared" si="61"/>
        <v>1</v>
      </c>
      <c r="O117" s="3">
        <f t="shared" si="61"/>
        <v>19</v>
      </c>
      <c r="P117" s="31">
        <v>90</v>
      </c>
      <c r="Q117" s="3">
        <v>1</v>
      </c>
      <c r="R117" s="56">
        <v>19</v>
      </c>
      <c r="S117" s="30" t="str">
        <f>IF(AI117&lt;0,"-"&amp;AJ117,AJ117)</f>
        <v>-0</v>
      </c>
      <c r="T117" s="3">
        <f t="shared" si="62"/>
        <v>1</v>
      </c>
      <c r="U117" s="3">
        <f t="shared" si="62"/>
        <v>19</v>
      </c>
      <c r="V117" s="30" t="str">
        <f>IF(AM117&lt;0,"-"&amp;AN117,AN117)</f>
        <v>-0</v>
      </c>
      <c r="W117" s="3">
        <f t="shared" si="63"/>
        <v>1</v>
      </c>
      <c r="X117" s="4">
        <f t="shared" si="63"/>
        <v>19</v>
      </c>
      <c r="AA117" s="8">
        <f>324000-(F117+E117*60+D117*60*60)</f>
        <v>-79</v>
      </c>
      <c r="AB117" s="8">
        <f>ABS(ROUNDDOWN(AA117/3600,0))</f>
        <v>0</v>
      </c>
      <c r="AC117" s="8">
        <f>ABS(ROUNDDOWN((AA117-(3600*ROUNDDOWN(AA117/3600,0)))/60,0))</f>
        <v>1</v>
      </c>
      <c r="AD117" s="8">
        <f>ABS(AA117-(ROUNDDOWN(AA117/3600,0)*3600+ROUNDDOWN((AA117-(3600*ROUNDDOWN(AA117/3600,0)))/60,0)*60))</f>
        <v>19</v>
      </c>
      <c r="AE117" s="8">
        <f>324000-(L117+K117*60+J117*60*60)</f>
        <v>-79</v>
      </c>
      <c r="AF117" s="8">
        <f>ABS(ROUNDDOWN(AE117/3600,0))</f>
        <v>0</v>
      </c>
      <c r="AG117" s="8">
        <f>ABS(ROUNDDOWN((AE117-(3600*ROUNDDOWN(AE117/3600,0)))/60,0))</f>
        <v>1</v>
      </c>
      <c r="AH117" s="8">
        <f>ABS(AE117-(ROUNDDOWN(AE117/3600,0)*3600+ROUNDDOWN((AE117-(3600*ROUNDDOWN(AE117/3600,0)))/60,0)*60))</f>
        <v>19</v>
      </c>
      <c r="AI117" s="8">
        <f>324000-(R117+Q117*60+P117*60*60)</f>
        <v>-79</v>
      </c>
      <c r="AJ117" s="8">
        <f>ABS(ROUNDDOWN(AI117/3600,0))</f>
        <v>0</v>
      </c>
      <c r="AK117" s="8">
        <f>ABS(ROUNDDOWN((AI117-(3600*ROUNDDOWN(AI117/3600,0)))/60,0))</f>
        <v>1</v>
      </c>
      <c r="AL117" s="8">
        <f>ABS(AI117-(ROUNDDOWN(AI117/3600,0)*3600+ROUNDDOWN((AI117-(3600*ROUNDDOWN(AI117/3600,0)))/60,0)*60))</f>
        <v>19</v>
      </c>
      <c r="AM117" s="8">
        <f>ROUND((AA117+AE117+AI117)/3,0)</f>
        <v>-79</v>
      </c>
      <c r="AN117" s="8">
        <f>ABS(ROUNDDOWN(AM117/3600,0))</f>
        <v>0</v>
      </c>
      <c r="AO117" s="8">
        <f>ABS(ROUNDDOWN((AM117-(3600*ROUNDDOWN(AM117/3600,0)))/60,0))</f>
        <v>1</v>
      </c>
      <c r="AP117" s="8">
        <f>ABS(AM117-(ROUNDDOWN(AM117/3600,0)*3600+ROUNDDOWN((AM117-(3600*ROUNDDOWN(AM117/3600,0)))/60,0)*60))</f>
        <v>19</v>
      </c>
      <c r="AR117" s="25"/>
      <c r="AS117" s="25"/>
      <c r="AT117" s="25"/>
      <c r="AU117" s="25"/>
      <c r="AV117" s="25"/>
      <c r="AW117" s="25"/>
      <c r="AX117" s="25"/>
    </row>
    <row r="118" spans="1:51" s="8" customFormat="1" ht="12">
      <c r="A118" s="7"/>
      <c r="B118" s="7"/>
      <c r="C118" s="7" t="s">
        <v>56</v>
      </c>
      <c r="D118" s="31">
        <v>89</v>
      </c>
      <c r="E118" s="3">
        <v>44</v>
      </c>
      <c r="F118" s="4">
        <v>18</v>
      </c>
      <c r="G118" s="30">
        <f>IF(AA118&lt;0,"-"&amp;AB118,AB118)</f>
        <v>0</v>
      </c>
      <c r="H118" s="3">
        <f t="shared" si="60"/>
        <v>15</v>
      </c>
      <c r="I118" s="3">
        <f t="shared" si="60"/>
        <v>42</v>
      </c>
      <c r="J118" s="31">
        <v>89</v>
      </c>
      <c r="K118" s="3">
        <v>44</v>
      </c>
      <c r="L118" s="4">
        <v>17</v>
      </c>
      <c r="M118" s="30">
        <f>IF(AE118&lt;0,"-"&amp;AF118,AF118)</f>
        <v>0</v>
      </c>
      <c r="N118" s="3">
        <f t="shared" si="61"/>
        <v>15</v>
      </c>
      <c r="O118" s="3">
        <f t="shared" si="61"/>
        <v>43</v>
      </c>
      <c r="P118" s="31">
        <v>89</v>
      </c>
      <c r="Q118" s="3">
        <v>44</v>
      </c>
      <c r="R118" s="4">
        <v>17</v>
      </c>
      <c r="S118" s="30">
        <f>IF(AI118&lt;0,"-"&amp;AJ118,AJ118)</f>
        <v>0</v>
      </c>
      <c r="T118" s="3">
        <f t="shared" si="62"/>
        <v>15</v>
      </c>
      <c r="U118" s="3">
        <f t="shared" si="62"/>
        <v>43</v>
      </c>
      <c r="V118" s="30">
        <f>IF(AM118&lt;0,"-"&amp;AN118,AN118)</f>
        <v>0</v>
      </c>
      <c r="W118" s="3">
        <f t="shared" si="63"/>
        <v>15</v>
      </c>
      <c r="X118" s="4">
        <f t="shared" si="63"/>
        <v>43</v>
      </c>
      <c r="AA118" s="8">
        <f>324000-(F118+E118*60+D118*60*60)</f>
        <v>942</v>
      </c>
      <c r="AB118" s="8">
        <f>ABS(ROUNDDOWN(AA118/3600,0))</f>
        <v>0</v>
      </c>
      <c r="AC118" s="8">
        <f>ABS(ROUNDDOWN((AA118-(3600*ROUNDDOWN(AA118/3600,0)))/60,0))</f>
        <v>15</v>
      </c>
      <c r="AD118" s="8">
        <f>ABS(AA118-(ROUNDDOWN(AA118/3600,0)*3600+ROUNDDOWN((AA118-(3600*ROUNDDOWN(AA118/3600,0)))/60,0)*60))</f>
        <v>42</v>
      </c>
      <c r="AE118" s="8">
        <f>324000-(L118+K118*60+J118*60*60)</f>
        <v>943</v>
      </c>
      <c r="AF118" s="8">
        <f>ABS(ROUNDDOWN(AE118/3600,0))</f>
        <v>0</v>
      </c>
      <c r="AG118" s="8">
        <f>ABS(ROUNDDOWN((AE118-(3600*ROUNDDOWN(AE118/3600,0)))/60,0))</f>
        <v>15</v>
      </c>
      <c r="AH118" s="8">
        <f>ABS(AE118-(ROUNDDOWN(AE118/3600,0)*3600+ROUNDDOWN((AE118-(3600*ROUNDDOWN(AE118/3600,0)))/60,0)*60))</f>
        <v>43</v>
      </c>
      <c r="AI118" s="8">
        <f>324000-(R118+Q118*60+P118*60*60)</f>
        <v>943</v>
      </c>
      <c r="AJ118" s="8">
        <f>ABS(ROUNDDOWN(AI118/3600,0))</f>
        <v>0</v>
      </c>
      <c r="AK118" s="8">
        <f>ABS(ROUNDDOWN((AI118-(3600*ROUNDDOWN(AI118/3600,0)))/60,0))</f>
        <v>15</v>
      </c>
      <c r="AL118" s="8">
        <f>ABS(AI118-(ROUNDDOWN(AI118/3600,0)*3600+ROUNDDOWN((AI118-(3600*ROUNDDOWN(AI118/3600,0)))/60,0)*60))</f>
        <v>43</v>
      </c>
      <c r="AM118" s="8">
        <f>ROUND((AA118+AE118+AI118)/3,0)</f>
        <v>943</v>
      </c>
      <c r="AN118" s="8">
        <f>ABS(ROUNDDOWN(AM118/3600,0))</f>
        <v>0</v>
      </c>
      <c r="AO118" s="8">
        <f>ABS(ROUNDDOWN((AM118-(3600*ROUNDDOWN(AM118/3600,0)))/60,0))</f>
        <v>15</v>
      </c>
      <c r="AP118" s="8">
        <f>ABS(AM118-(ROUNDDOWN(AM118/3600,0)*3600+ROUNDDOWN((AM118-(3600*ROUNDDOWN(AM118/3600,0)))/60,0)*60))</f>
        <v>43</v>
      </c>
      <c r="AR118" s="25"/>
      <c r="AS118" s="25"/>
      <c r="AT118" s="25"/>
      <c r="AU118" s="25"/>
      <c r="AV118" s="25"/>
      <c r="AW118" s="25"/>
      <c r="AX118" s="25"/>
    </row>
    <row r="119" spans="1:51" s="8" customFormat="1" ht="12">
      <c r="A119" s="11"/>
      <c r="B119" s="11"/>
      <c r="C119" s="11"/>
      <c r="D119" s="59"/>
      <c r="E119" s="59"/>
      <c r="F119" s="59"/>
      <c r="G119" s="59"/>
      <c r="H119" s="59"/>
      <c r="I119" s="59"/>
      <c r="J119" s="59"/>
      <c r="K119" s="59"/>
      <c r="L119" s="59"/>
      <c r="M119" s="59"/>
      <c r="N119" s="59"/>
      <c r="O119" s="59"/>
      <c r="P119" s="59"/>
      <c r="Q119" s="59"/>
      <c r="R119" s="59"/>
      <c r="S119" s="59"/>
      <c r="T119" s="59"/>
      <c r="U119" s="59"/>
      <c r="V119" s="59"/>
      <c r="W119" s="59"/>
      <c r="X119" s="59"/>
      <c r="AR119" s="25"/>
      <c r="AS119" s="25"/>
      <c r="AT119" s="25"/>
      <c r="AU119" s="25"/>
      <c r="AV119" s="25"/>
      <c r="AW119" s="25"/>
      <c r="AX119" s="25"/>
    </row>
    <row r="120" spans="1:51" s="8" customFormat="1" ht="12">
      <c r="A120" s="11"/>
      <c r="B120" s="11"/>
      <c r="C120" s="11"/>
      <c r="D120" s="59"/>
      <c r="E120" s="59"/>
      <c r="F120" s="59"/>
      <c r="G120" s="59"/>
      <c r="H120" s="59"/>
      <c r="I120" s="59"/>
      <c r="J120" s="59"/>
      <c r="K120" s="59"/>
      <c r="L120" s="59"/>
      <c r="M120" s="59"/>
      <c r="N120" s="59"/>
      <c r="O120" s="59"/>
      <c r="P120" s="59"/>
      <c r="Q120" s="59"/>
      <c r="R120" s="59"/>
      <c r="S120" s="59"/>
      <c r="T120" s="59"/>
      <c r="U120" s="59"/>
      <c r="V120" s="59"/>
      <c r="W120" s="59"/>
      <c r="X120" s="59"/>
      <c r="AR120" s="25"/>
      <c r="AS120" s="25"/>
      <c r="AT120" s="25"/>
      <c r="AU120" s="25"/>
      <c r="AV120" s="25"/>
      <c r="AW120" s="25"/>
      <c r="AX120" s="25"/>
    </row>
    <row r="121" spans="1:51" s="8" customFormat="1" ht="12">
      <c r="A121" s="11"/>
      <c r="B121" s="11"/>
      <c r="C121" s="11"/>
      <c r="D121" s="59"/>
      <c r="E121" s="59"/>
      <c r="F121" s="59"/>
      <c r="G121" s="59"/>
      <c r="H121" s="59"/>
      <c r="I121" s="59"/>
      <c r="J121" s="59"/>
      <c r="K121" s="59"/>
      <c r="L121" s="59"/>
      <c r="M121" s="59"/>
      <c r="N121" s="59"/>
      <c r="O121" s="59"/>
      <c r="P121" s="59"/>
      <c r="Q121" s="59"/>
      <c r="R121" s="59"/>
      <c r="S121" s="59"/>
      <c r="T121" s="59"/>
      <c r="U121" s="59"/>
      <c r="V121" s="59"/>
      <c r="W121" s="59"/>
      <c r="X121" s="59"/>
      <c r="AR121" s="25"/>
      <c r="AS121" s="25"/>
      <c r="AT121" s="25"/>
      <c r="AU121" s="25"/>
      <c r="AV121" s="25"/>
      <c r="AW121" s="25"/>
      <c r="AX121" s="25"/>
    </row>
    <row r="122" spans="1:51" ht="24">
      <c r="D122" s="1"/>
      <c r="E122" s="1"/>
      <c r="F122" s="2"/>
      <c r="G122" s="1"/>
      <c r="H122" s="1"/>
      <c r="I122" s="2"/>
      <c r="J122" s="1"/>
      <c r="K122" s="1"/>
      <c r="L122" s="2"/>
      <c r="M122" s="1"/>
      <c r="N122" s="1"/>
      <c r="O122" s="2"/>
      <c r="P122" s="1"/>
      <c r="Q122" s="1"/>
      <c r="R122" s="2"/>
      <c r="S122" s="1"/>
      <c r="T122" s="1"/>
      <c r="U122" s="2"/>
      <c r="V122" s="1"/>
      <c r="W122" s="1"/>
      <c r="X122" s="2"/>
      <c r="AA122" s="28"/>
      <c r="AB122" s="28"/>
      <c r="AC122" s="28"/>
      <c r="AD122" s="28"/>
      <c r="AE122" s="28"/>
      <c r="AF122" s="28"/>
      <c r="AG122" s="28"/>
      <c r="AH122" s="28"/>
      <c r="AI122" s="28"/>
      <c r="AJ122" s="28"/>
      <c r="AK122" s="28"/>
      <c r="AL122" s="28"/>
      <c r="AM122" s="27"/>
      <c r="AN122" s="27"/>
      <c r="AO122" s="27"/>
      <c r="AY122" s="8"/>
    </row>
    <row r="123" spans="1:51" s="8" customFormat="1" ht="27.75" customHeight="1">
      <c r="A123" s="11"/>
      <c r="B123" s="547" t="s">
        <v>204</v>
      </c>
      <c r="C123" s="547"/>
      <c r="D123" s="547"/>
      <c r="E123" s="547"/>
      <c r="F123" s="547"/>
      <c r="G123" s="547"/>
      <c r="H123" s="547"/>
      <c r="I123" s="547"/>
      <c r="J123" s="547"/>
      <c r="K123" s="547"/>
      <c r="L123" s="547"/>
      <c r="M123" s="547"/>
      <c r="N123" s="547"/>
      <c r="O123" s="547"/>
      <c r="P123" s="547"/>
      <c r="Q123" s="547"/>
      <c r="R123" s="547"/>
      <c r="S123" s="547"/>
      <c r="T123" s="547"/>
      <c r="U123" s="547"/>
      <c r="AR123" s="25"/>
      <c r="AS123" s="25"/>
      <c r="AT123" s="25"/>
      <c r="AU123" s="25"/>
      <c r="AV123" s="25"/>
      <c r="AW123" s="25"/>
      <c r="AX123" s="25"/>
    </row>
    <row r="124" spans="1:51" s="8" customFormat="1">
      <c r="A124" s="11"/>
      <c r="B124" s="11"/>
      <c r="C124" s="11"/>
      <c r="D124" s="59"/>
      <c r="E124" s="59"/>
      <c r="F124" s="59"/>
      <c r="G124" s="59"/>
      <c r="H124" s="59"/>
      <c r="I124" s="59"/>
      <c r="J124" s="59"/>
      <c r="K124" s="59"/>
      <c r="L124" s="59"/>
      <c r="M124" s="59"/>
      <c r="N124" s="59"/>
      <c r="O124" s="59"/>
      <c r="P124" s="59"/>
      <c r="Q124" s="59"/>
      <c r="R124" s="59"/>
      <c r="S124" s="59"/>
      <c r="T124" s="59"/>
      <c r="U124" s="59"/>
      <c r="V124" s="59"/>
      <c r="W124" s="59"/>
      <c r="X124" s="59"/>
      <c r="AR124" s="25"/>
      <c r="AS124" s="25"/>
      <c r="AT124" s="25"/>
      <c r="AU124" s="25"/>
      <c r="AV124" s="25"/>
      <c r="AW124" s="25"/>
      <c r="AX124" s="25"/>
      <c r="AY124" s="5"/>
    </row>
    <row r="125" spans="1:51" s="8" customFormat="1" ht="12">
      <c r="A125" s="11"/>
      <c r="B125" s="11"/>
      <c r="C125" s="11"/>
      <c r="D125" s="59"/>
      <c r="E125" s="59"/>
      <c r="F125" s="59"/>
      <c r="G125" s="59"/>
      <c r="H125" s="59"/>
      <c r="I125" s="59"/>
      <c r="J125" s="59"/>
      <c r="K125" s="59"/>
      <c r="L125" s="59"/>
      <c r="M125" s="59"/>
      <c r="N125" s="59"/>
      <c r="O125" s="59"/>
      <c r="P125" s="59"/>
      <c r="Q125" s="59"/>
      <c r="R125" s="59"/>
      <c r="S125" s="59"/>
      <c r="T125" s="59"/>
      <c r="U125" s="59"/>
      <c r="V125" s="59"/>
      <c r="W125" s="59"/>
      <c r="X125" s="59"/>
      <c r="AR125" s="25"/>
      <c r="AS125" s="25"/>
      <c r="AT125" s="25"/>
      <c r="AU125" s="25"/>
      <c r="AV125" s="25"/>
      <c r="AW125" s="25"/>
      <c r="AX125" s="25"/>
    </row>
    <row r="126" spans="1:51" s="8" customFormat="1" ht="12">
      <c r="A126" s="7" t="s">
        <v>0</v>
      </c>
      <c r="B126" s="7" t="s">
        <v>1</v>
      </c>
      <c r="C126" s="7" t="s">
        <v>2</v>
      </c>
      <c r="D126" s="549" t="s">
        <v>3</v>
      </c>
      <c r="E126" s="549"/>
      <c r="F126" s="549"/>
      <c r="G126" s="549" t="s">
        <v>13</v>
      </c>
      <c r="H126" s="549"/>
      <c r="I126" s="549"/>
      <c r="J126" s="549" t="s">
        <v>4</v>
      </c>
      <c r="K126" s="549"/>
      <c r="L126" s="549"/>
      <c r="M126" s="549" t="s">
        <v>6</v>
      </c>
      <c r="N126" s="549"/>
      <c r="O126" s="549"/>
      <c r="P126" s="549" t="s">
        <v>5</v>
      </c>
      <c r="Q126" s="549"/>
      <c r="R126" s="549"/>
      <c r="S126" s="549" t="s">
        <v>7</v>
      </c>
      <c r="T126" s="549"/>
      <c r="U126" s="549"/>
      <c r="V126" s="549" t="s">
        <v>12</v>
      </c>
      <c r="W126" s="549"/>
      <c r="X126" s="549"/>
      <c r="AR126" s="25"/>
      <c r="AS126" s="25"/>
      <c r="AT126" s="25"/>
      <c r="AU126" s="25"/>
      <c r="AV126" s="25"/>
      <c r="AW126" s="25"/>
      <c r="AX126" s="25"/>
    </row>
    <row r="127" spans="1:51" s="8" customFormat="1" ht="13.5" customHeight="1">
      <c r="A127" s="9">
        <v>44854</v>
      </c>
      <c r="B127" s="7" t="s">
        <v>46</v>
      </c>
      <c r="C127" s="7" t="s">
        <v>33</v>
      </c>
      <c r="D127" s="30">
        <v>97</v>
      </c>
      <c r="E127" s="3">
        <v>38</v>
      </c>
      <c r="F127" s="4">
        <v>11</v>
      </c>
      <c r="G127" s="30" t="str">
        <f>IF(AA127&lt;0,"-"&amp;AB127,AB127)</f>
        <v>-7</v>
      </c>
      <c r="H127" s="3">
        <f t="shared" ref="H127:I130" si="64">AC127</f>
        <v>38</v>
      </c>
      <c r="I127" s="3">
        <f t="shared" si="64"/>
        <v>11</v>
      </c>
      <c r="J127" s="30">
        <v>97</v>
      </c>
      <c r="K127" s="3">
        <v>38</v>
      </c>
      <c r="L127" s="4">
        <v>12</v>
      </c>
      <c r="M127" s="30" t="str">
        <f>IF(AE127&lt;0,"-"&amp;AF127,AF127)</f>
        <v>-7</v>
      </c>
      <c r="N127" s="3">
        <f t="shared" ref="N127:O130" si="65">AG127</f>
        <v>38</v>
      </c>
      <c r="O127" s="3">
        <f t="shared" si="65"/>
        <v>12</v>
      </c>
      <c r="P127" s="30">
        <v>97</v>
      </c>
      <c r="Q127" s="3">
        <v>38</v>
      </c>
      <c r="R127" s="4">
        <v>11</v>
      </c>
      <c r="S127" s="30" t="str">
        <f>IF(AI127&lt;0,"-"&amp;AJ127,AJ127)</f>
        <v>-7</v>
      </c>
      <c r="T127" s="3">
        <f t="shared" ref="T127:U130" si="66">AK127</f>
        <v>38</v>
      </c>
      <c r="U127" s="3">
        <f t="shared" si="66"/>
        <v>11</v>
      </c>
      <c r="V127" s="30" t="str">
        <f>IF(AM127&lt;0,"-"&amp;AN127,AN127)</f>
        <v>-7</v>
      </c>
      <c r="W127" s="3">
        <f t="shared" ref="W127:X130" si="67">AO127</f>
        <v>38</v>
      </c>
      <c r="X127" s="4">
        <f t="shared" si="67"/>
        <v>11</v>
      </c>
      <c r="AA127" s="8">
        <f>324000-(F127+E127*60+D127*60*60)</f>
        <v>-27491</v>
      </c>
      <c r="AB127" s="8">
        <f>ABS(ROUNDDOWN(AA127/3600,0))</f>
        <v>7</v>
      </c>
      <c r="AC127" s="8">
        <f>ABS(ROUNDDOWN((AA127-(3600*ROUNDDOWN(AA127/3600,0)))/60,0))</f>
        <v>38</v>
      </c>
      <c r="AD127" s="8">
        <f>ABS(AA127-(ROUNDDOWN(AA127/3600,0)*3600+ROUNDDOWN((AA127-(3600*ROUNDDOWN(AA127/3600,0)))/60,0)*60))</f>
        <v>11</v>
      </c>
      <c r="AE127" s="8">
        <f>324000-(L127+K127*60+J127*60*60)</f>
        <v>-27492</v>
      </c>
      <c r="AF127" s="8">
        <f>ABS(ROUNDDOWN(AE127/3600,0))</f>
        <v>7</v>
      </c>
      <c r="AG127" s="8">
        <f>ABS(ROUNDDOWN((AE127-(3600*ROUNDDOWN(AE127/3600,0)))/60,0))</f>
        <v>38</v>
      </c>
      <c r="AH127" s="8">
        <f>ABS(AE127-(ROUNDDOWN(AE127/3600,0)*3600+ROUNDDOWN((AE127-(3600*ROUNDDOWN(AE127/3600,0)))/60,0)*60))</f>
        <v>12</v>
      </c>
      <c r="AI127" s="8">
        <f>324000-(R127+Q127*60+P127*60*60)</f>
        <v>-27491</v>
      </c>
      <c r="AJ127" s="8">
        <f>ABS(ROUNDDOWN(AI127/3600,0))</f>
        <v>7</v>
      </c>
      <c r="AK127" s="8">
        <f>ABS(ROUNDDOWN((AI127-(3600*ROUNDDOWN(AI127/3600,0)))/60,0))</f>
        <v>38</v>
      </c>
      <c r="AL127" s="8">
        <f>ABS(AI127-(ROUNDDOWN(AI127/3600,0)*3600+ROUNDDOWN((AI127-(3600*ROUNDDOWN(AI127/3600,0)))/60,0)*60))</f>
        <v>11</v>
      </c>
      <c r="AM127" s="8">
        <f>ROUND((AA127+AE127+AI127)/3,0)</f>
        <v>-27491</v>
      </c>
      <c r="AN127" s="8">
        <f>ABS(ROUNDDOWN(AM127/3600,0))</f>
        <v>7</v>
      </c>
      <c r="AO127" s="8">
        <f>ABS(ROUNDDOWN((AM127-(3600*ROUNDDOWN(AM127/3600,0)))/60,0))</f>
        <v>38</v>
      </c>
      <c r="AP127" s="8">
        <f>ABS(AM127-(ROUNDDOWN(AM127/3600,0)*3600+ROUNDDOWN((AM127-(3600*ROUNDDOWN(AM127/3600,0)))/60,0)*60))</f>
        <v>11</v>
      </c>
      <c r="AR127" s="25"/>
      <c r="AS127" s="25"/>
      <c r="AT127" s="25"/>
      <c r="AU127" s="25"/>
      <c r="AV127" s="25"/>
      <c r="AW127" s="25"/>
      <c r="AX127" s="25"/>
    </row>
    <row r="128" spans="1:51" s="8" customFormat="1" ht="12">
      <c r="A128" s="7"/>
      <c r="B128" s="7"/>
      <c r="C128" s="7" t="s">
        <v>35</v>
      </c>
      <c r="D128" s="31">
        <v>109</v>
      </c>
      <c r="E128" s="3">
        <v>59</v>
      </c>
      <c r="F128" s="4">
        <v>20</v>
      </c>
      <c r="G128" s="30" t="str">
        <f>IF(AA128&lt;0,"-"&amp;AB128,AB128)</f>
        <v>-19</v>
      </c>
      <c r="H128" s="3">
        <f t="shared" si="64"/>
        <v>59</v>
      </c>
      <c r="I128" s="3">
        <f t="shared" si="64"/>
        <v>20</v>
      </c>
      <c r="J128" s="31">
        <v>109</v>
      </c>
      <c r="K128" s="3">
        <v>59</v>
      </c>
      <c r="L128" s="4">
        <v>17</v>
      </c>
      <c r="M128" s="30" t="str">
        <f>IF(AE128&lt;0,"-"&amp;AF128,AF128)</f>
        <v>-19</v>
      </c>
      <c r="N128" s="3">
        <f t="shared" si="65"/>
        <v>59</v>
      </c>
      <c r="O128" s="3">
        <f t="shared" si="65"/>
        <v>17</v>
      </c>
      <c r="P128" s="31">
        <v>109</v>
      </c>
      <c r="Q128" s="3">
        <v>59</v>
      </c>
      <c r="R128" s="4">
        <v>19</v>
      </c>
      <c r="S128" s="30" t="str">
        <f>IF(AI128&lt;0,"-"&amp;AJ128,AJ128)</f>
        <v>-19</v>
      </c>
      <c r="T128" s="3">
        <f t="shared" si="66"/>
        <v>59</v>
      </c>
      <c r="U128" s="3">
        <f t="shared" si="66"/>
        <v>19</v>
      </c>
      <c r="V128" s="30" t="str">
        <f>IF(AM128&lt;0,"-"&amp;AN128,AN128)</f>
        <v>-19</v>
      </c>
      <c r="W128" s="3">
        <f t="shared" si="67"/>
        <v>59</v>
      </c>
      <c r="X128" s="4">
        <f t="shared" si="67"/>
        <v>19</v>
      </c>
      <c r="AA128" s="8">
        <f>324000-(F128+E128*60+D128*60*60)</f>
        <v>-71960</v>
      </c>
      <c r="AB128" s="8">
        <f>ABS(ROUNDDOWN(AA128/3600,0))</f>
        <v>19</v>
      </c>
      <c r="AC128" s="8">
        <f>ABS(ROUNDDOWN((AA128-(3600*ROUNDDOWN(AA128/3600,0)))/60,0))</f>
        <v>59</v>
      </c>
      <c r="AD128" s="8">
        <f>ABS(AA128-(ROUNDDOWN(AA128/3600,0)*3600+ROUNDDOWN((AA128-(3600*ROUNDDOWN(AA128/3600,0)))/60,0)*60))</f>
        <v>20</v>
      </c>
      <c r="AE128" s="8">
        <f>324000-(L128+K128*60+J128*60*60)</f>
        <v>-71957</v>
      </c>
      <c r="AF128" s="8">
        <f>ABS(ROUNDDOWN(AE128/3600,0))</f>
        <v>19</v>
      </c>
      <c r="AG128" s="8">
        <f>ABS(ROUNDDOWN((AE128-(3600*ROUNDDOWN(AE128/3600,0)))/60,0))</f>
        <v>59</v>
      </c>
      <c r="AH128" s="8">
        <f>ABS(AE128-(ROUNDDOWN(AE128/3600,0)*3600+ROUNDDOWN((AE128-(3600*ROUNDDOWN(AE128/3600,0)))/60,0)*60))</f>
        <v>17</v>
      </c>
      <c r="AI128" s="8">
        <f>324000-(R128+Q128*60+P128*60*60)</f>
        <v>-71959</v>
      </c>
      <c r="AJ128" s="8">
        <f>ABS(ROUNDDOWN(AI128/3600,0))</f>
        <v>19</v>
      </c>
      <c r="AK128" s="8">
        <f>ABS(ROUNDDOWN((AI128-(3600*ROUNDDOWN(AI128/3600,0)))/60,0))</f>
        <v>59</v>
      </c>
      <c r="AL128" s="8">
        <f>ABS(AI128-(ROUNDDOWN(AI128/3600,0)*3600+ROUNDDOWN((AI128-(3600*ROUNDDOWN(AI128/3600,0)))/60,0)*60))</f>
        <v>19</v>
      </c>
      <c r="AM128" s="8">
        <f>ROUND((AA128+AE128+AI128)/3,0)</f>
        <v>-71959</v>
      </c>
      <c r="AN128" s="8">
        <f>ABS(ROUNDDOWN(AM128/3600,0))</f>
        <v>19</v>
      </c>
      <c r="AO128" s="8">
        <f>ABS(ROUNDDOWN((AM128-(3600*ROUNDDOWN(AM128/3600,0)))/60,0))</f>
        <v>59</v>
      </c>
      <c r="AP128" s="8">
        <f>ABS(AM128-(ROUNDDOWN(AM128/3600,0)*3600+ROUNDDOWN((AM128-(3600*ROUNDDOWN(AM128/3600,0)))/60,0)*60))</f>
        <v>19</v>
      </c>
      <c r="AR128" s="25"/>
      <c r="AS128" s="25"/>
      <c r="AT128" s="25"/>
      <c r="AU128" s="25"/>
      <c r="AV128" s="25"/>
      <c r="AW128" s="25"/>
      <c r="AX128" s="25"/>
    </row>
    <row r="129" spans="1:50" s="8" customFormat="1" ht="12">
      <c r="A129" s="7"/>
      <c r="B129" s="7"/>
      <c r="C129" s="7" t="s">
        <v>37</v>
      </c>
      <c r="D129" s="31">
        <v>89</v>
      </c>
      <c r="E129" s="3">
        <v>57</v>
      </c>
      <c r="F129" s="56">
        <v>12</v>
      </c>
      <c r="G129" s="30">
        <f>IF(AA129&lt;0,"-"&amp;AB129,AB129)</f>
        <v>0</v>
      </c>
      <c r="H129" s="3">
        <f t="shared" si="64"/>
        <v>2</v>
      </c>
      <c r="I129" s="3">
        <f t="shared" si="64"/>
        <v>48</v>
      </c>
      <c r="J129" s="31">
        <v>89</v>
      </c>
      <c r="K129" s="3">
        <v>57</v>
      </c>
      <c r="L129" s="56">
        <v>15</v>
      </c>
      <c r="M129" s="30">
        <f>IF(AE129&lt;0,"-"&amp;AF129,AF129)</f>
        <v>0</v>
      </c>
      <c r="N129" s="3">
        <f t="shared" si="65"/>
        <v>2</v>
      </c>
      <c r="O129" s="3">
        <f t="shared" si="65"/>
        <v>45</v>
      </c>
      <c r="P129" s="31">
        <v>89</v>
      </c>
      <c r="Q129" s="3">
        <v>57</v>
      </c>
      <c r="R129" s="56">
        <v>13</v>
      </c>
      <c r="S129" s="30">
        <f>IF(AI129&lt;0,"-"&amp;AJ129,AJ129)</f>
        <v>0</v>
      </c>
      <c r="T129" s="3">
        <f t="shared" si="66"/>
        <v>2</v>
      </c>
      <c r="U129" s="3">
        <f t="shared" si="66"/>
        <v>47</v>
      </c>
      <c r="V129" s="30">
        <f>IF(AM129&lt;0,"-"&amp;AN129,AN129)</f>
        <v>0</v>
      </c>
      <c r="W129" s="3">
        <f t="shared" si="67"/>
        <v>2</v>
      </c>
      <c r="X129" s="4">
        <f t="shared" si="67"/>
        <v>47</v>
      </c>
      <c r="AA129" s="8">
        <f>324000-(F129+E129*60+D129*60*60)</f>
        <v>168</v>
      </c>
      <c r="AB129" s="8">
        <f>ABS(ROUNDDOWN(AA129/3600,0))</f>
        <v>0</v>
      </c>
      <c r="AC129" s="8">
        <f>ABS(ROUNDDOWN((AA129-(3600*ROUNDDOWN(AA129/3600,0)))/60,0))</f>
        <v>2</v>
      </c>
      <c r="AD129" s="8">
        <f>ABS(AA129-(ROUNDDOWN(AA129/3600,0)*3600+ROUNDDOWN((AA129-(3600*ROUNDDOWN(AA129/3600,0)))/60,0)*60))</f>
        <v>48</v>
      </c>
      <c r="AE129" s="8">
        <f>324000-(L129+K129*60+J129*60*60)</f>
        <v>165</v>
      </c>
      <c r="AF129" s="8">
        <f>ABS(ROUNDDOWN(AE129/3600,0))</f>
        <v>0</v>
      </c>
      <c r="AG129" s="8">
        <f>ABS(ROUNDDOWN((AE129-(3600*ROUNDDOWN(AE129/3600,0)))/60,0))</f>
        <v>2</v>
      </c>
      <c r="AH129" s="8">
        <f>ABS(AE129-(ROUNDDOWN(AE129/3600,0)*3600+ROUNDDOWN((AE129-(3600*ROUNDDOWN(AE129/3600,0)))/60,0)*60))</f>
        <v>45</v>
      </c>
      <c r="AI129" s="8">
        <f>324000-(R129+Q129*60+P129*60*60)</f>
        <v>167</v>
      </c>
      <c r="AJ129" s="8">
        <f>ABS(ROUNDDOWN(AI129/3600,0))</f>
        <v>0</v>
      </c>
      <c r="AK129" s="8">
        <f>ABS(ROUNDDOWN((AI129-(3600*ROUNDDOWN(AI129/3600,0)))/60,0))</f>
        <v>2</v>
      </c>
      <c r="AL129" s="8">
        <f>ABS(AI129-(ROUNDDOWN(AI129/3600,0)*3600+ROUNDDOWN((AI129-(3600*ROUNDDOWN(AI129/3600,0)))/60,0)*60))</f>
        <v>47</v>
      </c>
      <c r="AM129" s="8">
        <f>ROUND((AA129+AE129+AI129)/3,0)</f>
        <v>167</v>
      </c>
      <c r="AN129" s="8">
        <f>ABS(ROUNDDOWN(AM129/3600,0))</f>
        <v>0</v>
      </c>
      <c r="AO129" s="8">
        <f>ABS(ROUNDDOWN((AM129-(3600*ROUNDDOWN(AM129/3600,0)))/60,0))</f>
        <v>2</v>
      </c>
      <c r="AP129" s="8">
        <f>ABS(AM129-(ROUNDDOWN(AM129/3600,0)*3600+ROUNDDOWN((AM129-(3600*ROUNDDOWN(AM129/3600,0)))/60,0)*60))</f>
        <v>47</v>
      </c>
      <c r="AR129" s="25"/>
      <c r="AS129" s="25"/>
      <c r="AT129" s="25"/>
      <c r="AU129" s="25"/>
      <c r="AV129" s="25"/>
      <c r="AW129" s="25"/>
      <c r="AX129" s="25"/>
    </row>
    <row r="130" spans="1:50" s="8" customFormat="1" ht="12">
      <c r="A130" s="7"/>
      <c r="B130" s="7"/>
      <c r="C130" s="7" t="s">
        <v>31</v>
      </c>
      <c r="D130" s="31">
        <v>89</v>
      </c>
      <c r="E130" s="3">
        <v>57</v>
      </c>
      <c r="F130" s="4">
        <v>17</v>
      </c>
      <c r="G130" s="30">
        <f>IF(AA130&lt;0,"-"&amp;AB130,AB130)</f>
        <v>0</v>
      </c>
      <c r="H130" s="3">
        <f t="shared" si="64"/>
        <v>2</v>
      </c>
      <c r="I130" s="3">
        <f t="shared" si="64"/>
        <v>43</v>
      </c>
      <c r="J130" s="31">
        <v>89</v>
      </c>
      <c r="K130" s="3">
        <v>57</v>
      </c>
      <c r="L130" s="4">
        <v>20</v>
      </c>
      <c r="M130" s="30">
        <f>IF(AE130&lt;0,"-"&amp;AF130,AF130)</f>
        <v>0</v>
      </c>
      <c r="N130" s="3">
        <f t="shared" si="65"/>
        <v>2</v>
      </c>
      <c r="O130" s="3">
        <f t="shared" si="65"/>
        <v>40</v>
      </c>
      <c r="P130" s="31">
        <v>89</v>
      </c>
      <c r="Q130" s="3">
        <v>57</v>
      </c>
      <c r="R130" s="4">
        <v>18</v>
      </c>
      <c r="S130" s="30">
        <f>IF(AI130&lt;0,"-"&amp;AJ130,AJ130)</f>
        <v>0</v>
      </c>
      <c r="T130" s="3">
        <f t="shared" si="66"/>
        <v>2</v>
      </c>
      <c r="U130" s="3">
        <f t="shared" si="66"/>
        <v>42</v>
      </c>
      <c r="V130" s="30">
        <f>IF(AM130&lt;0,"-"&amp;AN130,AN130)</f>
        <v>0</v>
      </c>
      <c r="W130" s="3">
        <f t="shared" si="67"/>
        <v>2</v>
      </c>
      <c r="X130" s="4">
        <f t="shared" si="67"/>
        <v>42</v>
      </c>
      <c r="AA130" s="8">
        <f>324000-(F130+E130*60+D130*60*60)</f>
        <v>163</v>
      </c>
      <c r="AB130" s="8">
        <f>ABS(ROUNDDOWN(AA130/3600,0))</f>
        <v>0</v>
      </c>
      <c r="AC130" s="8">
        <f>ABS(ROUNDDOWN((AA130-(3600*ROUNDDOWN(AA130/3600,0)))/60,0))</f>
        <v>2</v>
      </c>
      <c r="AD130" s="8">
        <f>ABS(AA130-(ROUNDDOWN(AA130/3600,0)*3600+ROUNDDOWN((AA130-(3600*ROUNDDOWN(AA130/3600,0)))/60,0)*60))</f>
        <v>43</v>
      </c>
      <c r="AE130" s="8">
        <f>324000-(L130+K130*60+J130*60*60)</f>
        <v>160</v>
      </c>
      <c r="AF130" s="8">
        <f>ABS(ROUNDDOWN(AE130/3600,0))</f>
        <v>0</v>
      </c>
      <c r="AG130" s="8">
        <f>ABS(ROUNDDOWN((AE130-(3600*ROUNDDOWN(AE130/3600,0)))/60,0))</f>
        <v>2</v>
      </c>
      <c r="AH130" s="8">
        <f>ABS(AE130-(ROUNDDOWN(AE130/3600,0)*3600+ROUNDDOWN((AE130-(3600*ROUNDDOWN(AE130/3600,0)))/60,0)*60))</f>
        <v>40</v>
      </c>
      <c r="AI130" s="8">
        <f>324000-(R130+Q130*60+P130*60*60)</f>
        <v>162</v>
      </c>
      <c r="AJ130" s="8">
        <f>ABS(ROUNDDOWN(AI130/3600,0))</f>
        <v>0</v>
      </c>
      <c r="AK130" s="8">
        <f>ABS(ROUNDDOWN((AI130-(3600*ROUNDDOWN(AI130/3600,0)))/60,0))</f>
        <v>2</v>
      </c>
      <c r="AL130" s="8">
        <f>ABS(AI130-(ROUNDDOWN(AI130/3600,0)*3600+ROUNDDOWN((AI130-(3600*ROUNDDOWN(AI130/3600,0)))/60,0)*60))</f>
        <v>42</v>
      </c>
      <c r="AM130" s="8">
        <f>ROUND((AA130+AE130+AI130)/3,0)</f>
        <v>162</v>
      </c>
      <c r="AN130" s="8">
        <f>ABS(ROUNDDOWN(AM130/3600,0))</f>
        <v>0</v>
      </c>
      <c r="AO130" s="8">
        <f>ABS(ROUNDDOWN((AM130-(3600*ROUNDDOWN(AM130/3600,0)))/60,0))</f>
        <v>2</v>
      </c>
      <c r="AP130" s="8">
        <f>ABS(AM130-(ROUNDDOWN(AM130/3600,0)*3600+ROUNDDOWN((AM130-(3600*ROUNDDOWN(AM130/3600,0)))/60,0)*60))</f>
        <v>42</v>
      </c>
      <c r="AR130" s="25"/>
      <c r="AS130" s="25"/>
      <c r="AT130" s="25"/>
      <c r="AU130" s="25"/>
      <c r="AV130" s="25"/>
      <c r="AW130" s="25"/>
      <c r="AX130" s="25"/>
    </row>
    <row r="131" spans="1:50" s="8" customFormat="1" ht="12">
      <c r="A131" s="11"/>
      <c r="B131" s="11"/>
      <c r="C131" s="11"/>
      <c r="D131" s="59"/>
      <c r="E131" s="59"/>
      <c r="F131" s="59"/>
      <c r="G131" s="59"/>
      <c r="H131" s="59"/>
      <c r="I131" s="59"/>
      <c r="J131" s="59"/>
      <c r="K131" s="59"/>
      <c r="L131" s="59"/>
      <c r="M131" s="59"/>
      <c r="N131" s="59"/>
      <c r="O131" s="59"/>
      <c r="P131" s="59"/>
      <c r="Q131" s="59"/>
      <c r="R131" s="59"/>
      <c r="S131" s="59"/>
      <c r="T131" s="59"/>
      <c r="U131" s="59"/>
      <c r="V131" s="59"/>
      <c r="W131" s="59"/>
      <c r="X131" s="59"/>
      <c r="AR131" s="25"/>
      <c r="AS131" s="25"/>
      <c r="AT131" s="25"/>
      <c r="AU131" s="25"/>
      <c r="AV131" s="25"/>
      <c r="AW131" s="25"/>
      <c r="AX131" s="25"/>
    </row>
    <row r="132" spans="1:50" s="8" customFormat="1" ht="12">
      <c r="A132" s="11"/>
      <c r="B132" s="11"/>
      <c r="C132" s="11"/>
      <c r="D132" s="59"/>
      <c r="E132" s="59"/>
      <c r="F132" s="59"/>
      <c r="G132" s="59"/>
      <c r="H132" s="59"/>
      <c r="I132" s="59"/>
      <c r="J132" s="59"/>
      <c r="K132" s="59"/>
      <c r="L132" s="59"/>
      <c r="M132" s="59"/>
      <c r="N132" s="59"/>
      <c r="O132" s="59"/>
      <c r="P132" s="59"/>
      <c r="Q132" s="59"/>
      <c r="R132" s="59"/>
      <c r="S132" s="59"/>
      <c r="T132" s="59"/>
      <c r="U132" s="59"/>
      <c r="V132" s="59"/>
      <c r="W132" s="59"/>
      <c r="X132" s="59"/>
      <c r="AR132" s="25"/>
      <c r="AS132" s="25"/>
      <c r="AT132" s="25"/>
      <c r="AU132" s="25"/>
      <c r="AV132" s="25"/>
      <c r="AW132" s="25"/>
      <c r="AX132" s="25"/>
    </row>
    <row r="133" spans="1:50" s="8" customFormat="1" ht="12">
      <c r="A133" s="7" t="s">
        <v>0</v>
      </c>
      <c r="B133" s="7" t="s">
        <v>1</v>
      </c>
      <c r="C133" s="7" t="s">
        <v>2</v>
      </c>
      <c r="D133" s="549" t="s">
        <v>3</v>
      </c>
      <c r="E133" s="549"/>
      <c r="F133" s="549"/>
      <c r="G133" s="549" t="s">
        <v>13</v>
      </c>
      <c r="H133" s="549"/>
      <c r="I133" s="549"/>
      <c r="J133" s="549" t="s">
        <v>4</v>
      </c>
      <c r="K133" s="549"/>
      <c r="L133" s="549"/>
      <c r="M133" s="549" t="s">
        <v>6</v>
      </c>
      <c r="N133" s="549"/>
      <c r="O133" s="549"/>
      <c r="P133" s="549" t="s">
        <v>5</v>
      </c>
      <c r="Q133" s="549"/>
      <c r="R133" s="549"/>
      <c r="S133" s="549" t="s">
        <v>7</v>
      </c>
      <c r="T133" s="549"/>
      <c r="U133" s="549"/>
      <c r="V133" s="549" t="s">
        <v>12</v>
      </c>
      <c r="W133" s="549"/>
      <c r="X133" s="549"/>
      <c r="AR133" s="25"/>
      <c r="AS133" s="25"/>
      <c r="AT133" s="25"/>
      <c r="AU133" s="25"/>
      <c r="AV133" s="25"/>
      <c r="AW133" s="25"/>
      <c r="AX133" s="25"/>
    </row>
    <row r="134" spans="1:50" s="8" customFormat="1" ht="13.5" customHeight="1">
      <c r="A134" s="9">
        <v>44855</v>
      </c>
      <c r="B134" s="7" t="s">
        <v>36</v>
      </c>
      <c r="C134" s="7" t="s">
        <v>44</v>
      </c>
      <c r="D134" s="30">
        <v>105</v>
      </c>
      <c r="E134" s="3">
        <v>19</v>
      </c>
      <c r="F134" s="4">
        <v>49</v>
      </c>
      <c r="G134" s="30" t="str">
        <f>IF(AA134&lt;0,"-"&amp;AB134,AB134)</f>
        <v>-15</v>
      </c>
      <c r="H134" s="3">
        <f t="shared" ref="H134:I136" si="68">AC134</f>
        <v>19</v>
      </c>
      <c r="I134" s="3">
        <f t="shared" si="68"/>
        <v>49</v>
      </c>
      <c r="J134" s="30">
        <v>105</v>
      </c>
      <c r="K134" s="3">
        <v>19</v>
      </c>
      <c r="L134" s="4">
        <v>50</v>
      </c>
      <c r="M134" s="30" t="str">
        <f>IF(AE134&lt;0,"-"&amp;AF134,AF134)</f>
        <v>-15</v>
      </c>
      <c r="N134" s="3">
        <f t="shared" ref="N134:O136" si="69">AG134</f>
        <v>19</v>
      </c>
      <c r="O134" s="3">
        <f t="shared" si="69"/>
        <v>50</v>
      </c>
      <c r="P134" s="30">
        <v>105</v>
      </c>
      <c r="Q134" s="3">
        <v>19</v>
      </c>
      <c r="R134" s="4">
        <v>50</v>
      </c>
      <c r="S134" s="30" t="str">
        <f>IF(AI134&lt;0,"-"&amp;AJ134,AJ134)</f>
        <v>-15</v>
      </c>
      <c r="T134" s="3">
        <f t="shared" ref="T134:U136" si="70">AK134</f>
        <v>19</v>
      </c>
      <c r="U134" s="3">
        <f t="shared" si="70"/>
        <v>50</v>
      </c>
      <c r="V134" s="30" t="str">
        <f>IF(AM134&lt;0,"-"&amp;AN134,AN134)</f>
        <v>-15</v>
      </c>
      <c r="W134" s="3">
        <f t="shared" ref="W134:X136" si="71">AO134</f>
        <v>19</v>
      </c>
      <c r="X134" s="4">
        <f t="shared" si="71"/>
        <v>50</v>
      </c>
      <c r="AA134" s="8">
        <f>324000-(F134+E134*60+D134*60*60)</f>
        <v>-55189</v>
      </c>
      <c r="AB134" s="8">
        <f>ABS(ROUNDDOWN(AA134/3600,0))</f>
        <v>15</v>
      </c>
      <c r="AC134" s="8">
        <f>ABS(ROUNDDOWN((AA134-(3600*ROUNDDOWN(AA134/3600,0)))/60,0))</f>
        <v>19</v>
      </c>
      <c r="AD134" s="8">
        <f>ABS(AA134-(ROUNDDOWN(AA134/3600,0)*3600+ROUNDDOWN((AA134-(3600*ROUNDDOWN(AA134/3600,0)))/60,0)*60))</f>
        <v>49</v>
      </c>
      <c r="AE134" s="8">
        <f>324000-(L134+K134*60+J134*60*60)</f>
        <v>-55190</v>
      </c>
      <c r="AF134" s="8">
        <f>ABS(ROUNDDOWN(AE134/3600,0))</f>
        <v>15</v>
      </c>
      <c r="AG134" s="8">
        <f>ABS(ROUNDDOWN((AE134-(3600*ROUNDDOWN(AE134/3600,0)))/60,0))</f>
        <v>19</v>
      </c>
      <c r="AH134" s="8">
        <f>ABS(AE134-(ROUNDDOWN(AE134/3600,0)*3600+ROUNDDOWN((AE134-(3600*ROUNDDOWN(AE134/3600,0)))/60,0)*60))</f>
        <v>50</v>
      </c>
      <c r="AI134" s="8">
        <f>324000-(R134+Q134*60+P134*60*60)</f>
        <v>-55190</v>
      </c>
      <c r="AJ134" s="8">
        <f>ABS(ROUNDDOWN(AI134/3600,0))</f>
        <v>15</v>
      </c>
      <c r="AK134" s="8">
        <f>ABS(ROUNDDOWN((AI134-(3600*ROUNDDOWN(AI134/3600,0)))/60,0))</f>
        <v>19</v>
      </c>
      <c r="AL134" s="8">
        <f>ABS(AI134-(ROUNDDOWN(AI134/3600,0)*3600+ROUNDDOWN((AI134-(3600*ROUNDDOWN(AI134/3600,0)))/60,0)*60))</f>
        <v>50</v>
      </c>
      <c r="AM134" s="8">
        <f>ROUND((AA134+AE134+AI134)/3,0)</f>
        <v>-55190</v>
      </c>
      <c r="AN134" s="8">
        <f>ABS(ROUNDDOWN(AM134/3600,0))</f>
        <v>15</v>
      </c>
      <c r="AO134" s="8">
        <f>ABS(ROUNDDOWN((AM134-(3600*ROUNDDOWN(AM134/3600,0)))/60,0))</f>
        <v>19</v>
      </c>
      <c r="AP134" s="8">
        <f>ABS(AM134-(ROUNDDOWN(AM134/3600,0)*3600+ROUNDDOWN((AM134-(3600*ROUNDDOWN(AM134/3600,0)))/60,0)*60))</f>
        <v>50</v>
      </c>
      <c r="AR134" s="25"/>
      <c r="AS134" s="25"/>
      <c r="AT134" s="25"/>
      <c r="AU134" s="25"/>
      <c r="AV134" s="25"/>
      <c r="AW134" s="25"/>
      <c r="AX134" s="25"/>
    </row>
    <row r="135" spans="1:50" s="8" customFormat="1" ht="12">
      <c r="A135" s="7"/>
      <c r="B135" s="7"/>
      <c r="C135" s="7" t="s">
        <v>86</v>
      </c>
      <c r="D135" s="31">
        <v>128</v>
      </c>
      <c r="E135" s="3">
        <v>4</v>
      </c>
      <c r="F135" s="4">
        <v>26</v>
      </c>
      <c r="G135" s="30" t="str">
        <f>IF(AA135&lt;0,"-"&amp;AB135,AB135)</f>
        <v>-38</v>
      </c>
      <c r="H135" s="3">
        <f t="shared" si="68"/>
        <v>4</v>
      </c>
      <c r="I135" s="3">
        <f t="shared" si="68"/>
        <v>26</v>
      </c>
      <c r="J135" s="31">
        <v>128</v>
      </c>
      <c r="K135" s="3">
        <v>4</v>
      </c>
      <c r="L135" s="4">
        <v>27</v>
      </c>
      <c r="M135" s="30" t="str">
        <f>IF(AE135&lt;0,"-"&amp;AF135,AF135)</f>
        <v>-38</v>
      </c>
      <c r="N135" s="3">
        <f t="shared" si="69"/>
        <v>4</v>
      </c>
      <c r="O135" s="3">
        <f t="shared" si="69"/>
        <v>27</v>
      </c>
      <c r="P135" s="31">
        <v>128</v>
      </c>
      <c r="Q135" s="3">
        <v>4</v>
      </c>
      <c r="R135" s="4">
        <v>26</v>
      </c>
      <c r="S135" s="30" t="str">
        <f>IF(AI135&lt;0,"-"&amp;AJ135,AJ135)</f>
        <v>-38</v>
      </c>
      <c r="T135" s="3">
        <f t="shared" si="70"/>
        <v>4</v>
      </c>
      <c r="U135" s="3">
        <f t="shared" si="70"/>
        <v>26</v>
      </c>
      <c r="V135" s="30" t="str">
        <f>IF(AM135&lt;0,"-"&amp;AN135,AN135)</f>
        <v>-38</v>
      </c>
      <c r="W135" s="3">
        <f t="shared" si="71"/>
        <v>4</v>
      </c>
      <c r="X135" s="4">
        <f t="shared" si="71"/>
        <v>26</v>
      </c>
      <c r="AA135" s="8">
        <f>324000-(F135+E135*60+D135*60*60)</f>
        <v>-137066</v>
      </c>
      <c r="AB135" s="8">
        <f>ABS(ROUNDDOWN(AA135/3600,0))</f>
        <v>38</v>
      </c>
      <c r="AC135" s="8">
        <f>ABS(ROUNDDOWN((AA135-(3600*ROUNDDOWN(AA135/3600,0)))/60,0))</f>
        <v>4</v>
      </c>
      <c r="AD135" s="8">
        <f>ABS(AA135-(ROUNDDOWN(AA135/3600,0)*3600+ROUNDDOWN((AA135-(3600*ROUNDDOWN(AA135/3600,0)))/60,0)*60))</f>
        <v>26</v>
      </c>
      <c r="AE135" s="8">
        <f>324000-(L135+K135*60+J135*60*60)</f>
        <v>-137067</v>
      </c>
      <c r="AF135" s="8">
        <f>ABS(ROUNDDOWN(AE135/3600,0))</f>
        <v>38</v>
      </c>
      <c r="AG135" s="8">
        <f>ABS(ROUNDDOWN((AE135-(3600*ROUNDDOWN(AE135/3600,0)))/60,0))</f>
        <v>4</v>
      </c>
      <c r="AH135" s="8">
        <f>ABS(AE135-(ROUNDDOWN(AE135/3600,0)*3600+ROUNDDOWN((AE135-(3600*ROUNDDOWN(AE135/3600,0)))/60,0)*60))</f>
        <v>27</v>
      </c>
      <c r="AI135" s="8">
        <f>324000-(R135+Q135*60+P135*60*60)</f>
        <v>-137066</v>
      </c>
      <c r="AJ135" s="8">
        <f>ABS(ROUNDDOWN(AI135/3600,0))</f>
        <v>38</v>
      </c>
      <c r="AK135" s="8">
        <f>ABS(ROUNDDOWN((AI135-(3600*ROUNDDOWN(AI135/3600,0)))/60,0))</f>
        <v>4</v>
      </c>
      <c r="AL135" s="8">
        <f>ABS(AI135-(ROUNDDOWN(AI135/3600,0)*3600+ROUNDDOWN((AI135-(3600*ROUNDDOWN(AI135/3600,0)))/60,0)*60))</f>
        <v>26</v>
      </c>
      <c r="AM135" s="8">
        <f>ROUND((AA135+AE135+AI135)/3,0)</f>
        <v>-137066</v>
      </c>
      <c r="AN135" s="8">
        <f>ABS(ROUNDDOWN(AM135/3600,0))</f>
        <v>38</v>
      </c>
      <c r="AO135" s="8">
        <f>ABS(ROUNDDOWN((AM135-(3600*ROUNDDOWN(AM135/3600,0)))/60,0))</f>
        <v>4</v>
      </c>
      <c r="AP135" s="8">
        <f>ABS(AM135-(ROUNDDOWN(AM135/3600,0)*3600+ROUNDDOWN((AM135-(3600*ROUNDDOWN(AM135/3600,0)))/60,0)*60))</f>
        <v>26</v>
      </c>
      <c r="AR135" s="25"/>
      <c r="AS135" s="25"/>
      <c r="AT135" s="25"/>
      <c r="AU135" s="25"/>
      <c r="AV135" s="25"/>
      <c r="AW135" s="25"/>
      <c r="AX135" s="25"/>
    </row>
    <row r="136" spans="1:50" s="8" customFormat="1" ht="12">
      <c r="A136" s="7"/>
      <c r="B136" s="7"/>
      <c r="C136" s="7" t="s">
        <v>85</v>
      </c>
      <c r="D136" s="31">
        <v>108</v>
      </c>
      <c r="E136" s="3">
        <v>54</v>
      </c>
      <c r="F136" s="4">
        <v>1</v>
      </c>
      <c r="G136" s="30" t="str">
        <f>IF(AA136&lt;0,"-"&amp;AB136,AB136)</f>
        <v>-18</v>
      </c>
      <c r="H136" s="3">
        <f t="shared" si="68"/>
        <v>54</v>
      </c>
      <c r="I136" s="3">
        <f t="shared" si="68"/>
        <v>1</v>
      </c>
      <c r="J136" s="31">
        <v>108</v>
      </c>
      <c r="K136" s="3">
        <v>54</v>
      </c>
      <c r="L136" s="4">
        <v>2</v>
      </c>
      <c r="M136" s="30" t="str">
        <f>IF(AE136&lt;0,"-"&amp;AF136,AF136)</f>
        <v>-18</v>
      </c>
      <c r="N136" s="3">
        <f t="shared" si="69"/>
        <v>54</v>
      </c>
      <c r="O136" s="3">
        <f t="shared" si="69"/>
        <v>2</v>
      </c>
      <c r="P136" s="31">
        <v>108</v>
      </c>
      <c r="Q136" s="3">
        <v>54</v>
      </c>
      <c r="R136" s="4">
        <v>1</v>
      </c>
      <c r="S136" s="30" t="str">
        <f>IF(AI136&lt;0,"-"&amp;AJ136,AJ136)</f>
        <v>-18</v>
      </c>
      <c r="T136" s="3">
        <f t="shared" si="70"/>
        <v>54</v>
      </c>
      <c r="U136" s="3">
        <f t="shared" si="70"/>
        <v>1</v>
      </c>
      <c r="V136" s="30" t="str">
        <f>IF(AM136&lt;0,"-"&amp;AN136,AN136)</f>
        <v>-18</v>
      </c>
      <c r="W136" s="3">
        <f t="shared" si="71"/>
        <v>54</v>
      </c>
      <c r="X136" s="4">
        <f t="shared" si="71"/>
        <v>1</v>
      </c>
      <c r="AA136" s="8">
        <f>324000-(F136+E136*60+D136*60*60)</f>
        <v>-68041</v>
      </c>
      <c r="AB136" s="8">
        <f>ABS(ROUNDDOWN(AA136/3600,0))</f>
        <v>18</v>
      </c>
      <c r="AC136" s="8">
        <f>ABS(ROUNDDOWN((AA136-(3600*ROUNDDOWN(AA136/3600,0)))/60,0))</f>
        <v>54</v>
      </c>
      <c r="AD136" s="8">
        <f>ABS(AA136-(ROUNDDOWN(AA136/3600,0)*3600+ROUNDDOWN((AA136-(3600*ROUNDDOWN(AA136/3600,0)))/60,0)*60))</f>
        <v>1</v>
      </c>
      <c r="AE136" s="8">
        <f>324000-(L136+K136*60+J136*60*60)</f>
        <v>-68042</v>
      </c>
      <c r="AF136" s="8">
        <f>ABS(ROUNDDOWN(AE136/3600,0))</f>
        <v>18</v>
      </c>
      <c r="AG136" s="8">
        <f>ABS(ROUNDDOWN((AE136-(3600*ROUNDDOWN(AE136/3600,0)))/60,0))</f>
        <v>54</v>
      </c>
      <c r="AH136" s="8">
        <f>ABS(AE136-(ROUNDDOWN(AE136/3600,0)*3600+ROUNDDOWN((AE136-(3600*ROUNDDOWN(AE136/3600,0)))/60,0)*60))</f>
        <v>2</v>
      </c>
      <c r="AI136" s="8">
        <f>324000-(R136+Q136*60+P136*60*60)</f>
        <v>-68041</v>
      </c>
      <c r="AJ136" s="8">
        <f>ABS(ROUNDDOWN(AI136/3600,0))</f>
        <v>18</v>
      </c>
      <c r="AK136" s="8">
        <f>ABS(ROUNDDOWN((AI136-(3600*ROUNDDOWN(AI136/3600,0)))/60,0))</f>
        <v>54</v>
      </c>
      <c r="AL136" s="8">
        <f>ABS(AI136-(ROUNDDOWN(AI136/3600,0)*3600+ROUNDDOWN((AI136-(3600*ROUNDDOWN(AI136/3600,0)))/60,0)*60))</f>
        <v>1</v>
      </c>
      <c r="AM136" s="8">
        <f>ROUND((AA136+AE136+AI136)/3,0)</f>
        <v>-68041</v>
      </c>
      <c r="AN136" s="8">
        <f>ABS(ROUNDDOWN(AM136/3600,0))</f>
        <v>18</v>
      </c>
      <c r="AO136" s="8">
        <f>ABS(ROUNDDOWN((AM136-(3600*ROUNDDOWN(AM136/3600,0)))/60,0))</f>
        <v>54</v>
      </c>
      <c r="AP136" s="8">
        <f>ABS(AM136-(ROUNDDOWN(AM136/3600,0)*3600+ROUNDDOWN((AM136-(3600*ROUNDDOWN(AM136/3600,0)))/60,0)*60))</f>
        <v>1</v>
      </c>
      <c r="AR136" s="25"/>
      <c r="AS136" s="25"/>
      <c r="AT136" s="25"/>
      <c r="AU136" s="25"/>
      <c r="AV136" s="25"/>
      <c r="AW136" s="25"/>
      <c r="AX136" s="25"/>
    </row>
    <row r="137" spans="1:50" s="8" customFormat="1" ht="12">
      <c r="A137" s="11"/>
      <c r="B137" s="11"/>
      <c r="C137" s="11"/>
      <c r="D137" s="59"/>
      <c r="E137" s="59"/>
      <c r="F137" s="59"/>
      <c r="G137" s="59"/>
      <c r="H137" s="59"/>
      <c r="I137" s="59"/>
      <c r="J137" s="59"/>
      <c r="K137" s="59"/>
      <c r="L137" s="59"/>
      <c r="M137" s="59"/>
      <c r="N137" s="59"/>
      <c r="O137" s="59"/>
      <c r="P137" s="59"/>
      <c r="Q137" s="59"/>
      <c r="R137" s="59"/>
      <c r="S137" s="59"/>
      <c r="T137" s="59"/>
      <c r="U137" s="59"/>
      <c r="V137" s="59"/>
      <c r="W137" s="59"/>
      <c r="X137" s="59"/>
      <c r="AR137" s="25"/>
      <c r="AS137" s="25"/>
      <c r="AT137" s="25"/>
      <c r="AU137" s="25"/>
      <c r="AV137" s="25"/>
      <c r="AW137" s="25"/>
      <c r="AX137" s="25"/>
    </row>
    <row r="138" spans="1:50" s="8" customFormat="1" ht="12">
      <c r="A138" s="11"/>
      <c r="B138" s="11"/>
      <c r="C138" s="11"/>
      <c r="D138" s="59"/>
      <c r="E138" s="59"/>
      <c r="F138" s="59"/>
      <c r="G138" s="59"/>
      <c r="H138" s="59"/>
      <c r="I138" s="59"/>
      <c r="J138" s="59"/>
      <c r="K138" s="59"/>
      <c r="L138" s="59"/>
      <c r="M138" s="59"/>
      <c r="N138" s="59"/>
      <c r="O138" s="59"/>
      <c r="P138" s="59"/>
      <c r="Q138" s="59"/>
      <c r="R138" s="59"/>
      <c r="S138" s="59"/>
      <c r="T138" s="59"/>
      <c r="U138" s="59"/>
      <c r="V138" s="59"/>
      <c r="W138" s="59"/>
      <c r="X138" s="59"/>
      <c r="AR138" s="25"/>
      <c r="AS138" s="25"/>
      <c r="AT138" s="25"/>
      <c r="AU138" s="25"/>
      <c r="AV138" s="25"/>
      <c r="AW138" s="25"/>
      <c r="AX138" s="25"/>
    </row>
    <row r="139" spans="1:50" s="8" customFormat="1" ht="12">
      <c r="A139" s="7" t="s">
        <v>0</v>
      </c>
      <c r="B139" s="7" t="s">
        <v>1</v>
      </c>
      <c r="C139" s="7" t="s">
        <v>2</v>
      </c>
      <c r="D139" s="549" t="s">
        <v>3</v>
      </c>
      <c r="E139" s="549"/>
      <c r="F139" s="549"/>
      <c r="G139" s="549" t="s">
        <v>13</v>
      </c>
      <c r="H139" s="549"/>
      <c r="I139" s="549"/>
      <c r="J139" s="549" t="s">
        <v>4</v>
      </c>
      <c r="K139" s="549"/>
      <c r="L139" s="549"/>
      <c r="M139" s="549" t="s">
        <v>6</v>
      </c>
      <c r="N139" s="549"/>
      <c r="O139" s="549"/>
      <c r="P139" s="549" t="s">
        <v>5</v>
      </c>
      <c r="Q139" s="549"/>
      <c r="R139" s="549"/>
      <c r="S139" s="549" t="s">
        <v>7</v>
      </c>
      <c r="T139" s="549"/>
      <c r="U139" s="549"/>
      <c r="V139" s="549" t="s">
        <v>12</v>
      </c>
      <c r="W139" s="549"/>
      <c r="X139" s="549"/>
      <c r="AR139" s="25"/>
      <c r="AS139" s="25"/>
      <c r="AT139" s="25"/>
      <c r="AU139" s="25"/>
      <c r="AV139" s="25"/>
      <c r="AW139" s="25"/>
      <c r="AX139" s="25"/>
    </row>
    <row r="140" spans="1:50" s="8" customFormat="1" ht="13.5" customHeight="1">
      <c r="A140" s="9">
        <v>44855</v>
      </c>
      <c r="B140" s="7" t="s">
        <v>37</v>
      </c>
      <c r="C140" s="7" t="s">
        <v>35</v>
      </c>
      <c r="D140" s="30">
        <v>105</v>
      </c>
      <c r="E140" s="3">
        <v>19</v>
      </c>
      <c r="F140" s="4">
        <v>51</v>
      </c>
      <c r="G140" s="30" t="str">
        <f>IF(AA140&lt;0,"-"&amp;AB140,AB140)</f>
        <v>-15</v>
      </c>
      <c r="H140" s="3">
        <f t="shared" ref="H140:I143" si="72">AC140</f>
        <v>19</v>
      </c>
      <c r="I140" s="3">
        <f t="shared" si="72"/>
        <v>51</v>
      </c>
      <c r="J140" s="30">
        <v>105</v>
      </c>
      <c r="K140" s="3">
        <v>19</v>
      </c>
      <c r="L140" s="4">
        <v>50</v>
      </c>
      <c r="M140" s="30" t="str">
        <f>IF(AE140&lt;0,"-"&amp;AF140,AF140)</f>
        <v>-15</v>
      </c>
      <c r="N140" s="3">
        <f t="shared" ref="N140:O143" si="73">AG140</f>
        <v>19</v>
      </c>
      <c r="O140" s="3">
        <f t="shared" si="73"/>
        <v>50</v>
      </c>
      <c r="P140" s="30">
        <v>105</v>
      </c>
      <c r="Q140" s="3">
        <v>19</v>
      </c>
      <c r="R140" s="4">
        <v>50</v>
      </c>
      <c r="S140" s="30" t="str">
        <f>IF(AI140&lt;0,"-"&amp;AJ140,AJ140)</f>
        <v>-15</v>
      </c>
      <c r="T140" s="3">
        <f t="shared" ref="T140:U143" si="74">AK140</f>
        <v>19</v>
      </c>
      <c r="U140" s="3">
        <f t="shared" si="74"/>
        <v>50</v>
      </c>
      <c r="V140" s="30" t="str">
        <f>IF(AM140&lt;0,"-"&amp;AN140,AN140)</f>
        <v>-15</v>
      </c>
      <c r="W140" s="3">
        <f t="shared" ref="W140:X143" si="75">AO140</f>
        <v>19</v>
      </c>
      <c r="X140" s="4">
        <f t="shared" si="75"/>
        <v>50</v>
      </c>
      <c r="AA140" s="8">
        <f>324000-(F140+E140*60+D140*60*60)</f>
        <v>-55191</v>
      </c>
      <c r="AB140" s="8">
        <f>ABS(ROUNDDOWN(AA140/3600,0))</f>
        <v>15</v>
      </c>
      <c r="AC140" s="8">
        <f>ABS(ROUNDDOWN((AA140-(3600*ROUNDDOWN(AA140/3600,0)))/60,0))</f>
        <v>19</v>
      </c>
      <c r="AD140" s="8">
        <f>ABS(AA140-(ROUNDDOWN(AA140/3600,0)*3600+ROUNDDOWN((AA140-(3600*ROUNDDOWN(AA140/3600,0)))/60,0)*60))</f>
        <v>51</v>
      </c>
      <c r="AE140" s="8">
        <f>324000-(L140+K140*60+J140*60*60)</f>
        <v>-55190</v>
      </c>
      <c r="AF140" s="8">
        <f>ABS(ROUNDDOWN(AE140/3600,0))</f>
        <v>15</v>
      </c>
      <c r="AG140" s="8">
        <f>ABS(ROUNDDOWN((AE140-(3600*ROUNDDOWN(AE140/3600,0)))/60,0))</f>
        <v>19</v>
      </c>
      <c r="AH140" s="8">
        <f>ABS(AE140-(ROUNDDOWN(AE140/3600,0)*3600+ROUNDDOWN((AE140-(3600*ROUNDDOWN(AE140/3600,0)))/60,0)*60))</f>
        <v>50</v>
      </c>
      <c r="AI140" s="8">
        <f>324000-(R140+Q140*60+P140*60*60)</f>
        <v>-55190</v>
      </c>
      <c r="AJ140" s="8">
        <f>ABS(ROUNDDOWN(AI140/3600,0))</f>
        <v>15</v>
      </c>
      <c r="AK140" s="8">
        <f>ABS(ROUNDDOWN((AI140-(3600*ROUNDDOWN(AI140/3600,0)))/60,0))</f>
        <v>19</v>
      </c>
      <c r="AL140" s="8">
        <f>ABS(AI140-(ROUNDDOWN(AI140/3600,0)*3600+ROUNDDOWN((AI140-(3600*ROUNDDOWN(AI140/3600,0)))/60,0)*60))</f>
        <v>50</v>
      </c>
      <c r="AM140" s="8">
        <f>ROUND((AA140+AE140+AI140)/3,0)</f>
        <v>-55190</v>
      </c>
      <c r="AN140" s="8">
        <f>ABS(ROUNDDOWN(AM140/3600,0))</f>
        <v>15</v>
      </c>
      <c r="AO140" s="8">
        <f>ABS(ROUNDDOWN((AM140-(3600*ROUNDDOWN(AM140/3600,0)))/60,0))</f>
        <v>19</v>
      </c>
      <c r="AP140" s="8">
        <f>ABS(AM140-(ROUNDDOWN(AM140/3600,0)*3600+ROUNDDOWN((AM140-(3600*ROUNDDOWN(AM140/3600,0)))/60,0)*60))</f>
        <v>50</v>
      </c>
      <c r="AR140" s="25"/>
      <c r="AS140" s="25"/>
      <c r="AT140" s="25"/>
      <c r="AU140" s="25"/>
      <c r="AV140" s="25"/>
      <c r="AW140" s="25"/>
      <c r="AX140" s="25"/>
    </row>
    <row r="141" spans="1:50" s="8" customFormat="1" ht="12">
      <c r="A141" s="7"/>
      <c r="B141" s="7"/>
      <c r="C141" s="7" t="s">
        <v>56</v>
      </c>
      <c r="D141" s="31">
        <v>89</v>
      </c>
      <c r="E141" s="3">
        <v>49</v>
      </c>
      <c r="F141" s="4">
        <v>26</v>
      </c>
      <c r="G141" s="30">
        <f>IF(AA141&lt;0,"-"&amp;AB141,AB141)</f>
        <v>0</v>
      </c>
      <c r="H141" s="3">
        <f t="shared" si="72"/>
        <v>10</v>
      </c>
      <c r="I141" s="3">
        <f t="shared" si="72"/>
        <v>34</v>
      </c>
      <c r="J141" s="31">
        <v>89</v>
      </c>
      <c r="K141" s="3">
        <v>49</v>
      </c>
      <c r="L141" s="4">
        <v>25</v>
      </c>
      <c r="M141" s="30">
        <f>IF(AE141&lt;0,"-"&amp;AF141,AF141)</f>
        <v>0</v>
      </c>
      <c r="N141" s="3">
        <f t="shared" si="73"/>
        <v>10</v>
      </c>
      <c r="O141" s="3">
        <f t="shared" si="73"/>
        <v>35</v>
      </c>
      <c r="P141" s="31">
        <v>89</v>
      </c>
      <c r="Q141" s="3">
        <v>49</v>
      </c>
      <c r="R141" s="4">
        <v>26</v>
      </c>
      <c r="S141" s="30">
        <f>IF(AI141&lt;0,"-"&amp;AJ141,AJ141)</f>
        <v>0</v>
      </c>
      <c r="T141" s="3">
        <f t="shared" si="74"/>
        <v>10</v>
      </c>
      <c r="U141" s="3">
        <f t="shared" si="74"/>
        <v>34</v>
      </c>
      <c r="V141" s="30">
        <f>IF(AM141&lt;0,"-"&amp;AN141,AN141)</f>
        <v>0</v>
      </c>
      <c r="W141" s="3">
        <f t="shared" si="75"/>
        <v>10</v>
      </c>
      <c r="X141" s="4">
        <f t="shared" si="75"/>
        <v>34</v>
      </c>
      <c r="AA141" s="8">
        <f>324000-(F141+E141*60+D141*60*60)</f>
        <v>634</v>
      </c>
      <c r="AB141" s="8">
        <f>ABS(ROUNDDOWN(AA141/3600,0))</f>
        <v>0</v>
      </c>
      <c r="AC141" s="8">
        <f>ABS(ROUNDDOWN((AA141-(3600*ROUNDDOWN(AA141/3600,0)))/60,0))</f>
        <v>10</v>
      </c>
      <c r="AD141" s="8">
        <f>ABS(AA141-(ROUNDDOWN(AA141/3600,0)*3600+ROUNDDOWN((AA141-(3600*ROUNDDOWN(AA141/3600,0)))/60,0)*60))</f>
        <v>34</v>
      </c>
      <c r="AE141" s="8">
        <f>324000-(L141+K141*60+J141*60*60)</f>
        <v>635</v>
      </c>
      <c r="AF141" s="8">
        <f>ABS(ROUNDDOWN(AE141/3600,0))</f>
        <v>0</v>
      </c>
      <c r="AG141" s="8">
        <f>ABS(ROUNDDOWN((AE141-(3600*ROUNDDOWN(AE141/3600,0)))/60,0))</f>
        <v>10</v>
      </c>
      <c r="AH141" s="8">
        <f>ABS(AE141-(ROUNDDOWN(AE141/3600,0)*3600+ROUNDDOWN((AE141-(3600*ROUNDDOWN(AE141/3600,0)))/60,0)*60))</f>
        <v>35</v>
      </c>
      <c r="AI141" s="8">
        <f>324000-(R141+Q141*60+P141*60*60)</f>
        <v>634</v>
      </c>
      <c r="AJ141" s="8">
        <f>ABS(ROUNDDOWN(AI141/3600,0))</f>
        <v>0</v>
      </c>
      <c r="AK141" s="8">
        <f>ABS(ROUNDDOWN((AI141-(3600*ROUNDDOWN(AI141/3600,0)))/60,0))</f>
        <v>10</v>
      </c>
      <c r="AL141" s="8">
        <f>ABS(AI141-(ROUNDDOWN(AI141/3600,0)*3600+ROUNDDOWN((AI141-(3600*ROUNDDOWN(AI141/3600,0)))/60,0)*60))</f>
        <v>34</v>
      </c>
      <c r="AM141" s="8">
        <f>ROUND((AA141+AE141+AI141)/3,0)</f>
        <v>634</v>
      </c>
      <c r="AN141" s="8">
        <f>ABS(ROUNDDOWN(AM141/3600,0))</f>
        <v>0</v>
      </c>
      <c r="AO141" s="8">
        <f>ABS(ROUNDDOWN((AM141-(3600*ROUNDDOWN(AM141/3600,0)))/60,0))</f>
        <v>10</v>
      </c>
      <c r="AP141" s="8">
        <f>ABS(AM141-(ROUNDDOWN(AM141/3600,0)*3600+ROUNDDOWN((AM141-(3600*ROUNDDOWN(AM141/3600,0)))/60,0)*60))</f>
        <v>34</v>
      </c>
      <c r="AR141" s="25"/>
      <c r="AS141" s="25"/>
      <c r="AT141" s="25"/>
      <c r="AU141" s="25"/>
      <c r="AV141" s="25"/>
      <c r="AW141" s="25"/>
      <c r="AX141" s="25"/>
    </row>
    <row r="142" spans="1:50" s="8" customFormat="1" ht="12">
      <c r="A142" s="7"/>
      <c r="B142" s="7"/>
      <c r="C142" s="7" t="s">
        <v>31</v>
      </c>
      <c r="D142" s="31">
        <v>90</v>
      </c>
      <c r="E142" s="3">
        <v>0</v>
      </c>
      <c r="F142" s="4">
        <v>2</v>
      </c>
      <c r="G142" s="30" t="str">
        <f>IF(AA142&lt;0,"-"&amp;AB142,AB142)</f>
        <v>-0</v>
      </c>
      <c r="H142" s="3">
        <f t="shared" si="72"/>
        <v>0</v>
      </c>
      <c r="I142" s="3">
        <f t="shared" si="72"/>
        <v>2</v>
      </c>
      <c r="J142" s="31">
        <v>90</v>
      </c>
      <c r="K142" s="3">
        <v>0</v>
      </c>
      <c r="L142" s="4">
        <v>1</v>
      </c>
      <c r="M142" s="30" t="str">
        <f>IF(AE142&lt;0,"-"&amp;AF142,AF142)</f>
        <v>-0</v>
      </c>
      <c r="N142" s="3">
        <f t="shared" si="73"/>
        <v>0</v>
      </c>
      <c r="O142" s="3">
        <f t="shared" si="73"/>
        <v>1</v>
      </c>
      <c r="P142" s="31">
        <v>90</v>
      </c>
      <c r="Q142" s="3">
        <v>0</v>
      </c>
      <c r="R142" s="4">
        <v>2</v>
      </c>
      <c r="S142" s="30" t="str">
        <f>IF(AI142&lt;0,"-"&amp;AJ142,AJ142)</f>
        <v>-0</v>
      </c>
      <c r="T142" s="3">
        <f t="shared" si="74"/>
        <v>0</v>
      </c>
      <c r="U142" s="3">
        <f t="shared" si="74"/>
        <v>2</v>
      </c>
      <c r="V142" s="30" t="str">
        <f>IF(AM142&lt;0,"-"&amp;AN142,AN142)</f>
        <v>-0</v>
      </c>
      <c r="W142" s="3">
        <f t="shared" si="75"/>
        <v>0</v>
      </c>
      <c r="X142" s="4">
        <f t="shared" si="75"/>
        <v>2</v>
      </c>
      <c r="AA142" s="8">
        <f>324000-(F142+E142*60+D142*60*60)</f>
        <v>-2</v>
      </c>
      <c r="AB142" s="8">
        <f>ABS(ROUNDDOWN(AA142/3600,0))</f>
        <v>0</v>
      </c>
      <c r="AC142" s="8">
        <f>ABS(ROUNDDOWN((AA142-(3600*ROUNDDOWN(AA142/3600,0)))/60,0))</f>
        <v>0</v>
      </c>
      <c r="AD142" s="8">
        <f>ABS(AA142-(ROUNDDOWN(AA142/3600,0)*3600+ROUNDDOWN((AA142-(3600*ROUNDDOWN(AA142/3600,0)))/60,0)*60))</f>
        <v>2</v>
      </c>
      <c r="AE142" s="8">
        <f>324000-(L142+K142*60+J142*60*60)</f>
        <v>-1</v>
      </c>
      <c r="AF142" s="8">
        <f>ABS(ROUNDDOWN(AE142/3600,0))</f>
        <v>0</v>
      </c>
      <c r="AG142" s="8">
        <f>ABS(ROUNDDOWN((AE142-(3600*ROUNDDOWN(AE142/3600,0)))/60,0))</f>
        <v>0</v>
      </c>
      <c r="AH142" s="8">
        <f>ABS(AE142-(ROUNDDOWN(AE142/3600,0)*3600+ROUNDDOWN((AE142-(3600*ROUNDDOWN(AE142/3600,0)))/60,0)*60))</f>
        <v>1</v>
      </c>
      <c r="AI142" s="8">
        <f>324000-(R142+Q142*60+P142*60*60)</f>
        <v>-2</v>
      </c>
      <c r="AJ142" s="8">
        <f>ABS(ROUNDDOWN(AI142/3600,0))</f>
        <v>0</v>
      </c>
      <c r="AK142" s="8">
        <f>ABS(ROUNDDOWN((AI142-(3600*ROUNDDOWN(AI142/3600,0)))/60,0))</f>
        <v>0</v>
      </c>
      <c r="AL142" s="8">
        <f>ABS(AI142-(ROUNDDOWN(AI142/3600,0)*3600+ROUNDDOWN((AI142-(3600*ROUNDDOWN(AI142/3600,0)))/60,0)*60))</f>
        <v>2</v>
      </c>
      <c r="AM142" s="8">
        <f>ROUND((AA142+AE142+AI142)/3,0)</f>
        <v>-2</v>
      </c>
      <c r="AN142" s="8">
        <f>ABS(ROUNDDOWN(AM142/3600,0))</f>
        <v>0</v>
      </c>
      <c r="AO142" s="8">
        <f>ABS(ROUNDDOWN((AM142-(3600*ROUNDDOWN(AM142/3600,0)))/60,0))</f>
        <v>0</v>
      </c>
      <c r="AP142" s="8">
        <f>ABS(AM142-(ROUNDDOWN(AM142/3600,0)*3600+ROUNDDOWN((AM142-(3600*ROUNDDOWN(AM142/3600,0)))/60,0)*60))</f>
        <v>2</v>
      </c>
      <c r="AR142" s="25"/>
      <c r="AS142" s="25"/>
      <c r="AT142" s="25"/>
      <c r="AU142" s="25"/>
      <c r="AV142" s="25"/>
      <c r="AW142" s="25"/>
      <c r="AX142" s="25"/>
    </row>
    <row r="143" spans="1:50" s="8" customFormat="1" ht="12">
      <c r="A143" s="7"/>
      <c r="B143" s="7"/>
      <c r="C143" s="7" t="s">
        <v>46</v>
      </c>
      <c r="D143" s="31">
        <v>90</v>
      </c>
      <c r="E143" s="3">
        <v>4</v>
      </c>
      <c r="F143" s="4">
        <v>50</v>
      </c>
      <c r="G143" s="30" t="str">
        <f>IF(AA143&lt;0,"-"&amp;AB143,AB143)</f>
        <v>-0</v>
      </c>
      <c r="H143" s="3">
        <f t="shared" si="72"/>
        <v>4</v>
      </c>
      <c r="I143" s="3">
        <f t="shared" si="72"/>
        <v>50</v>
      </c>
      <c r="J143" s="31">
        <v>90</v>
      </c>
      <c r="K143" s="3">
        <v>4</v>
      </c>
      <c r="L143" s="4">
        <v>51</v>
      </c>
      <c r="M143" s="30" t="str">
        <f>IF(AE143&lt;0,"-"&amp;AF143,AF143)</f>
        <v>-0</v>
      </c>
      <c r="N143" s="3">
        <f t="shared" si="73"/>
        <v>4</v>
      </c>
      <c r="O143" s="3">
        <f t="shared" si="73"/>
        <v>51</v>
      </c>
      <c r="P143" s="31">
        <v>90</v>
      </c>
      <c r="Q143" s="3">
        <v>4</v>
      </c>
      <c r="R143" s="4">
        <v>51</v>
      </c>
      <c r="S143" s="30" t="str">
        <f>IF(AI143&lt;0,"-"&amp;AJ143,AJ143)</f>
        <v>-0</v>
      </c>
      <c r="T143" s="3">
        <f t="shared" si="74"/>
        <v>4</v>
      </c>
      <c r="U143" s="3">
        <f t="shared" si="74"/>
        <v>51</v>
      </c>
      <c r="V143" s="30" t="str">
        <f>IF(AM143&lt;0,"-"&amp;AN143,AN143)</f>
        <v>-0</v>
      </c>
      <c r="W143" s="3">
        <f t="shared" si="75"/>
        <v>4</v>
      </c>
      <c r="X143" s="4">
        <f t="shared" si="75"/>
        <v>51</v>
      </c>
      <c r="AA143" s="8">
        <f>324000-(F143+E143*60+D143*60*60)</f>
        <v>-290</v>
      </c>
      <c r="AB143" s="8">
        <f>ABS(ROUNDDOWN(AA143/3600,0))</f>
        <v>0</v>
      </c>
      <c r="AC143" s="8">
        <f>ABS(ROUNDDOWN((AA143-(3600*ROUNDDOWN(AA143/3600,0)))/60,0))</f>
        <v>4</v>
      </c>
      <c r="AD143" s="8">
        <f>ABS(AA143-(ROUNDDOWN(AA143/3600,0)*3600+ROUNDDOWN((AA143-(3600*ROUNDDOWN(AA143/3600,0)))/60,0)*60))</f>
        <v>50</v>
      </c>
      <c r="AE143" s="8">
        <f>324000-(L143+K143*60+J143*60*60)</f>
        <v>-291</v>
      </c>
      <c r="AF143" s="8">
        <f>ABS(ROUNDDOWN(AE143/3600,0))</f>
        <v>0</v>
      </c>
      <c r="AG143" s="8">
        <f>ABS(ROUNDDOWN((AE143-(3600*ROUNDDOWN(AE143/3600,0)))/60,0))</f>
        <v>4</v>
      </c>
      <c r="AH143" s="8">
        <f>ABS(AE143-(ROUNDDOWN(AE143/3600,0)*3600+ROUNDDOWN((AE143-(3600*ROUNDDOWN(AE143/3600,0)))/60,0)*60))</f>
        <v>51</v>
      </c>
      <c r="AI143" s="8">
        <f>324000-(R143+Q143*60+P143*60*60)</f>
        <v>-291</v>
      </c>
      <c r="AJ143" s="8">
        <f>ABS(ROUNDDOWN(AI143/3600,0))</f>
        <v>0</v>
      </c>
      <c r="AK143" s="8">
        <f>ABS(ROUNDDOWN((AI143-(3600*ROUNDDOWN(AI143/3600,0)))/60,0))</f>
        <v>4</v>
      </c>
      <c r="AL143" s="8">
        <f>ABS(AI143-(ROUNDDOWN(AI143/3600,0)*3600+ROUNDDOWN((AI143-(3600*ROUNDDOWN(AI143/3600,0)))/60,0)*60))</f>
        <v>51</v>
      </c>
      <c r="AM143" s="8">
        <f>ROUND((AA143+AE143+AI143)/3,0)</f>
        <v>-291</v>
      </c>
      <c r="AN143" s="8">
        <f>ABS(ROUNDDOWN(AM143/3600,0))</f>
        <v>0</v>
      </c>
      <c r="AO143" s="8">
        <f>ABS(ROUNDDOWN((AM143-(3600*ROUNDDOWN(AM143/3600,0)))/60,0))</f>
        <v>4</v>
      </c>
      <c r="AP143" s="8">
        <f>ABS(AM143-(ROUNDDOWN(AM143/3600,0)*3600+ROUNDDOWN((AM143-(3600*ROUNDDOWN(AM143/3600,0)))/60,0)*60))</f>
        <v>51</v>
      </c>
      <c r="AR143" s="25"/>
      <c r="AS143" s="25"/>
      <c r="AT143" s="25"/>
      <c r="AU143" s="25"/>
      <c r="AV143" s="25"/>
      <c r="AW143" s="25"/>
      <c r="AX143" s="25"/>
    </row>
    <row r="144" spans="1:50" s="8" customFormat="1" ht="12">
      <c r="A144" s="11"/>
      <c r="B144" s="11"/>
      <c r="C144" s="11"/>
      <c r="D144" s="59"/>
      <c r="E144" s="59"/>
      <c r="F144" s="59"/>
      <c r="G144" s="59"/>
      <c r="H144" s="59"/>
      <c r="I144" s="59"/>
      <c r="J144" s="59"/>
      <c r="K144" s="59"/>
      <c r="L144" s="59"/>
      <c r="M144" s="59"/>
      <c r="N144" s="59"/>
      <c r="O144" s="59"/>
      <c r="P144" s="59"/>
      <c r="Q144" s="59"/>
      <c r="R144" s="59"/>
      <c r="S144" s="59"/>
      <c r="T144" s="59"/>
      <c r="U144" s="59"/>
      <c r="V144" s="59"/>
      <c r="W144" s="59"/>
      <c r="X144" s="59"/>
      <c r="AR144" s="25"/>
      <c r="AS144" s="25"/>
      <c r="AT144" s="25"/>
      <c r="AU144" s="25"/>
      <c r="AV144" s="25"/>
      <c r="AW144" s="25"/>
      <c r="AX144" s="25"/>
    </row>
    <row r="145" spans="1:50" s="8" customFormat="1" ht="12">
      <c r="A145" s="11"/>
      <c r="B145" s="11"/>
      <c r="C145" s="11"/>
      <c r="D145" s="59"/>
      <c r="E145" s="59"/>
      <c r="F145" s="59"/>
      <c r="G145" s="59"/>
      <c r="H145" s="59"/>
      <c r="I145" s="59"/>
      <c r="J145" s="59"/>
      <c r="K145" s="59"/>
      <c r="L145" s="59"/>
      <c r="M145" s="59"/>
      <c r="N145" s="59"/>
      <c r="O145" s="59"/>
      <c r="P145" s="59"/>
      <c r="Q145" s="59"/>
      <c r="R145" s="59"/>
      <c r="S145" s="59"/>
      <c r="T145" s="59"/>
      <c r="U145" s="59"/>
      <c r="V145" s="59"/>
      <c r="W145" s="59"/>
      <c r="X145" s="59"/>
      <c r="AR145" s="25"/>
      <c r="AS145" s="25"/>
      <c r="AT145" s="25"/>
      <c r="AU145" s="25"/>
      <c r="AV145" s="25"/>
      <c r="AW145" s="25"/>
      <c r="AX145" s="25"/>
    </row>
    <row r="146" spans="1:50" s="8" customFormat="1" ht="12">
      <c r="A146" s="7" t="s">
        <v>0</v>
      </c>
      <c r="B146" s="7" t="s">
        <v>1</v>
      </c>
      <c r="C146" s="7" t="s">
        <v>2</v>
      </c>
      <c r="D146" s="549" t="s">
        <v>3</v>
      </c>
      <c r="E146" s="549"/>
      <c r="F146" s="549"/>
      <c r="G146" s="549" t="s">
        <v>13</v>
      </c>
      <c r="H146" s="549"/>
      <c r="I146" s="549"/>
      <c r="J146" s="549" t="s">
        <v>4</v>
      </c>
      <c r="K146" s="549"/>
      <c r="L146" s="549"/>
      <c r="M146" s="549" t="s">
        <v>6</v>
      </c>
      <c r="N146" s="549"/>
      <c r="O146" s="549"/>
      <c r="P146" s="549" t="s">
        <v>5</v>
      </c>
      <c r="Q146" s="549"/>
      <c r="R146" s="549"/>
      <c r="S146" s="549" t="s">
        <v>7</v>
      </c>
      <c r="T146" s="549"/>
      <c r="U146" s="549"/>
      <c r="V146" s="549" t="s">
        <v>12</v>
      </c>
      <c r="W146" s="549"/>
      <c r="X146" s="549"/>
      <c r="AR146" s="25"/>
      <c r="AS146" s="25"/>
      <c r="AT146" s="25"/>
      <c r="AU146" s="25"/>
      <c r="AV146" s="25"/>
      <c r="AW146" s="25"/>
      <c r="AX146" s="25"/>
    </row>
    <row r="147" spans="1:50" s="8" customFormat="1" ht="13.5" customHeight="1">
      <c r="A147" s="9">
        <v>44859</v>
      </c>
      <c r="B147" s="7" t="s">
        <v>39</v>
      </c>
      <c r="C147" s="7" t="s">
        <v>44</v>
      </c>
      <c r="D147" s="30">
        <v>106</v>
      </c>
      <c r="E147" s="3">
        <v>36</v>
      </c>
      <c r="F147" s="4">
        <v>43</v>
      </c>
      <c r="G147" s="30" t="str">
        <f>IF(AA147&lt;0,"-"&amp;AB147,AB147)</f>
        <v>-16</v>
      </c>
      <c r="H147" s="3">
        <f>AC147</f>
        <v>36</v>
      </c>
      <c r="I147" s="3">
        <f>AD147</f>
        <v>43</v>
      </c>
      <c r="J147" s="30">
        <v>106</v>
      </c>
      <c r="K147" s="3">
        <v>36</v>
      </c>
      <c r="L147" s="4">
        <v>46</v>
      </c>
      <c r="M147" s="30" t="str">
        <f>IF(AE147&lt;0,"-"&amp;AF147,AF147)</f>
        <v>-16</v>
      </c>
      <c r="N147" s="3">
        <f t="shared" ref="N147:O149" si="76">AG147</f>
        <v>36</v>
      </c>
      <c r="O147" s="3">
        <f t="shared" si="76"/>
        <v>46</v>
      </c>
      <c r="P147" s="30">
        <v>106</v>
      </c>
      <c r="Q147" s="3">
        <v>36</v>
      </c>
      <c r="R147" s="4">
        <v>48</v>
      </c>
      <c r="S147" s="30" t="str">
        <f>IF(AI147&lt;0,"-"&amp;AJ147,AJ147)</f>
        <v>-16</v>
      </c>
      <c r="T147" s="3">
        <f t="shared" ref="T147:U149" si="77">AK147</f>
        <v>36</v>
      </c>
      <c r="U147" s="3">
        <f t="shared" si="77"/>
        <v>48</v>
      </c>
      <c r="V147" s="30" t="str">
        <f>IF(AM147&lt;0,"-"&amp;AN147,AN147)</f>
        <v>-16</v>
      </c>
      <c r="W147" s="3">
        <f t="shared" ref="W147:X149" si="78">AO147</f>
        <v>36</v>
      </c>
      <c r="X147" s="4">
        <f t="shared" si="78"/>
        <v>46</v>
      </c>
      <c r="AA147" s="8">
        <f>324000-(F147+E147*60+D147*60*60)</f>
        <v>-59803</v>
      </c>
      <c r="AB147" s="8">
        <f>ABS(ROUNDDOWN(AA147/3600,0))</f>
        <v>16</v>
      </c>
      <c r="AC147" s="8">
        <f>ABS(ROUNDDOWN((AA147-(3600*ROUNDDOWN(AA147/3600,0)))/60,0))</f>
        <v>36</v>
      </c>
      <c r="AD147" s="8">
        <f>ABS(AA147-(ROUNDDOWN(AA147/3600,0)*3600+ROUNDDOWN((AA147-(3600*ROUNDDOWN(AA147/3600,0)))/60,0)*60))</f>
        <v>43</v>
      </c>
      <c r="AE147" s="8">
        <f>324000-(L147+K147*60+J147*60*60)</f>
        <v>-59806</v>
      </c>
      <c r="AF147" s="8">
        <f>ABS(ROUNDDOWN(AE147/3600,0))</f>
        <v>16</v>
      </c>
      <c r="AG147" s="8">
        <f>ABS(ROUNDDOWN((AE147-(3600*ROUNDDOWN(AE147/3600,0)))/60,0))</f>
        <v>36</v>
      </c>
      <c r="AH147" s="8">
        <f>ABS(AE147-(ROUNDDOWN(AE147/3600,0)*3600+ROUNDDOWN((AE147-(3600*ROUNDDOWN(AE147/3600,0)))/60,0)*60))</f>
        <v>46</v>
      </c>
      <c r="AI147" s="8">
        <f>324000-(R147+Q147*60+P147*60*60)</f>
        <v>-59808</v>
      </c>
      <c r="AJ147" s="8">
        <f>ABS(ROUNDDOWN(AI147/3600,0))</f>
        <v>16</v>
      </c>
      <c r="AK147" s="8">
        <f>ABS(ROUNDDOWN((AI147-(3600*ROUNDDOWN(AI147/3600,0)))/60,0))</f>
        <v>36</v>
      </c>
      <c r="AL147" s="8">
        <f>ABS(AI147-(ROUNDDOWN(AI147/3600,0)*3600+ROUNDDOWN((AI147-(3600*ROUNDDOWN(AI147/3600,0)))/60,0)*60))</f>
        <v>48</v>
      </c>
      <c r="AM147" s="8">
        <f>ROUND((AA147+AE147+AI147)/3,0)</f>
        <v>-59806</v>
      </c>
      <c r="AN147" s="8">
        <f>ABS(ROUNDDOWN(AM147/3600,0))</f>
        <v>16</v>
      </c>
      <c r="AO147" s="8">
        <f>ABS(ROUNDDOWN((AM147-(3600*ROUNDDOWN(AM147/3600,0)))/60,0))</f>
        <v>36</v>
      </c>
      <c r="AP147" s="8">
        <f>ABS(AM147-(ROUNDDOWN(AM147/3600,0)*3600+ROUNDDOWN((AM147-(3600*ROUNDDOWN(AM147/3600,0)))/60,0)*60))</f>
        <v>46</v>
      </c>
      <c r="AR147" s="25"/>
      <c r="AS147" s="25"/>
      <c r="AT147" s="25"/>
      <c r="AU147" s="25"/>
      <c r="AV147" s="25"/>
      <c r="AW147" s="25"/>
      <c r="AX147" s="25"/>
    </row>
    <row r="148" spans="1:50" s="8" customFormat="1" ht="12">
      <c r="A148" s="7"/>
      <c r="B148" s="7"/>
      <c r="C148" s="7" t="s">
        <v>76</v>
      </c>
      <c r="D148" s="31">
        <v>116</v>
      </c>
      <c r="E148" s="3">
        <v>48</v>
      </c>
      <c r="F148" s="4">
        <v>26</v>
      </c>
      <c r="G148" s="30" t="str">
        <f>IF(AA148&lt;0,"-"&amp;AB148,AB148)</f>
        <v>-26</v>
      </c>
      <c r="H148" s="3">
        <f>AC148</f>
        <v>48</v>
      </c>
      <c r="I148" s="3">
        <f>AD148</f>
        <v>26</v>
      </c>
      <c r="J148" s="31">
        <v>116</v>
      </c>
      <c r="K148" s="3">
        <v>48</v>
      </c>
      <c r="L148" s="4">
        <v>26</v>
      </c>
      <c r="M148" s="30" t="str">
        <f>IF(AE148&lt;0,"-"&amp;AF148,AF148)</f>
        <v>-26</v>
      </c>
      <c r="N148" s="3">
        <f t="shared" si="76"/>
        <v>48</v>
      </c>
      <c r="O148" s="3">
        <f t="shared" si="76"/>
        <v>26</v>
      </c>
      <c r="P148" s="31">
        <v>116</v>
      </c>
      <c r="Q148" s="3">
        <v>48</v>
      </c>
      <c r="R148" s="4">
        <v>26</v>
      </c>
      <c r="S148" s="30" t="str">
        <f>IF(AI148&lt;0,"-"&amp;AJ148,AJ148)</f>
        <v>-26</v>
      </c>
      <c r="T148" s="3">
        <f t="shared" si="77"/>
        <v>48</v>
      </c>
      <c r="U148" s="3">
        <f t="shared" si="77"/>
        <v>26</v>
      </c>
      <c r="V148" s="30" t="str">
        <f>IF(AM148&lt;0,"-"&amp;AN148,AN148)</f>
        <v>-26</v>
      </c>
      <c r="W148" s="3">
        <f t="shared" si="78"/>
        <v>48</v>
      </c>
      <c r="X148" s="4">
        <f t="shared" si="78"/>
        <v>26</v>
      </c>
      <c r="AA148" s="8">
        <f>324000-(F148+E148*60+D148*60*60)</f>
        <v>-96506</v>
      </c>
      <c r="AB148" s="8">
        <f>ABS(ROUNDDOWN(AA148/3600,0))</f>
        <v>26</v>
      </c>
      <c r="AC148" s="8">
        <f>ABS(ROUNDDOWN((AA148-(3600*ROUNDDOWN(AA148/3600,0)))/60,0))</f>
        <v>48</v>
      </c>
      <c r="AD148" s="8">
        <f>ABS(AA148-(ROUNDDOWN(AA148/3600,0)*3600+ROUNDDOWN((AA148-(3600*ROUNDDOWN(AA148/3600,0)))/60,0)*60))</f>
        <v>26</v>
      </c>
      <c r="AE148" s="8">
        <f>324000-(L148+K148*60+J148*60*60)</f>
        <v>-96506</v>
      </c>
      <c r="AF148" s="8">
        <f>ABS(ROUNDDOWN(AE148/3600,0))</f>
        <v>26</v>
      </c>
      <c r="AG148" s="8">
        <f>ABS(ROUNDDOWN((AE148-(3600*ROUNDDOWN(AE148/3600,0)))/60,0))</f>
        <v>48</v>
      </c>
      <c r="AH148" s="8">
        <f>ABS(AE148-(ROUNDDOWN(AE148/3600,0)*3600+ROUNDDOWN((AE148-(3600*ROUNDDOWN(AE148/3600,0)))/60,0)*60))</f>
        <v>26</v>
      </c>
      <c r="AI148" s="8">
        <f>324000-(R148+Q148*60+P148*60*60)</f>
        <v>-96506</v>
      </c>
      <c r="AJ148" s="8">
        <f>ABS(ROUNDDOWN(AI148/3600,0))</f>
        <v>26</v>
      </c>
      <c r="AK148" s="8">
        <f>ABS(ROUNDDOWN((AI148-(3600*ROUNDDOWN(AI148/3600,0)))/60,0))</f>
        <v>48</v>
      </c>
      <c r="AL148" s="8">
        <f>ABS(AI148-(ROUNDDOWN(AI148/3600,0)*3600+ROUNDDOWN((AI148-(3600*ROUNDDOWN(AI148/3600,0)))/60,0)*60))</f>
        <v>26</v>
      </c>
      <c r="AM148" s="8">
        <f>ROUND((AA148+AE148+AI148)/3,0)</f>
        <v>-96506</v>
      </c>
      <c r="AN148" s="8">
        <f>ABS(ROUNDDOWN(AM148/3600,0))</f>
        <v>26</v>
      </c>
      <c r="AO148" s="8">
        <f>ABS(ROUNDDOWN((AM148-(3600*ROUNDDOWN(AM148/3600,0)))/60,0))</f>
        <v>48</v>
      </c>
      <c r="AP148" s="8">
        <f>ABS(AM148-(ROUNDDOWN(AM148/3600,0)*3600+ROUNDDOWN((AM148-(3600*ROUNDDOWN(AM148/3600,0)))/60,0)*60))</f>
        <v>26</v>
      </c>
      <c r="AR148" s="25"/>
      <c r="AS148" s="25"/>
      <c r="AT148" s="25"/>
      <c r="AU148" s="25"/>
      <c r="AV148" s="25"/>
      <c r="AW148" s="25"/>
      <c r="AX148" s="25"/>
    </row>
    <row r="149" spans="1:50" s="8" customFormat="1" ht="12">
      <c r="A149" s="7"/>
      <c r="B149" s="7"/>
      <c r="C149" s="7" t="s">
        <v>52</v>
      </c>
      <c r="D149" s="31">
        <v>126</v>
      </c>
      <c r="E149" s="3">
        <v>8</v>
      </c>
      <c r="F149" s="4">
        <v>32</v>
      </c>
      <c r="G149" s="30" t="str">
        <f>IF(AA149&lt;0,"-"&amp;AB149,AB149)</f>
        <v>-36</v>
      </c>
      <c r="H149" s="3">
        <v>8</v>
      </c>
      <c r="I149" s="3">
        <f>AD149</f>
        <v>32</v>
      </c>
      <c r="J149" s="31">
        <v>126</v>
      </c>
      <c r="K149" s="3">
        <v>8</v>
      </c>
      <c r="L149" s="4">
        <v>32</v>
      </c>
      <c r="M149" s="30" t="str">
        <f>IF(AE149&lt;0,"-"&amp;AF149,AF149)</f>
        <v>-36</v>
      </c>
      <c r="N149" s="3">
        <f t="shared" si="76"/>
        <v>8</v>
      </c>
      <c r="O149" s="3">
        <f t="shared" si="76"/>
        <v>32</v>
      </c>
      <c r="P149" s="31">
        <v>126</v>
      </c>
      <c r="Q149" s="3">
        <v>8</v>
      </c>
      <c r="R149" s="4">
        <v>31</v>
      </c>
      <c r="S149" s="30" t="str">
        <f>IF(AI149&lt;0,"-"&amp;AJ149,AJ149)</f>
        <v>-36</v>
      </c>
      <c r="T149" s="3">
        <f t="shared" si="77"/>
        <v>8</v>
      </c>
      <c r="U149" s="3">
        <f t="shared" si="77"/>
        <v>31</v>
      </c>
      <c r="V149" s="30" t="str">
        <f>IF(AM149&lt;0,"-"&amp;AN149,AN149)</f>
        <v>-36</v>
      </c>
      <c r="W149" s="3">
        <f t="shared" si="78"/>
        <v>8</v>
      </c>
      <c r="X149" s="4">
        <f t="shared" si="78"/>
        <v>32</v>
      </c>
      <c r="AA149" s="8">
        <f>324000-(F149+E149*60+D149*60*60)</f>
        <v>-130112</v>
      </c>
      <c r="AB149" s="8">
        <f>ABS(ROUNDDOWN(AA149/3600,0))</f>
        <v>36</v>
      </c>
      <c r="AC149" s="8">
        <v>8</v>
      </c>
      <c r="AD149" s="8">
        <f>ABS(AA149-(ROUNDDOWN(AA149/3600,0)*3600+ROUNDDOWN((AA149-(3600*ROUNDDOWN(AA149/3600,0)))/60,0)*60))</f>
        <v>32</v>
      </c>
      <c r="AE149" s="8">
        <f>324000-(L149+K149*60+J149*60*60)</f>
        <v>-130112</v>
      </c>
      <c r="AF149" s="8">
        <f>ABS(ROUNDDOWN(AE149/3600,0))</f>
        <v>36</v>
      </c>
      <c r="AG149" s="8">
        <f>ABS(ROUNDDOWN((AE149-(3600*ROUNDDOWN(AE149/3600,0)))/60,0))</f>
        <v>8</v>
      </c>
      <c r="AH149" s="8">
        <f>ABS(AE149-(ROUNDDOWN(AE149/3600,0)*3600+ROUNDDOWN((AE149-(3600*ROUNDDOWN(AE149/3600,0)))/60,0)*60))</f>
        <v>32</v>
      </c>
      <c r="AI149" s="8">
        <f>324000-(R149+Q149*60+P149*60*60)</f>
        <v>-130111</v>
      </c>
      <c r="AJ149" s="8">
        <f>ABS(ROUNDDOWN(AI149/3600,0))</f>
        <v>36</v>
      </c>
      <c r="AK149" s="8">
        <f>ABS(ROUNDDOWN((AI149-(3600*ROUNDDOWN(AI149/3600,0)))/60,0))</f>
        <v>8</v>
      </c>
      <c r="AL149" s="8">
        <f>ABS(AI149-(ROUNDDOWN(AI149/3600,0)*3600+ROUNDDOWN((AI149-(3600*ROUNDDOWN(AI149/3600,0)))/60,0)*60))</f>
        <v>31</v>
      </c>
      <c r="AM149" s="8">
        <f>ROUND((AA149+AE149+AI149)/3,0)</f>
        <v>-130112</v>
      </c>
      <c r="AN149" s="8">
        <f>ABS(ROUNDDOWN(AM149/3600,0))</f>
        <v>36</v>
      </c>
      <c r="AO149" s="8">
        <f>ABS(ROUNDDOWN((AM149-(3600*ROUNDDOWN(AM149/3600,0)))/60,0))</f>
        <v>8</v>
      </c>
      <c r="AP149" s="8">
        <f>ABS(AM149-(ROUNDDOWN(AM149/3600,0)*3600+ROUNDDOWN((AM149-(3600*ROUNDDOWN(AM149/3600,0)))/60,0)*60))</f>
        <v>32</v>
      </c>
      <c r="AR149" s="25"/>
      <c r="AS149" s="25"/>
      <c r="AT149" s="25"/>
      <c r="AU149" s="25"/>
      <c r="AV149" s="25"/>
      <c r="AW149" s="25"/>
      <c r="AX149" s="25"/>
    </row>
    <row r="150" spans="1:50" s="8" customFormat="1" ht="12">
      <c r="A150" s="11"/>
      <c r="B150" s="11"/>
      <c r="C150" s="11"/>
      <c r="D150" s="59"/>
      <c r="E150" s="59"/>
      <c r="F150" s="59"/>
      <c r="G150" s="59"/>
      <c r="H150" s="59"/>
      <c r="I150" s="59"/>
      <c r="J150" s="59"/>
      <c r="K150" s="59"/>
      <c r="L150" s="59"/>
      <c r="M150" s="59"/>
      <c r="N150" s="59"/>
      <c r="O150" s="59"/>
      <c r="P150" s="59"/>
      <c r="Q150" s="59"/>
      <c r="R150" s="59"/>
      <c r="S150" s="59"/>
      <c r="T150" s="59"/>
      <c r="U150" s="59"/>
      <c r="V150" s="59"/>
      <c r="W150" s="59"/>
      <c r="X150" s="59"/>
      <c r="AR150" s="25"/>
      <c r="AS150" s="25"/>
      <c r="AT150" s="25"/>
      <c r="AU150" s="25"/>
      <c r="AV150" s="25"/>
      <c r="AW150" s="25"/>
      <c r="AX150" s="25"/>
    </row>
    <row r="151" spans="1:50" s="8" customFormat="1" ht="12">
      <c r="A151" s="11"/>
      <c r="B151" s="11"/>
      <c r="C151" s="11"/>
      <c r="D151" s="59"/>
      <c r="E151" s="59"/>
      <c r="F151" s="59"/>
      <c r="G151" s="59"/>
      <c r="H151" s="59"/>
      <c r="I151" s="59"/>
      <c r="J151" s="59"/>
      <c r="K151" s="59"/>
      <c r="L151" s="59"/>
      <c r="M151" s="59"/>
      <c r="N151" s="59"/>
      <c r="O151" s="59"/>
      <c r="P151" s="59"/>
      <c r="Q151" s="59"/>
      <c r="R151" s="59"/>
      <c r="S151" s="59"/>
      <c r="T151" s="59"/>
      <c r="U151" s="59"/>
      <c r="V151" s="59"/>
      <c r="W151" s="59"/>
      <c r="X151" s="59"/>
      <c r="AR151" s="25"/>
      <c r="AS151" s="25"/>
      <c r="AT151" s="25"/>
      <c r="AU151" s="25"/>
      <c r="AV151" s="25"/>
      <c r="AW151" s="25"/>
      <c r="AX151" s="25"/>
    </row>
    <row r="152" spans="1:50" s="8" customFormat="1" ht="12">
      <c r="A152" s="7" t="s">
        <v>0</v>
      </c>
      <c r="B152" s="7" t="s">
        <v>1</v>
      </c>
      <c r="C152" s="7" t="s">
        <v>2</v>
      </c>
      <c r="D152" s="549" t="s">
        <v>3</v>
      </c>
      <c r="E152" s="549"/>
      <c r="F152" s="549"/>
      <c r="G152" s="549" t="s">
        <v>13</v>
      </c>
      <c r="H152" s="549"/>
      <c r="I152" s="549"/>
      <c r="J152" s="549" t="s">
        <v>4</v>
      </c>
      <c r="K152" s="549"/>
      <c r="L152" s="549"/>
      <c r="M152" s="549" t="s">
        <v>6</v>
      </c>
      <c r="N152" s="549"/>
      <c r="O152" s="549"/>
      <c r="P152" s="549" t="s">
        <v>5</v>
      </c>
      <c r="Q152" s="549"/>
      <c r="R152" s="549"/>
      <c r="S152" s="549" t="s">
        <v>7</v>
      </c>
      <c r="T152" s="549"/>
      <c r="U152" s="549"/>
      <c r="V152" s="549" t="s">
        <v>12</v>
      </c>
      <c r="W152" s="549"/>
      <c r="X152" s="549"/>
      <c r="AR152" s="25"/>
      <c r="AS152" s="25"/>
      <c r="AT152" s="25"/>
      <c r="AU152" s="25"/>
      <c r="AV152" s="25"/>
      <c r="AW152" s="25"/>
      <c r="AX152" s="25"/>
    </row>
    <row r="153" spans="1:50" s="8" customFormat="1" ht="13.5" customHeight="1">
      <c r="A153" s="9">
        <v>44859</v>
      </c>
      <c r="B153" s="7" t="s">
        <v>215</v>
      </c>
      <c r="C153" s="7" t="s">
        <v>216</v>
      </c>
      <c r="D153" s="30">
        <v>81</v>
      </c>
      <c r="E153" s="3">
        <v>50</v>
      </c>
      <c r="F153" s="4">
        <v>22</v>
      </c>
      <c r="G153" s="30">
        <f>IF(AA153&lt;0,"-"&amp;AB153,AB153)</f>
        <v>8</v>
      </c>
      <c r="H153" s="3">
        <f t="shared" ref="H153:I155" si="79">AC153</f>
        <v>9</v>
      </c>
      <c r="I153" s="3">
        <f t="shared" si="79"/>
        <v>38</v>
      </c>
      <c r="J153" s="30">
        <v>81</v>
      </c>
      <c r="K153" s="3">
        <v>50</v>
      </c>
      <c r="L153" s="4">
        <v>22</v>
      </c>
      <c r="M153" s="30">
        <f>IF(AE153&lt;0,"-"&amp;AF153,AF153)</f>
        <v>8</v>
      </c>
      <c r="N153" s="3">
        <f t="shared" ref="N153:O155" si="80">AG153</f>
        <v>9</v>
      </c>
      <c r="O153" s="3">
        <f t="shared" si="80"/>
        <v>38</v>
      </c>
      <c r="P153" s="30">
        <v>81</v>
      </c>
      <c r="Q153" s="3">
        <v>50</v>
      </c>
      <c r="R153" s="4">
        <v>24</v>
      </c>
      <c r="S153" s="30">
        <f>IF(AI153&lt;0,"-"&amp;AJ153,AJ153)</f>
        <v>8</v>
      </c>
      <c r="T153" s="3">
        <f t="shared" ref="T153:U155" si="81">AK153</f>
        <v>9</v>
      </c>
      <c r="U153" s="3">
        <f t="shared" si="81"/>
        <v>36</v>
      </c>
      <c r="V153" s="30">
        <f>IF(AM153&lt;0,"-"&amp;AN153,AN153)</f>
        <v>8</v>
      </c>
      <c r="W153" s="3">
        <f t="shared" ref="W153:X155" si="82">AO153</f>
        <v>9</v>
      </c>
      <c r="X153" s="4">
        <f t="shared" si="82"/>
        <v>37</v>
      </c>
      <c r="AA153" s="8">
        <f>324000-(F153+E153*60+D153*60*60)</f>
        <v>29378</v>
      </c>
      <c r="AB153" s="8">
        <f>ABS(ROUNDDOWN(AA153/3600,0))</f>
        <v>8</v>
      </c>
      <c r="AC153" s="8">
        <f>ABS(ROUNDDOWN((AA153-(3600*ROUNDDOWN(AA153/3600,0)))/60,0))</f>
        <v>9</v>
      </c>
      <c r="AD153" s="8">
        <f>ABS(AA153-(ROUNDDOWN(AA153/3600,0)*3600+ROUNDDOWN((AA153-(3600*ROUNDDOWN(AA153/3600,0)))/60,0)*60))</f>
        <v>38</v>
      </c>
      <c r="AE153" s="8">
        <f>324000-(L153+K153*60+J153*60*60)</f>
        <v>29378</v>
      </c>
      <c r="AF153" s="8">
        <f>ABS(ROUNDDOWN(AE153/3600,0))</f>
        <v>8</v>
      </c>
      <c r="AG153" s="8">
        <f>ABS(ROUNDDOWN((AE153-(3600*ROUNDDOWN(AE153/3600,0)))/60,0))</f>
        <v>9</v>
      </c>
      <c r="AH153" s="8">
        <f>ABS(AE153-(ROUNDDOWN(AE153/3600,0)*3600+ROUNDDOWN((AE153-(3600*ROUNDDOWN(AE153/3600,0)))/60,0)*60))</f>
        <v>38</v>
      </c>
      <c r="AI153" s="8">
        <f>324000-(R153+Q153*60+P153*60*60)</f>
        <v>29376</v>
      </c>
      <c r="AJ153" s="8">
        <f>ABS(ROUNDDOWN(AI153/3600,0))</f>
        <v>8</v>
      </c>
      <c r="AK153" s="8">
        <f>ABS(ROUNDDOWN((AI153-(3600*ROUNDDOWN(AI153/3600,0)))/60,0))</f>
        <v>9</v>
      </c>
      <c r="AL153" s="8">
        <f>ABS(AI153-(ROUNDDOWN(AI153/3600,0)*3600+ROUNDDOWN((AI153-(3600*ROUNDDOWN(AI153/3600,0)))/60,0)*60))</f>
        <v>36</v>
      </c>
      <c r="AM153" s="8">
        <f>ROUND((AA153+AE153+AI153)/3,0)</f>
        <v>29377</v>
      </c>
      <c r="AN153" s="8">
        <f>ABS(ROUNDDOWN(AM153/3600,0))</f>
        <v>8</v>
      </c>
      <c r="AO153" s="8">
        <f>ABS(ROUNDDOWN((AM153-(3600*ROUNDDOWN(AM153/3600,0)))/60,0))</f>
        <v>9</v>
      </c>
      <c r="AP153" s="8">
        <f>ABS(AM153-(ROUNDDOWN(AM153/3600,0)*3600+ROUNDDOWN((AM153-(3600*ROUNDDOWN(AM153/3600,0)))/60,0)*60))</f>
        <v>37</v>
      </c>
      <c r="AR153" s="25"/>
      <c r="AS153" s="25"/>
      <c r="AT153" s="25"/>
      <c r="AU153" s="25"/>
      <c r="AV153" s="25"/>
      <c r="AW153" s="25"/>
      <c r="AX153" s="25"/>
    </row>
    <row r="154" spans="1:50" s="8" customFormat="1" ht="12">
      <c r="A154" s="7"/>
      <c r="B154" s="7"/>
      <c r="C154" s="7" t="s">
        <v>165</v>
      </c>
      <c r="D154" s="31">
        <v>87</v>
      </c>
      <c r="E154" s="3">
        <v>35</v>
      </c>
      <c r="F154" s="4">
        <v>47</v>
      </c>
      <c r="G154" s="30">
        <f>IF(AA154&lt;0,"-"&amp;AB154,AB154)</f>
        <v>2</v>
      </c>
      <c r="H154" s="3">
        <f t="shared" si="79"/>
        <v>24</v>
      </c>
      <c r="I154" s="3">
        <f t="shared" si="79"/>
        <v>13</v>
      </c>
      <c r="J154" s="31">
        <v>87</v>
      </c>
      <c r="K154" s="3">
        <v>35</v>
      </c>
      <c r="L154" s="4">
        <v>50</v>
      </c>
      <c r="M154" s="30">
        <f>IF(AE154&lt;0,"-"&amp;AF154,AF154)</f>
        <v>2</v>
      </c>
      <c r="N154" s="3">
        <f t="shared" si="80"/>
        <v>24</v>
      </c>
      <c r="O154" s="3">
        <f t="shared" si="80"/>
        <v>10</v>
      </c>
      <c r="P154" s="31">
        <v>87</v>
      </c>
      <c r="Q154" s="3">
        <v>35</v>
      </c>
      <c r="R154" s="4">
        <v>49</v>
      </c>
      <c r="S154" s="30">
        <f>IF(AI154&lt;0,"-"&amp;AJ154,AJ154)</f>
        <v>2</v>
      </c>
      <c r="T154" s="3">
        <f t="shared" si="81"/>
        <v>24</v>
      </c>
      <c r="U154" s="3">
        <f t="shared" si="81"/>
        <v>11</v>
      </c>
      <c r="V154" s="30">
        <f>IF(AM154&lt;0,"-"&amp;AN154,AN154)</f>
        <v>2</v>
      </c>
      <c r="W154" s="3">
        <f t="shared" si="82"/>
        <v>24</v>
      </c>
      <c r="X154" s="4">
        <f t="shared" si="82"/>
        <v>11</v>
      </c>
      <c r="AA154" s="8">
        <f>324000-(F154+E154*60+D154*60*60)</f>
        <v>8653</v>
      </c>
      <c r="AB154" s="8">
        <f>ABS(ROUNDDOWN(AA154/3600,0))</f>
        <v>2</v>
      </c>
      <c r="AC154" s="8">
        <f>ABS(ROUNDDOWN((AA154-(3600*ROUNDDOWN(AA154/3600,0)))/60,0))</f>
        <v>24</v>
      </c>
      <c r="AD154" s="8">
        <f>ABS(AA154-(ROUNDDOWN(AA154/3600,0)*3600+ROUNDDOWN((AA154-(3600*ROUNDDOWN(AA154/3600,0)))/60,0)*60))</f>
        <v>13</v>
      </c>
      <c r="AE154" s="8">
        <f>324000-(L154+K154*60+J154*60*60)</f>
        <v>8650</v>
      </c>
      <c r="AF154" s="8">
        <f>ABS(ROUNDDOWN(AE154/3600,0))</f>
        <v>2</v>
      </c>
      <c r="AG154" s="8">
        <f>ABS(ROUNDDOWN((AE154-(3600*ROUNDDOWN(AE154/3600,0)))/60,0))</f>
        <v>24</v>
      </c>
      <c r="AH154" s="8">
        <f>ABS(AE154-(ROUNDDOWN(AE154/3600,0)*3600+ROUNDDOWN((AE154-(3600*ROUNDDOWN(AE154/3600,0)))/60,0)*60))</f>
        <v>10</v>
      </c>
      <c r="AI154" s="8">
        <f>324000-(R154+Q154*60+P154*60*60)</f>
        <v>8651</v>
      </c>
      <c r="AJ154" s="8">
        <f>ABS(ROUNDDOWN(AI154/3600,0))</f>
        <v>2</v>
      </c>
      <c r="AK154" s="8">
        <f>ABS(ROUNDDOWN((AI154-(3600*ROUNDDOWN(AI154/3600,0)))/60,0))</f>
        <v>24</v>
      </c>
      <c r="AL154" s="8">
        <f>ABS(AI154-(ROUNDDOWN(AI154/3600,0)*3600+ROUNDDOWN((AI154-(3600*ROUNDDOWN(AI154/3600,0)))/60,0)*60))</f>
        <v>11</v>
      </c>
      <c r="AM154" s="8">
        <f>ROUND((AA154+AE154+AI154)/3,0)</f>
        <v>8651</v>
      </c>
      <c r="AN154" s="8">
        <f>ABS(ROUNDDOWN(AM154/3600,0))</f>
        <v>2</v>
      </c>
      <c r="AO154" s="8">
        <f>ABS(ROUNDDOWN((AM154-(3600*ROUNDDOWN(AM154/3600,0)))/60,0))</f>
        <v>24</v>
      </c>
      <c r="AP154" s="8">
        <f>ABS(AM154-(ROUNDDOWN(AM154/3600,0)*3600+ROUNDDOWN((AM154-(3600*ROUNDDOWN(AM154/3600,0)))/60,0)*60))</f>
        <v>11</v>
      </c>
      <c r="AR154" s="25"/>
      <c r="AS154" s="25"/>
      <c r="AT154" s="25"/>
      <c r="AU154" s="25"/>
      <c r="AV154" s="25"/>
      <c r="AW154" s="25"/>
      <c r="AX154" s="25"/>
    </row>
    <row r="155" spans="1:50" s="8" customFormat="1" ht="12">
      <c r="A155" s="7"/>
      <c r="B155" s="7"/>
      <c r="C155" s="7" t="s">
        <v>17</v>
      </c>
      <c r="D155" s="31">
        <v>74</v>
      </c>
      <c r="E155" s="3">
        <v>39</v>
      </c>
      <c r="F155" s="56">
        <v>51</v>
      </c>
      <c r="G155" s="30">
        <f>IF(AA155&lt;0,"-"&amp;AB155,AB155)</f>
        <v>15</v>
      </c>
      <c r="H155" s="3">
        <f t="shared" si="79"/>
        <v>20</v>
      </c>
      <c r="I155" s="3">
        <f t="shared" si="79"/>
        <v>9</v>
      </c>
      <c r="J155" s="31">
        <v>74</v>
      </c>
      <c r="K155" s="3">
        <v>39</v>
      </c>
      <c r="L155" s="56">
        <v>52</v>
      </c>
      <c r="M155" s="30">
        <f>IF(AE155&lt;0,"-"&amp;AF155,AF155)</f>
        <v>15</v>
      </c>
      <c r="N155" s="3">
        <f t="shared" si="80"/>
        <v>20</v>
      </c>
      <c r="O155" s="3">
        <f t="shared" si="80"/>
        <v>8</v>
      </c>
      <c r="P155" s="31">
        <v>74</v>
      </c>
      <c r="Q155" s="3">
        <v>39</v>
      </c>
      <c r="R155" s="56">
        <v>51</v>
      </c>
      <c r="S155" s="30">
        <f>IF(AI155&lt;0,"-"&amp;AJ155,AJ155)</f>
        <v>15</v>
      </c>
      <c r="T155" s="3">
        <f t="shared" si="81"/>
        <v>20</v>
      </c>
      <c r="U155" s="3">
        <f t="shared" si="81"/>
        <v>9</v>
      </c>
      <c r="V155" s="30">
        <f>IF(AM155&lt;0,"-"&amp;AN155,AN155)</f>
        <v>15</v>
      </c>
      <c r="W155" s="3">
        <f t="shared" si="82"/>
        <v>20</v>
      </c>
      <c r="X155" s="4">
        <f t="shared" si="82"/>
        <v>9</v>
      </c>
      <c r="AA155" s="8">
        <f>324000-(F155+E155*60+D155*60*60)</f>
        <v>55209</v>
      </c>
      <c r="AB155" s="8">
        <f>ABS(ROUNDDOWN(AA155/3600,0))</f>
        <v>15</v>
      </c>
      <c r="AC155" s="8">
        <f>ABS(ROUNDDOWN((AA155-(3600*ROUNDDOWN(AA155/3600,0)))/60,0))</f>
        <v>20</v>
      </c>
      <c r="AD155" s="8">
        <f>ABS(AA155-(ROUNDDOWN(AA155/3600,0)*3600+ROUNDDOWN((AA155-(3600*ROUNDDOWN(AA155/3600,0)))/60,0)*60))</f>
        <v>9</v>
      </c>
      <c r="AE155" s="8">
        <f>324000-(L155+K155*60+J155*60*60)</f>
        <v>55208</v>
      </c>
      <c r="AF155" s="8">
        <f>ABS(ROUNDDOWN(AE155/3600,0))</f>
        <v>15</v>
      </c>
      <c r="AG155" s="8">
        <f>ABS(ROUNDDOWN((AE155-(3600*ROUNDDOWN(AE155/3600,0)))/60,0))</f>
        <v>20</v>
      </c>
      <c r="AH155" s="8">
        <f>ABS(AE155-(ROUNDDOWN(AE155/3600,0)*3600+ROUNDDOWN((AE155-(3600*ROUNDDOWN(AE155/3600,0)))/60,0)*60))</f>
        <v>8</v>
      </c>
      <c r="AI155" s="8">
        <f>324000-(R155+Q155*60+P155*60*60)</f>
        <v>55209</v>
      </c>
      <c r="AJ155" s="8">
        <f>ABS(ROUNDDOWN(AI155/3600,0))</f>
        <v>15</v>
      </c>
      <c r="AK155" s="8">
        <f>ABS(ROUNDDOWN((AI155-(3600*ROUNDDOWN(AI155/3600,0)))/60,0))</f>
        <v>20</v>
      </c>
      <c r="AL155" s="8">
        <f>ABS(AI155-(ROUNDDOWN(AI155/3600,0)*3600+ROUNDDOWN((AI155-(3600*ROUNDDOWN(AI155/3600,0)))/60,0)*60))</f>
        <v>9</v>
      </c>
      <c r="AM155" s="8">
        <f>ROUND((AA155+AE155+AI155)/3,0)</f>
        <v>55209</v>
      </c>
      <c r="AN155" s="8">
        <f>ABS(ROUNDDOWN(AM155/3600,0))</f>
        <v>15</v>
      </c>
      <c r="AO155" s="8">
        <f>ABS(ROUNDDOWN((AM155-(3600*ROUNDDOWN(AM155/3600,0)))/60,0))</f>
        <v>20</v>
      </c>
      <c r="AP155" s="8">
        <f>ABS(AM155-(ROUNDDOWN(AM155/3600,0)*3600+ROUNDDOWN((AM155-(3600*ROUNDDOWN(AM155/3600,0)))/60,0)*60))</f>
        <v>9</v>
      </c>
      <c r="AR155" s="25"/>
      <c r="AS155" s="25"/>
      <c r="AT155" s="25"/>
      <c r="AU155" s="25"/>
      <c r="AV155" s="25"/>
      <c r="AW155" s="25"/>
      <c r="AX155" s="25"/>
    </row>
    <row r="156" spans="1:50" s="8" customFormat="1" ht="12">
      <c r="A156" s="11"/>
      <c r="B156" s="11"/>
      <c r="C156" s="11"/>
      <c r="D156" s="59"/>
      <c r="E156" s="59"/>
      <c r="F156" s="59"/>
      <c r="G156" s="59"/>
      <c r="H156" s="59"/>
      <c r="I156" s="59"/>
      <c r="J156" s="59"/>
      <c r="K156" s="59"/>
      <c r="L156" s="59"/>
      <c r="M156" s="59"/>
      <c r="N156" s="59"/>
      <c r="O156" s="59"/>
      <c r="P156" s="59"/>
      <c r="Q156" s="59"/>
      <c r="R156" s="59"/>
      <c r="S156" s="59"/>
      <c r="T156" s="59"/>
      <c r="U156" s="59"/>
      <c r="V156" s="59"/>
      <c r="W156" s="59"/>
      <c r="X156" s="59"/>
      <c r="AR156" s="25"/>
      <c r="AS156" s="25"/>
      <c r="AT156" s="25"/>
      <c r="AU156" s="25"/>
      <c r="AV156" s="25"/>
      <c r="AW156" s="25"/>
      <c r="AX156" s="25"/>
    </row>
    <row r="157" spans="1:50" s="8" customFormat="1" ht="12">
      <c r="A157" s="11"/>
      <c r="B157" s="11"/>
      <c r="C157" s="11"/>
      <c r="D157" s="59"/>
      <c r="E157" s="59"/>
      <c r="F157" s="59"/>
      <c r="G157" s="59"/>
      <c r="H157" s="59"/>
      <c r="I157" s="59"/>
      <c r="J157" s="59"/>
      <c r="K157" s="59"/>
      <c r="L157" s="59"/>
      <c r="M157" s="59"/>
      <c r="N157" s="59"/>
      <c r="O157" s="59"/>
      <c r="P157" s="59"/>
      <c r="Q157" s="59"/>
      <c r="R157" s="59"/>
      <c r="S157" s="59"/>
      <c r="T157" s="59"/>
      <c r="U157" s="59"/>
      <c r="V157" s="59"/>
      <c r="W157" s="59"/>
      <c r="X157" s="59"/>
      <c r="AR157" s="25"/>
      <c r="AS157" s="25"/>
      <c r="AT157" s="25"/>
      <c r="AU157" s="25"/>
      <c r="AV157" s="25"/>
      <c r="AW157" s="25"/>
      <c r="AX157" s="25"/>
    </row>
    <row r="158" spans="1:50" s="8" customFormat="1" ht="12">
      <c r="A158" s="7" t="s">
        <v>0</v>
      </c>
      <c r="B158" s="7" t="s">
        <v>1</v>
      </c>
      <c r="C158" s="7" t="s">
        <v>2</v>
      </c>
      <c r="D158" s="549" t="s">
        <v>3</v>
      </c>
      <c r="E158" s="549"/>
      <c r="F158" s="549"/>
      <c r="G158" s="549" t="s">
        <v>13</v>
      </c>
      <c r="H158" s="549"/>
      <c r="I158" s="549"/>
      <c r="J158" s="549" t="s">
        <v>4</v>
      </c>
      <c r="K158" s="549"/>
      <c r="L158" s="549"/>
      <c r="M158" s="549" t="s">
        <v>6</v>
      </c>
      <c r="N158" s="549"/>
      <c r="O158" s="549"/>
      <c r="P158" s="549" t="s">
        <v>5</v>
      </c>
      <c r="Q158" s="549"/>
      <c r="R158" s="549"/>
      <c r="S158" s="549" t="s">
        <v>7</v>
      </c>
      <c r="T158" s="549"/>
      <c r="U158" s="549"/>
      <c r="V158" s="549" t="s">
        <v>12</v>
      </c>
      <c r="W158" s="549"/>
      <c r="X158" s="549"/>
      <c r="AR158" s="25"/>
      <c r="AS158" s="25"/>
      <c r="AT158" s="25"/>
      <c r="AU158" s="25"/>
      <c r="AV158" s="25"/>
      <c r="AW158" s="25"/>
      <c r="AX158" s="25"/>
    </row>
    <row r="159" spans="1:50" s="8" customFormat="1" ht="13.5" customHeight="1">
      <c r="A159" s="9">
        <v>44859</v>
      </c>
      <c r="B159" s="7" t="s">
        <v>16</v>
      </c>
      <c r="C159" s="7" t="s">
        <v>162</v>
      </c>
      <c r="D159" s="30">
        <v>102</v>
      </c>
      <c r="E159" s="3">
        <v>38</v>
      </c>
      <c r="F159" s="4">
        <v>44</v>
      </c>
      <c r="G159" s="30" t="str">
        <f>IF(AA159&lt;0,"-"&amp;AB159,AB159)</f>
        <v>-12</v>
      </c>
      <c r="H159" s="3">
        <f t="shared" ref="H159:I161" si="83">AC159</f>
        <v>38</v>
      </c>
      <c r="I159" s="3">
        <f t="shared" si="83"/>
        <v>44</v>
      </c>
      <c r="J159" s="30">
        <v>102</v>
      </c>
      <c r="K159" s="3">
        <v>38</v>
      </c>
      <c r="L159" s="4">
        <v>42</v>
      </c>
      <c r="M159" s="30" t="str">
        <f>IF(AE159&lt;0,"-"&amp;AF159,AF159)</f>
        <v>-12</v>
      </c>
      <c r="N159" s="3">
        <f t="shared" ref="N159:O161" si="84">AG159</f>
        <v>38</v>
      </c>
      <c r="O159" s="3">
        <f t="shared" si="84"/>
        <v>42</v>
      </c>
      <c r="P159" s="30">
        <v>102</v>
      </c>
      <c r="Q159" s="3">
        <v>38</v>
      </c>
      <c r="R159" s="4">
        <v>42</v>
      </c>
      <c r="S159" s="30" t="str">
        <f>IF(AI159&lt;0,"-"&amp;AJ159,AJ159)</f>
        <v>-12</v>
      </c>
      <c r="T159" s="3">
        <f t="shared" ref="T159:U161" si="85">AK159</f>
        <v>38</v>
      </c>
      <c r="U159" s="3">
        <f t="shared" si="85"/>
        <v>42</v>
      </c>
      <c r="V159" s="30" t="str">
        <f>IF(AM159&lt;0,"-"&amp;AN159,AN159)</f>
        <v>-12</v>
      </c>
      <c r="W159" s="3">
        <f t="shared" ref="W159:X161" si="86">AO159</f>
        <v>38</v>
      </c>
      <c r="X159" s="4">
        <f t="shared" si="86"/>
        <v>43</v>
      </c>
      <c r="AA159" s="8">
        <f>324000-(F159+E159*60+D159*60*60)</f>
        <v>-45524</v>
      </c>
      <c r="AB159" s="8">
        <f>ABS(ROUNDDOWN(AA159/3600,0))</f>
        <v>12</v>
      </c>
      <c r="AC159" s="8">
        <f>ABS(ROUNDDOWN((AA159-(3600*ROUNDDOWN(AA159/3600,0)))/60,0))</f>
        <v>38</v>
      </c>
      <c r="AD159" s="8">
        <f>ABS(AA159-(ROUNDDOWN(AA159/3600,0)*3600+ROUNDDOWN((AA159-(3600*ROUNDDOWN(AA159/3600,0)))/60,0)*60))</f>
        <v>44</v>
      </c>
      <c r="AE159" s="8">
        <f>324000-(L159+K159*60+J159*60*60)</f>
        <v>-45522</v>
      </c>
      <c r="AF159" s="8">
        <f>ABS(ROUNDDOWN(AE159/3600,0))</f>
        <v>12</v>
      </c>
      <c r="AG159" s="8">
        <f>ABS(ROUNDDOWN((AE159-(3600*ROUNDDOWN(AE159/3600,0)))/60,0))</f>
        <v>38</v>
      </c>
      <c r="AH159" s="8">
        <f>ABS(AE159-(ROUNDDOWN(AE159/3600,0)*3600+ROUNDDOWN((AE159-(3600*ROUNDDOWN(AE159/3600,0)))/60,0)*60))</f>
        <v>42</v>
      </c>
      <c r="AI159" s="8">
        <f>324000-(R159+Q159*60+P159*60*60)</f>
        <v>-45522</v>
      </c>
      <c r="AJ159" s="8">
        <f>ABS(ROUNDDOWN(AI159/3600,0))</f>
        <v>12</v>
      </c>
      <c r="AK159" s="8">
        <f>ABS(ROUNDDOWN((AI159-(3600*ROUNDDOWN(AI159/3600,0)))/60,0))</f>
        <v>38</v>
      </c>
      <c r="AL159" s="8">
        <f>ABS(AI159-(ROUNDDOWN(AI159/3600,0)*3600+ROUNDDOWN((AI159-(3600*ROUNDDOWN(AI159/3600,0)))/60,0)*60))</f>
        <v>42</v>
      </c>
      <c r="AM159" s="8">
        <f>ROUND((AA159+AE159+AI159)/3,0)</f>
        <v>-45523</v>
      </c>
      <c r="AN159" s="8">
        <f>ABS(ROUNDDOWN(AM159/3600,0))</f>
        <v>12</v>
      </c>
      <c r="AO159" s="8">
        <f>ABS(ROUNDDOWN((AM159-(3600*ROUNDDOWN(AM159/3600,0)))/60,0))</f>
        <v>38</v>
      </c>
      <c r="AP159" s="8">
        <f>ABS(AM159-(ROUNDDOWN(AM159/3600,0)*3600+ROUNDDOWN((AM159-(3600*ROUNDDOWN(AM159/3600,0)))/60,0)*60))</f>
        <v>43</v>
      </c>
      <c r="AR159" s="25"/>
      <c r="AS159" s="25"/>
      <c r="AT159" s="25"/>
      <c r="AU159" s="25"/>
      <c r="AV159" s="25"/>
      <c r="AW159" s="25"/>
      <c r="AX159" s="25"/>
    </row>
    <row r="160" spans="1:50" s="8" customFormat="1" ht="12">
      <c r="A160" s="7"/>
      <c r="B160" s="7"/>
      <c r="C160" s="7" t="s">
        <v>215</v>
      </c>
      <c r="D160" s="31">
        <v>105</v>
      </c>
      <c r="E160" s="3">
        <v>20</v>
      </c>
      <c r="F160" s="4">
        <v>34</v>
      </c>
      <c r="G160" s="30" t="str">
        <f>IF(AA160&lt;0,"-"&amp;AB160,AB160)</f>
        <v>-15</v>
      </c>
      <c r="H160" s="3">
        <f t="shared" si="83"/>
        <v>20</v>
      </c>
      <c r="I160" s="3">
        <f t="shared" si="83"/>
        <v>34</v>
      </c>
      <c r="J160" s="31">
        <v>105</v>
      </c>
      <c r="K160" s="3">
        <v>20</v>
      </c>
      <c r="L160" s="4">
        <v>37</v>
      </c>
      <c r="M160" s="30" t="str">
        <f>IF(AE160&lt;0,"-"&amp;AF160,AF160)</f>
        <v>-15</v>
      </c>
      <c r="N160" s="3">
        <f t="shared" si="84"/>
        <v>20</v>
      </c>
      <c r="O160" s="3">
        <f t="shared" si="84"/>
        <v>37</v>
      </c>
      <c r="P160" s="31">
        <v>105</v>
      </c>
      <c r="Q160" s="3">
        <v>20</v>
      </c>
      <c r="R160" s="4">
        <v>38</v>
      </c>
      <c r="S160" s="30" t="str">
        <f>IF(AI160&lt;0,"-"&amp;AJ160,AJ160)</f>
        <v>-15</v>
      </c>
      <c r="T160" s="3">
        <f t="shared" si="85"/>
        <v>20</v>
      </c>
      <c r="U160" s="3">
        <f t="shared" si="85"/>
        <v>38</v>
      </c>
      <c r="V160" s="30" t="str">
        <f>IF(AM160&lt;0,"-"&amp;AN160,AN160)</f>
        <v>-15</v>
      </c>
      <c r="W160" s="3">
        <f t="shared" si="86"/>
        <v>20</v>
      </c>
      <c r="X160" s="4">
        <f t="shared" si="86"/>
        <v>36</v>
      </c>
      <c r="AA160" s="8">
        <f>324000-(F160+E160*60+D160*60*60)</f>
        <v>-55234</v>
      </c>
      <c r="AB160" s="8">
        <f>ABS(ROUNDDOWN(AA160/3600,0))</f>
        <v>15</v>
      </c>
      <c r="AC160" s="8">
        <f>ABS(ROUNDDOWN((AA160-(3600*ROUNDDOWN(AA160/3600,0)))/60,0))</f>
        <v>20</v>
      </c>
      <c r="AD160" s="8">
        <f>ABS(AA160-(ROUNDDOWN(AA160/3600,0)*3600+ROUNDDOWN((AA160-(3600*ROUNDDOWN(AA160/3600,0)))/60,0)*60))</f>
        <v>34</v>
      </c>
      <c r="AE160" s="8">
        <f>324000-(L160+K160*60+J160*60*60)</f>
        <v>-55237</v>
      </c>
      <c r="AF160" s="8">
        <f>ABS(ROUNDDOWN(AE160/3600,0))</f>
        <v>15</v>
      </c>
      <c r="AG160" s="8">
        <f>ABS(ROUNDDOWN((AE160-(3600*ROUNDDOWN(AE160/3600,0)))/60,0))</f>
        <v>20</v>
      </c>
      <c r="AH160" s="8">
        <f>ABS(AE160-(ROUNDDOWN(AE160/3600,0)*3600+ROUNDDOWN((AE160-(3600*ROUNDDOWN(AE160/3600,0)))/60,0)*60))</f>
        <v>37</v>
      </c>
      <c r="AI160" s="8">
        <f>324000-(R160+Q160*60+P160*60*60)</f>
        <v>-55238</v>
      </c>
      <c r="AJ160" s="8">
        <f>ABS(ROUNDDOWN(AI160/3600,0))</f>
        <v>15</v>
      </c>
      <c r="AK160" s="8">
        <f>ABS(ROUNDDOWN((AI160-(3600*ROUNDDOWN(AI160/3600,0)))/60,0))</f>
        <v>20</v>
      </c>
      <c r="AL160" s="8">
        <f>ABS(AI160-(ROUNDDOWN(AI160/3600,0)*3600+ROUNDDOWN((AI160-(3600*ROUNDDOWN(AI160/3600,0)))/60,0)*60))</f>
        <v>38</v>
      </c>
      <c r="AM160" s="8">
        <f>ROUND((AA160+AE160+AI160)/3,0)</f>
        <v>-55236</v>
      </c>
      <c r="AN160" s="8">
        <f>ABS(ROUNDDOWN(AM160/3600,0))</f>
        <v>15</v>
      </c>
      <c r="AO160" s="8">
        <f>ABS(ROUNDDOWN((AM160-(3600*ROUNDDOWN(AM160/3600,0)))/60,0))</f>
        <v>20</v>
      </c>
      <c r="AP160" s="8">
        <f>ABS(AM160-(ROUNDDOWN(AM160/3600,0)*3600+ROUNDDOWN((AM160-(3600*ROUNDDOWN(AM160/3600,0)))/60,0)*60))</f>
        <v>36</v>
      </c>
      <c r="AR160" s="25"/>
      <c r="AS160" s="25"/>
      <c r="AT160" s="25"/>
      <c r="AU160" s="25"/>
      <c r="AV160" s="25"/>
      <c r="AW160" s="25"/>
      <c r="AX160" s="25"/>
    </row>
    <row r="161" spans="1:51" s="8" customFormat="1" ht="12">
      <c r="A161" s="7"/>
      <c r="B161" s="7"/>
      <c r="C161" s="7" t="s">
        <v>165</v>
      </c>
      <c r="D161" s="31">
        <v>103</v>
      </c>
      <c r="E161" s="3">
        <v>35</v>
      </c>
      <c r="F161" s="56">
        <v>52</v>
      </c>
      <c r="G161" s="30" t="str">
        <f>IF(AA161&lt;0,"-"&amp;AB161,AB161)</f>
        <v>-13</v>
      </c>
      <c r="H161" s="3">
        <f t="shared" si="83"/>
        <v>35</v>
      </c>
      <c r="I161" s="3">
        <f t="shared" si="83"/>
        <v>52</v>
      </c>
      <c r="J161" s="31">
        <v>103</v>
      </c>
      <c r="K161" s="3">
        <v>35</v>
      </c>
      <c r="L161" s="56">
        <v>53</v>
      </c>
      <c r="M161" s="30" t="str">
        <f>IF(AE161&lt;0,"-"&amp;AF161,AF161)</f>
        <v>-13</v>
      </c>
      <c r="N161" s="3">
        <f t="shared" si="84"/>
        <v>35</v>
      </c>
      <c r="O161" s="3">
        <f t="shared" si="84"/>
        <v>53</v>
      </c>
      <c r="P161" s="31">
        <v>103</v>
      </c>
      <c r="Q161" s="3">
        <v>35</v>
      </c>
      <c r="R161" s="56">
        <v>54</v>
      </c>
      <c r="S161" s="30" t="str">
        <f>IF(AI161&lt;0,"-"&amp;AJ161,AJ161)</f>
        <v>-13</v>
      </c>
      <c r="T161" s="3">
        <f t="shared" si="85"/>
        <v>35</v>
      </c>
      <c r="U161" s="3">
        <f t="shared" si="85"/>
        <v>54</v>
      </c>
      <c r="V161" s="30" t="str">
        <f>IF(AM161&lt;0,"-"&amp;AN161,AN161)</f>
        <v>-13</v>
      </c>
      <c r="W161" s="3">
        <f t="shared" si="86"/>
        <v>35</v>
      </c>
      <c r="X161" s="4">
        <f t="shared" si="86"/>
        <v>53</v>
      </c>
      <c r="AA161" s="8">
        <f>324000-(F161+E161*60+D161*60*60)</f>
        <v>-48952</v>
      </c>
      <c r="AB161" s="8">
        <f>ABS(ROUNDDOWN(AA161/3600,0))</f>
        <v>13</v>
      </c>
      <c r="AC161" s="8">
        <f>ABS(ROUNDDOWN((AA161-(3600*ROUNDDOWN(AA161/3600,0)))/60,0))</f>
        <v>35</v>
      </c>
      <c r="AD161" s="8">
        <f>ABS(AA161-(ROUNDDOWN(AA161/3600,0)*3600+ROUNDDOWN((AA161-(3600*ROUNDDOWN(AA161/3600,0)))/60,0)*60))</f>
        <v>52</v>
      </c>
      <c r="AE161" s="8">
        <f>324000-(L161+K161*60+J161*60*60)</f>
        <v>-48953</v>
      </c>
      <c r="AF161" s="8">
        <f>ABS(ROUNDDOWN(AE161/3600,0))</f>
        <v>13</v>
      </c>
      <c r="AG161" s="8">
        <f>ABS(ROUNDDOWN((AE161-(3600*ROUNDDOWN(AE161/3600,0)))/60,0))</f>
        <v>35</v>
      </c>
      <c r="AH161" s="8">
        <f>ABS(AE161-(ROUNDDOWN(AE161/3600,0)*3600+ROUNDDOWN((AE161-(3600*ROUNDDOWN(AE161/3600,0)))/60,0)*60))</f>
        <v>53</v>
      </c>
      <c r="AI161" s="8">
        <f>324000-(R161+Q161*60+P161*60*60)</f>
        <v>-48954</v>
      </c>
      <c r="AJ161" s="8">
        <f>ABS(ROUNDDOWN(AI161/3600,0))</f>
        <v>13</v>
      </c>
      <c r="AK161" s="8">
        <f>ABS(ROUNDDOWN((AI161-(3600*ROUNDDOWN(AI161/3600,0)))/60,0))</f>
        <v>35</v>
      </c>
      <c r="AL161" s="8">
        <f>ABS(AI161-(ROUNDDOWN(AI161/3600,0)*3600+ROUNDDOWN((AI161-(3600*ROUNDDOWN(AI161/3600,0)))/60,0)*60))</f>
        <v>54</v>
      </c>
      <c r="AM161" s="8">
        <f>ROUND((AA161+AE161+AI161)/3,0)</f>
        <v>-48953</v>
      </c>
      <c r="AN161" s="8">
        <f>ABS(ROUNDDOWN(AM161/3600,0))</f>
        <v>13</v>
      </c>
      <c r="AO161" s="8">
        <f>ABS(ROUNDDOWN((AM161-(3600*ROUNDDOWN(AM161/3600,0)))/60,0))</f>
        <v>35</v>
      </c>
      <c r="AP161" s="8">
        <f>ABS(AM161-(ROUNDDOWN(AM161/3600,0)*3600+ROUNDDOWN((AM161-(3600*ROUNDDOWN(AM161/3600,0)))/60,0)*60))</f>
        <v>53</v>
      </c>
      <c r="AR161" s="25"/>
      <c r="AS161" s="25"/>
      <c r="AT161" s="25"/>
      <c r="AU161" s="25"/>
      <c r="AV161" s="25"/>
      <c r="AW161" s="25"/>
      <c r="AX161" s="25"/>
    </row>
    <row r="162" spans="1:51" s="8" customFormat="1" ht="12">
      <c r="A162" s="11"/>
      <c r="B162" s="11"/>
      <c r="C162" s="11"/>
      <c r="D162" s="59"/>
      <c r="E162" s="59"/>
      <c r="F162" s="59"/>
      <c r="G162" s="59"/>
      <c r="H162" s="59"/>
      <c r="I162" s="59"/>
      <c r="J162" s="59"/>
      <c r="K162" s="59"/>
      <c r="L162" s="59"/>
      <c r="M162" s="59"/>
      <c r="N162" s="59"/>
      <c r="O162" s="59"/>
      <c r="P162" s="59"/>
      <c r="Q162" s="59"/>
      <c r="R162" s="59"/>
      <c r="S162" s="59"/>
      <c r="T162" s="59"/>
      <c r="U162" s="59"/>
      <c r="V162" s="59"/>
      <c r="W162" s="59"/>
      <c r="X162" s="59"/>
      <c r="AR162" s="25"/>
      <c r="AS162" s="25"/>
      <c r="AT162" s="25"/>
      <c r="AU162" s="25"/>
      <c r="AV162" s="25"/>
      <c r="AW162" s="25"/>
      <c r="AX162" s="25"/>
    </row>
    <row r="163" spans="1:51" s="8" customFormat="1" ht="12">
      <c r="A163" s="11"/>
      <c r="B163" s="11"/>
      <c r="C163" s="11"/>
      <c r="D163" s="59"/>
      <c r="E163" s="59"/>
      <c r="F163" s="59"/>
      <c r="G163" s="59"/>
      <c r="H163" s="59"/>
      <c r="I163" s="59"/>
      <c r="J163" s="59"/>
      <c r="K163" s="59"/>
      <c r="L163" s="59"/>
      <c r="M163" s="59"/>
      <c r="N163" s="59"/>
      <c r="O163" s="59"/>
      <c r="P163" s="59"/>
      <c r="Q163" s="59"/>
      <c r="R163" s="59"/>
      <c r="S163" s="59"/>
      <c r="T163" s="59"/>
      <c r="U163" s="59"/>
      <c r="V163" s="59"/>
      <c r="W163" s="59"/>
      <c r="X163" s="59"/>
      <c r="AR163" s="25"/>
      <c r="AS163" s="25"/>
      <c r="AT163" s="25"/>
      <c r="AU163" s="25"/>
      <c r="AV163" s="25"/>
      <c r="AW163" s="25"/>
      <c r="AX163" s="25"/>
    </row>
    <row r="164" spans="1:51" s="8" customFormat="1" ht="12">
      <c r="A164" s="7" t="s">
        <v>0</v>
      </c>
      <c r="B164" s="7" t="s">
        <v>1</v>
      </c>
      <c r="C164" s="7" t="s">
        <v>2</v>
      </c>
      <c r="D164" s="549" t="s">
        <v>3</v>
      </c>
      <c r="E164" s="549"/>
      <c r="F164" s="549"/>
      <c r="G164" s="549" t="s">
        <v>13</v>
      </c>
      <c r="H164" s="549"/>
      <c r="I164" s="549"/>
      <c r="J164" s="549" t="s">
        <v>4</v>
      </c>
      <c r="K164" s="549"/>
      <c r="L164" s="549"/>
      <c r="M164" s="549" t="s">
        <v>6</v>
      </c>
      <c r="N164" s="549"/>
      <c r="O164" s="549"/>
      <c r="P164" s="549" t="s">
        <v>5</v>
      </c>
      <c r="Q164" s="549"/>
      <c r="R164" s="549"/>
      <c r="S164" s="549" t="s">
        <v>7</v>
      </c>
      <c r="T164" s="549"/>
      <c r="U164" s="549"/>
      <c r="V164" s="549" t="s">
        <v>12</v>
      </c>
      <c r="W164" s="549"/>
      <c r="X164" s="549"/>
      <c r="AR164" s="25"/>
      <c r="AS164" s="25"/>
      <c r="AT164" s="25"/>
      <c r="AU164" s="25"/>
      <c r="AV164" s="25"/>
      <c r="AW164" s="25"/>
      <c r="AX164" s="25"/>
    </row>
    <row r="165" spans="1:51" s="8" customFormat="1" ht="13.5" customHeight="1">
      <c r="A165" s="9">
        <v>44859</v>
      </c>
      <c r="B165" s="7" t="s">
        <v>16</v>
      </c>
      <c r="C165" s="7" t="s">
        <v>162</v>
      </c>
      <c r="D165" s="30">
        <v>102</v>
      </c>
      <c r="E165" s="3">
        <v>38</v>
      </c>
      <c r="F165" s="4">
        <v>41</v>
      </c>
      <c r="G165" s="30" t="str">
        <f>IF(AA165&lt;0,"-"&amp;AB165,AB165)</f>
        <v>-12</v>
      </c>
      <c r="H165" s="3">
        <f t="shared" ref="H165:I167" si="87">AC165</f>
        <v>38</v>
      </c>
      <c r="I165" s="3">
        <f t="shared" si="87"/>
        <v>41</v>
      </c>
      <c r="J165" s="30">
        <v>102</v>
      </c>
      <c r="K165" s="3">
        <v>38</v>
      </c>
      <c r="L165" s="4">
        <v>41</v>
      </c>
      <c r="M165" s="30" t="str">
        <f>IF(AE165&lt;0,"-"&amp;AF165,AF165)</f>
        <v>-12</v>
      </c>
      <c r="N165" s="3">
        <f t="shared" ref="N165:O167" si="88">AG165</f>
        <v>38</v>
      </c>
      <c r="O165" s="3">
        <f t="shared" si="88"/>
        <v>41</v>
      </c>
      <c r="P165" s="30">
        <v>102</v>
      </c>
      <c r="Q165" s="3">
        <v>38</v>
      </c>
      <c r="R165" s="4">
        <v>42</v>
      </c>
      <c r="S165" s="30" t="str">
        <f>IF(AI165&lt;0,"-"&amp;AJ165,AJ165)</f>
        <v>-12</v>
      </c>
      <c r="T165" s="3">
        <f t="shared" ref="T165:U167" si="89">AK165</f>
        <v>38</v>
      </c>
      <c r="U165" s="3">
        <f t="shared" si="89"/>
        <v>42</v>
      </c>
      <c r="V165" s="30" t="str">
        <f>IF(AM165&lt;0,"-"&amp;AN165,AN165)</f>
        <v>-12</v>
      </c>
      <c r="W165" s="3">
        <f t="shared" ref="W165:X167" si="90">AO165</f>
        <v>38</v>
      </c>
      <c r="X165" s="4">
        <f t="shared" si="90"/>
        <v>41</v>
      </c>
      <c r="AA165" s="8">
        <f>324000-(F165+E165*60+D165*60*60)</f>
        <v>-45521</v>
      </c>
      <c r="AB165" s="8">
        <f>ABS(ROUNDDOWN(AA165/3600,0))</f>
        <v>12</v>
      </c>
      <c r="AC165" s="8">
        <f>ABS(ROUNDDOWN((AA165-(3600*ROUNDDOWN(AA165/3600,0)))/60,0))</f>
        <v>38</v>
      </c>
      <c r="AD165" s="8">
        <f>ABS(AA165-(ROUNDDOWN(AA165/3600,0)*3600+ROUNDDOWN((AA165-(3600*ROUNDDOWN(AA165/3600,0)))/60,0)*60))</f>
        <v>41</v>
      </c>
      <c r="AE165" s="8">
        <f>324000-(L165+K165*60+J165*60*60)</f>
        <v>-45521</v>
      </c>
      <c r="AF165" s="8">
        <f>ABS(ROUNDDOWN(AE165/3600,0))</f>
        <v>12</v>
      </c>
      <c r="AG165" s="8">
        <f>ABS(ROUNDDOWN((AE165-(3600*ROUNDDOWN(AE165/3600,0)))/60,0))</f>
        <v>38</v>
      </c>
      <c r="AH165" s="8">
        <f>ABS(AE165-(ROUNDDOWN(AE165/3600,0)*3600+ROUNDDOWN((AE165-(3600*ROUNDDOWN(AE165/3600,0)))/60,0)*60))</f>
        <v>41</v>
      </c>
      <c r="AI165" s="8">
        <f>324000-(R165+Q165*60+P165*60*60)</f>
        <v>-45522</v>
      </c>
      <c r="AJ165" s="8">
        <f>ABS(ROUNDDOWN(AI165/3600,0))</f>
        <v>12</v>
      </c>
      <c r="AK165" s="8">
        <f>ABS(ROUNDDOWN((AI165-(3600*ROUNDDOWN(AI165/3600,0)))/60,0))</f>
        <v>38</v>
      </c>
      <c r="AL165" s="8">
        <f>ABS(AI165-(ROUNDDOWN(AI165/3600,0)*3600+ROUNDDOWN((AI165-(3600*ROUNDDOWN(AI165/3600,0)))/60,0)*60))</f>
        <v>42</v>
      </c>
      <c r="AM165" s="8">
        <f>ROUND((AA165+AE165+AI165)/3,0)</f>
        <v>-45521</v>
      </c>
      <c r="AN165" s="8">
        <f>ABS(ROUNDDOWN(AM165/3600,0))</f>
        <v>12</v>
      </c>
      <c r="AO165" s="8">
        <f>ABS(ROUNDDOWN((AM165-(3600*ROUNDDOWN(AM165/3600,0)))/60,0))</f>
        <v>38</v>
      </c>
      <c r="AP165" s="8">
        <f>ABS(AM165-(ROUNDDOWN(AM165/3600,0)*3600+ROUNDDOWN((AM165-(3600*ROUNDDOWN(AM165/3600,0)))/60,0)*60))</f>
        <v>41</v>
      </c>
      <c r="AR165" s="25"/>
      <c r="AS165" s="25"/>
      <c r="AT165" s="25"/>
      <c r="AU165" s="25"/>
      <c r="AV165" s="25"/>
      <c r="AW165" s="25"/>
      <c r="AX165" s="25"/>
    </row>
    <row r="166" spans="1:51" s="8" customFormat="1" ht="12">
      <c r="A166" s="7"/>
      <c r="B166" s="7"/>
      <c r="C166" s="7" t="s">
        <v>180</v>
      </c>
      <c r="D166" s="31">
        <v>108</v>
      </c>
      <c r="E166" s="3">
        <v>41</v>
      </c>
      <c r="F166" s="4">
        <v>59</v>
      </c>
      <c r="G166" s="30" t="str">
        <f>IF(AA166&lt;0,"-"&amp;AB166,AB166)</f>
        <v>-18</v>
      </c>
      <c r="H166" s="3">
        <f t="shared" si="87"/>
        <v>41</v>
      </c>
      <c r="I166" s="3">
        <f t="shared" si="87"/>
        <v>59</v>
      </c>
      <c r="J166" s="31">
        <v>108</v>
      </c>
      <c r="K166" s="3">
        <v>41</v>
      </c>
      <c r="L166" s="4">
        <v>56</v>
      </c>
      <c r="M166" s="30" t="str">
        <f>IF(AE166&lt;0,"-"&amp;AF166,AF166)</f>
        <v>-18</v>
      </c>
      <c r="N166" s="3">
        <f t="shared" si="88"/>
        <v>41</v>
      </c>
      <c r="O166" s="3">
        <f t="shared" si="88"/>
        <v>56</v>
      </c>
      <c r="P166" s="31">
        <v>108</v>
      </c>
      <c r="Q166" s="3">
        <v>41</v>
      </c>
      <c r="R166" s="4">
        <v>58</v>
      </c>
      <c r="S166" s="30" t="str">
        <f>IF(AI166&lt;0,"-"&amp;AJ166,AJ166)</f>
        <v>-18</v>
      </c>
      <c r="T166" s="3">
        <f t="shared" si="89"/>
        <v>41</v>
      </c>
      <c r="U166" s="3">
        <f t="shared" si="89"/>
        <v>58</v>
      </c>
      <c r="V166" s="30" t="str">
        <f>IF(AM166&lt;0,"-"&amp;AN166,AN166)</f>
        <v>-18</v>
      </c>
      <c r="W166" s="3">
        <f t="shared" si="90"/>
        <v>41</v>
      </c>
      <c r="X166" s="4">
        <f t="shared" si="90"/>
        <v>58</v>
      </c>
      <c r="AA166" s="8">
        <f>324000-(F166+E166*60+D166*60*60)</f>
        <v>-67319</v>
      </c>
      <c r="AB166" s="8">
        <f>ABS(ROUNDDOWN(AA166/3600,0))</f>
        <v>18</v>
      </c>
      <c r="AC166" s="8">
        <f>ABS(ROUNDDOWN((AA166-(3600*ROUNDDOWN(AA166/3600,0)))/60,0))</f>
        <v>41</v>
      </c>
      <c r="AD166" s="8">
        <f>ABS(AA166-(ROUNDDOWN(AA166/3600,0)*3600+ROUNDDOWN((AA166-(3600*ROUNDDOWN(AA166/3600,0)))/60,0)*60))</f>
        <v>59</v>
      </c>
      <c r="AE166" s="8">
        <f>324000-(L166+K166*60+J166*60*60)</f>
        <v>-67316</v>
      </c>
      <c r="AF166" s="8">
        <f>ABS(ROUNDDOWN(AE166/3600,0))</f>
        <v>18</v>
      </c>
      <c r="AG166" s="8">
        <f>ABS(ROUNDDOWN((AE166-(3600*ROUNDDOWN(AE166/3600,0)))/60,0))</f>
        <v>41</v>
      </c>
      <c r="AH166" s="8">
        <f>ABS(AE166-(ROUNDDOWN(AE166/3600,0)*3600+ROUNDDOWN((AE166-(3600*ROUNDDOWN(AE166/3600,0)))/60,0)*60))</f>
        <v>56</v>
      </c>
      <c r="AI166" s="8">
        <f>324000-(R166+Q166*60+P166*60*60)</f>
        <v>-67318</v>
      </c>
      <c r="AJ166" s="8">
        <f>ABS(ROUNDDOWN(AI166/3600,0))</f>
        <v>18</v>
      </c>
      <c r="AK166" s="8">
        <f>ABS(ROUNDDOWN((AI166-(3600*ROUNDDOWN(AI166/3600,0)))/60,0))</f>
        <v>41</v>
      </c>
      <c r="AL166" s="8">
        <f>ABS(AI166-(ROUNDDOWN(AI166/3600,0)*3600+ROUNDDOWN((AI166-(3600*ROUNDDOWN(AI166/3600,0)))/60,0)*60))</f>
        <v>58</v>
      </c>
      <c r="AM166" s="8">
        <f>ROUND((AA166+AE166+AI166)/3,0)</f>
        <v>-67318</v>
      </c>
      <c r="AN166" s="8">
        <f>ABS(ROUNDDOWN(AM166/3600,0))</f>
        <v>18</v>
      </c>
      <c r="AO166" s="8">
        <f>ABS(ROUNDDOWN((AM166-(3600*ROUNDDOWN(AM166/3600,0)))/60,0))</f>
        <v>41</v>
      </c>
      <c r="AP166" s="8">
        <f>ABS(AM166-(ROUNDDOWN(AM166/3600,0)*3600+ROUNDDOWN((AM166-(3600*ROUNDDOWN(AM166/3600,0)))/60,0)*60))</f>
        <v>58</v>
      </c>
      <c r="AR166" s="25"/>
      <c r="AS166" s="25"/>
      <c r="AT166" s="25"/>
      <c r="AU166" s="25"/>
      <c r="AV166" s="25"/>
      <c r="AW166" s="25"/>
      <c r="AX166" s="25"/>
    </row>
    <row r="167" spans="1:51" s="8" customFormat="1" ht="12">
      <c r="A167" s="7"/>
      <c r="B167" s="7"/>
      <c r="C167" s="7" t="s">
        <v>187</v>
      </c>
      <c r="D167" s="31">
        <v>96</v>
      </c>
      <c r="E167" s="3">
        <v>19</v>
      </c>
      <c r="F167" s="4">
        <v>6</v>
      </c>
      <c r="G167" s="30" t="str">
        <f>IF(AA167&lt;0,"-"&amp;AB167,AB167)</f>
        <v>-6</v>
      </c>
      <c r="H167" s="3">
        <f t="shared" si="87"/>
        <v>19</v>
      </c>
      <c r="I167" s="3">
        <f t="shared" si="87"/>
        <v>6</v>
      </c>
      <c r="J167" s="31">
        <v>96</v>
      </c>
      <c r="K167" s="3">
        <v>19</v>
      </c>
      <c r="L167" s="4">
        <v>6</v>
      </c>
      <c r="M167" s="30" t="str">
        <f>IF(AE167&lt;0,"-"&amp;AF167,AF167)</f>
        <v>-6</v>
      </c>
      <c r="N167" s="3">
        <f t="shared" si="88"/>
        <v>19</v>
      </c>
      <c r="O167" s="3">
        <f t="shared" si="88"/>
        <v>6</v>
      </c>
      <c r="P167" s="31">
        <v>96</v>
      </c>
      <c r="Q167" s="3">
        <v>19</v>
      </c>
      <c r="R167" s="4">
        <v>6</v>
      </c>
      <c r="S167" s="30" t="str">
        <f>IF(AI167&lt;0,"-"&amp;AJ167,AJ167)</f>
        <v>-6</v>
      </c>
      <c r="T167" s="3">
        <f t="shared" si="89"/>
        <v>19</v>
      </c>
      <c r="U167" s="3">
        <f t="shared" si="89"/>
        <v>6</v>
      </c>
      <c r="V167" s="30" t="str">
        <f>IF(AM167&lt;0,"-"&amp;AN167,AN167)</f>
        <v>-6</v>
      </c>
      <c r="W167" s="3">
        <f t="shared" si="90"/>
        <v>19</v>
      </c>
      <c r="X167" s="4">
        <f t="shared" si="90"/>
        <v>6</v>
      </c>
      <c r="AA167" s="8">
        <f>324000-(F167+E167*60+D167*60*60)</f>
        <v>-22746</v>
      </c>
      <c r="AB167" s="8">
        <f>ABS(ROUNDDOWN(AA167/3600,0))</f>
        <v>6</v>
      </c>
      <c r="AC167" s="8">
        <f>ABS(ROUNDDOWN((AA167-(3600*ROUNDDOWN(AA167/3600,0)))/60,0))</f>
        <v>19</v>
      </c>
      <c r="AD167" s="8">
        <f>ABS(AA167-(ROUNDDOWN(AA167/3600,0)*3600+ROUNDDOWN((AA167-(3600*ROUNDDOWN(AA167/3600,0)))/60,0)*60))</f>
        <v>6</v>
      </c>
      <c r="AE167" s="8">
        <f>324000-(L167+K167*60+J167*60*60)</f>
        <v>-22746</v>
      </c>
      <c r="AF167" s="8">
        <f>ABS(ROUNDDOWN(AE167/3600,0))</f>
        <v>6</v>
      </c>
      <c r="AG167" s="8">
        <f>ABS(ROUNDDOWN((AE167-(3600*ROUNDDOWN(AE167/3600,0)))/60,0))</f>
        <v>19</v>
      </c>
      <c r="AH167" s="8">
        <f>ABS(AE167-(ROUNDDOWN(AE167/3600,0)*3600+ROUNDDOWN((AE167-(3600*ROUNDDOWN(AE167/3600,0)))/60,0)*60))</f>
        <v>6</v>
      </c>
      <c r="AI167" s="8">
        <f>324000-(R167+Q167*60+P167*60*60)</f>
        <v>-22746</v>
      </c>
      <c r="AJ167" s="8">
        <f>ABS(ROUNDDOWN(AI167/3600,0))</f>
        <v>6</v>
      </c>
      <c r="AK167" s="8">
        <f>ABS(ROUNDDOWN((AI167-(3600*ROUNDDOWN(AI167/3600,0)))/60,0))</f>
        <v>19</v>
      </c>
      <c r="AL167" s="8">
        <f>ABS(AI167-(ROUNDDOWN(AI167/3600,0)*3600+ROUNDDOWN((AI167-(3600*ROUNDDOWN(AI167/3600,0)))/60,0)*60))</f>
        <v>6</v>
      </c>
      <c r="AM167" s="8">
        <f>ROUND((AA167+AE167+AI167)/3,0)</f>
        <v>-22746</v>
      </c>
      <c r="AN167" s="8">
        <f>ABS(ROUNDDOWN(AM167/3600,0))</f>
        <v>6</v>
      </c>
      <c r="AO167" s="8">
        <f>ABS(ROUNDDOWN((AM167-(3600*ROUNDDOWN(AM167/3600,0)))/60,0))</f>
        <v>19</v>
      </c>
      <c r="AP167" s="8">
        <f>ABS(AM167-(ROUNDDOWN(AM167/3600,0)*3600+ROUNDDOWN((AM167-(3600*ROUNDDOWN(AM167/3600,0)))/60,0)*60))</f>
        <v>6</v>
      </c>
      <c r="AR167" s="25"/>
      <c r="AS167" s="25"/>
      <c r="AT167" s="25"/>
      <c r="AU167" s="25"/>
      <c r="AV167" s="25"/>
      <c r="AW167" s="25"/>
      <c r="AX167" s="25"/>
    </row>
    <row r="168" spans="1:51" s="8" customFormat="1" ht="12">
      <c r="A168" s="11"/>
      <c r="B168" s="11"/>
      <c r="C168" s="11"/>
      <c r="D168" s="59"/>
      <c r="E168" s="59"/>
      <c r="F168" s="59"/>
      <c r="G168" s="59"/>
      <c r="H168" s="59"/>
      <c r="I168" s="59"/>
      <c r="J168" s="59"/>
      <c r="K168" s="59"/>
      <c r="L168" s="59"/>
      <c r="M168" s="59"/>
      <c r="N168" s="59"/>
      <c r="O168" s="59"/>
      <c r="P168" s="59"/>
      <c r="Q168" s="59"/>
      <c r="R168" s="59"/>
      <c r="S168" s="59"/>
      <c r="T168" s="59"/>
      <c r="U168" s="59"/>
      <c r="V168" s="59"/>
      <c r="W168" s="59"/>
      <c r="X168" s="59"/>
      <c r="AR168" s="25"/>
      <c r="AS168" s="25"/>
      <c r="AT168" s="25"/>
      <c r="AU168" s="25"/>
      <c r="AV168" s="25"/>
      <c r="AW168" s="25"/>
      <c r="AX168" s="25"/>
    </row>
    <row r="169" spans="1:51">
      <c r="A169" s="24"/>
      <c r="B169" s="24"/>
      <c r="C169" s="24"/>
      <c r="D169" s="12"/>
      <c r="E169" s="12"/>
      <c r="F169" s="33"/>
      <c r="G169" s="33"/>
      <c r="H169" s="12"/>
      <c r="I169" s="12"/>
      <c r="J169" s="12"/>
      <c r="K169" s="12"/>
      <c r="L169" s="33"/>
      <c r="M169" s="33"/>
      <c r="N169" s="12"/>
      <c r="O169" s="12"/>
      <c r="P169" s="12"/>
      <c r="Q169" s="12"/>
      <c r="R169" s="33"/>
      <c r="S169" s="33"/>
      <c r="T169" s="12"/>
      <c r="U169" s="12"/>
      <c r="V169" s="33"/>
      <c r="W169" s="12"/>
      <c r="X169" s="12"/>
      <c r="AM169" s="8"/>
      <c r="AN169" s="8"/>
      <c r="AO169" s="8"/>
      <c r="AP169" s="8"/>
      <c r="AY169" s="8"/>
    </row>
    <row r="170" spans="1:51" s="8" customFormat="1" ht="12">
      <c r="A170" s="7" t="s">
        <v>0</v>
      </c>
      <c r="B170" s="7" t="s">
        <v>1</v>
      </c>
      <c r="C170" s="7" t="s">
        <v>2</v>
      </c>
      <c r="D170" s="549" t="s">
        <v>3</v>
      </c>
      <c r="E170" s="549"/>
      <c r="F170" s="549"/>
      <c r="G170" s="549" t="s">
        <v>13</v>
      </c>
      <c r="H170" s="549"/>
      <c r="I170" s="549"/>
      <c r="J170" s="549" t="s">
        <v>4</v>
      </c>
      <c r="K170" s="549"/>
      <c r="L170" s="549"/>
      <c r="M170" s="549" t="s">
        <v>6</v>
      </c>
      <c r="N170" s="549"/>
      <c r="O170" s="549"/>
      <c r="P170" s="549" t="s">
        <v>5</v>
      </c>
      <c r="Q170" s="549"/>
      <c r="R170" s="549"/>
      <c r="S170" s="549" t="s">
        <v>7</v>
      </c>
      <c r="T170" s="549"/>
      <c r="U170" s="549"/>
      <c r="V170" s="549" t="s">
        <v>12</v>
      </c>
      <c r="W170" s="549"/>
      <c r="X170" s="549"/>
      <c r="AR170" s="25"/>
      <c r="AS170" s="25"/>
      <c r="AT170" s="25"/>
      <c r="AU170" s="25"/>
      <c r="AV170" s="25"/>
      <c r="AW170" s="25"/>
      <c r="AX170" s="25"/>
    </row>
    <row r="171" spans="1:51" s="8" customFormat="1" ht="13.5" customHeight="1">
      <c r="A171" s="9">
        <v>44859</v>
      </c>
      <c r="B171" s="7" t="s">
        <v>216</v>
      </c>
      <c r="C171" s="7" t="s">
        <v>215</v>
      </c>
      <c r="D171" s="30">
        <v>98</v>
      </c>
      <c r="E171" s="3">
        <v>10</v>
      </c>
      <c r="F171" s="4">
        <v>2</v>
      </c>
      <c r="G171" s="30" t="str">
        <f>IF(AA171&lt;0,"-"&amp;AB171,AB171)</f>
        <v>-8</v>
      </c>
      <c r="H171" s="3">
        <f>AC171</f>
        <v>10</v>
      </c>
      <c r="I171" s="3">
        <f>AD171</f>
        <v>2</v>
      </c>
      <c r="J171" s="30">
        <v>98</v>
      </c>
      <c r="K171" s="3">
        <v>10</v>
      </c>
      <c r="L171" s="4">
        <v>1</v>
      </c>
      <c r="M171" s="30" t="str">
        <f>IF(AE171&lt;0,"-"&amp;AF171,AF171)</f>
        <v>-8</v>
      </c>
      <c r="N171" s="3">
        <f>AG171</f>
        <v>10</v>
      </c>
      <c r="O171" s="3">
        <f>AH171</f>
        <v>1</v>
      </c>
      <c r="P171" s="30">
        <v>98</v>
      </c>
      <c r="Q171" s="3">
        <v>10</v>
      </c>
      <c r="R171" s="4">
        <v>1</v>
      </c>
      <c r="S171" s="30" t="str">
        <f>IF(AI171&lt;0,"-"&amp;AJ171,AJ171)</f>
        <v>-8</v>
      </c>
      <c r="T171" s="3">
        <f>AK171</f>
        <v>10</v>
      </c>
      <c r="U171" s="3">
        <f>AL171</f>
        <v>1</v>
      </c>
      <c r="V171" s="30" t="str">
        <f>IF(AM171&lt;0,"-"&amp;AN171,AN171)</f>
        <v>-8</v>
      </c>
      <c r="W171" s="3">
        <f>AO171</f>
        <v>10</v>
      </c>
      <c r="X171" s="4">
        <f>AP171</f>
        <v>1</v>
      </c>
      <c r="AA171" s="8">
        <f>324000-(F171+E171*60+D171*60*60)</f>
        <v>-29402</v>
      </c>
      <c r="AB171" s="8">
        <f>ABS(ROUNDDOWN(AA171/3600,0))</f>
        <v>8</v>
      </c>
      <c r="AC171" s="8">
        <f>ABS(ROUNDDOWN((AA171-(3600*ROUNDDOWN(AA171/3600,0)))/60,0))</f>
        <v>10</v>
      </c>
      <c r="AD171" s="8">
        <f>ABS(AA171-(ROUNDDOWN(AA171/3600,0)*3600+ROUNDDOWN((AA171-(3600*ROUNDDOWN(AA171/3600,0)))/60,0)*60))</f>
        <v>2</v>
      </c>
      <c r="AE171" s="8">
        <f>324000-(L171+K171*60+J171*60*60)</f>
        <v>-29401</v>
      </c>
      <c r="AF171" s="8">
        <f>ABS(ROUNDDOWN(AE171/3600,0))</f>
        <v>8</v>
      </c>
      <c r="AG171" s="8">
        <f>ABS(ROUNDDOWN((AE171-(3600*ROUNDDOWN(AE171/3600,0)))/60,0))</f>
        <v>10</v>
      </c>
      <c r="AH171" s="8">
        <f>ABS(AE171-(ROUNDDOWN(AE171/3600,0)*3600+ROUNDDOWN((AE171-(3600*ROUNDDOWN(AE171/3600,0)))/60,0)*60))</f>
        <v>1</v>
      </c>
      <c r="AI171" s="8">
        <f>324000-(R171+Q171*60+P171*60*60)</f>
        <v>-29401</v>
      </c>
      <c r="AJ171" s="8">
        <f>ABS(ROUNDDOWN(AI171/3600,0))</f>
        <v>8</v>
      </c>
      <c r="AK171" s="8">
        <f>ABS(ROUNDDOWN((AI171-(3600*ROUNDDOWN(AI171/3600,0)))/60,0))</f>
        <v>10</v>
      </c>
      <c r="AL171" s="8">
        <f>ABS(AI171-(ROUNDDOWN(AI171/3600,0)*3600+ROUNDDOWN((AI171-(3600*ROUNDDOWN(AI171/3600,0)))/60,0)*60))</f>
        <v>1</v>
      </c>
      <c r="AM171" s="8">
        <f>ROUND((AA171+AE171+AI171)/3,0)</f>
        <v>-29401</v>
      </c>
      <c r="AN171" s="8">
        <f>ABS(ROUNDDOWN(AM171/3600,0))</f>
        <v>8</v>
      </c>
      <c r="AO171" s="8">
        <f>ABS(ROUNDDOWN((AM171-(3600*ROUNDDOWN(AM171/3600,0)))/60,0))</f>
        <v>10</v>
      </c>
      <c r="AP171" s="8">
        <f>ABS(AM171-(ROUNDDOWN(AM171/3600,0)*3600+ROUNDDOWN((AM171-(3600*ROUNDDOWN(AM171/3600,0)))/60,0)*60))</f>
        <v>1</v>
      </c>
      <c r="AR171" s="25"/>
      <c r="AS171" s="25"/>
      <c r="AT171" s="25"/>
      <c r="AU171" s="25"/>
      <c r="AV171" s="25"/>
      <c r="AW171" s="25"/>
      <c r="AX171" s="25"/>
      <c r="AY171" s="5"/>
    </row>
    <row r="172" spans="1:51" s="8" customFormat="1" ht="12">
      <c r="A172" s="7"/>
      <c r="B172" s="7"/>
      <c r="C172" s="7" t="s">
        <v>187</v>
      </c>
      <c r="D172" s="31">
        <v>84</v>
      </c>
      <c r="E172" s="3">
        <v>59</v>
      </c>
      <c r="F172" s="4">
        <v>31</v>
      </c>
      <c r="G172" s="30">
        <f>IF(AA172&lt;0,"-"&amp;AB172,AB172)</f>
        <v>5</v>
      </c>
      <c r="H172" s="3">
        <f>AC172</f>
        <v>0</v>
      </c>
      <c r="I172" s="3">
        <f>AD172</f>
        <v>29</v>
      </c>
      <c r="J172" s="31">
        <v>84</v>
      </c>
      <c r="K172" s="3">
        <v>59</v>
      </c>
      <c r="L172" s="4">
        <v>30</v>
      </c>
      <c r="M172" s="30">
        <f>IF(AE172&lt;0,"-"&amp;AF172,AF172)</f>
        <v>5</v>
      </c>
      <c r="N172" s="3">
        <f>AG172</f>
        <v>0</v>
      </c>
      <c r="O172" s="3">
        <f>AH172</f>
        <v>30</v>
      </c>
      <c r="P172" s="31">
        <v>84</v>
      </c>
      <c r="Q172" s="3">
        <v>59</v>
      </c>
      <c r="R172" s="4">
        <v>31</v>
      </c>
      <c r="S172" s="30">
        <f>IF(AI172&lt;0,"-"&amp;AJ172,AJ172)</f>
        <v>5</v>
      </c>
      <c r="T172" s="3">
        <f>AK172</f>
        <v>0</v>
      </c>
      <c r="U172" s="3">
        <f>AL172</f>
        <v>29</v>
      </c>
      <c r="V172" s="30">
        <f>IF(AM172&lt;0,"-"&amp;AN172,AN172)</f>
        <v>5</v>
      </c>
      <c r="W172" s="3">
        <f>AO172</f>
        <v>0</v>
      </c>
      <c r="X172" s="4">
        <f>AP172</f>
        <v>29</v>
      </c>
      <c r="AA172" s="8">
        <f>324000-(F172+E172*60+D172*60*60)</f>
        <v>18029</v>
      </c>
      <c r="AB172" s="8">
        <f>ABS(ROUNDDOWN(AA172/3600,0))</f>
        <v>5</v>
      </c>
      <c r="AC172" s="8">
        <f>ABS(ROUNDDOWN((AA172-(3600*ROUNDDOWN(AA172/3600,0)))/60,0))</f>
        <v>0</v>
      </c>
      <c r="AD172" s="8">
        <f>ABS(AA172-(ROUNDDOWN(AA172/3600,0)*3600+ROUNDDOWN((AA172-(3600*ROUNDDOWN(AA172/3600,0)))/60,0)*60))</f>
        <v>29</v>
      </c>
      <c r="AE172" s="8">
        <f>324000-(L172+K172*60+J172*60*60)</f>
        <v>18030</v>
      </c>
      <c r="AF172" s="8">
        <f>ABS(ROUNDDOWN(AE172/3600,0))</f>
        <v>5</v>
      </c>
      <c r="AG172" s="8">
        <f>ABS(ROUNDDOWN((AE172-(3600*ROUNDDOWN(AE172/3600,0)))/60,0))</f>
        <v>0</v>
      </c>
      <c r="AH172" s="8">
        <f>ABS(AE172-(ROUNDDOWN(AE172/3600,0)*3600+ROUNDDOWN((AE172-(3600*ROUNDDOWN(AE172/3600,0)))/60,0)*60))</f>
        <v>30</v>
      </c>
      <c r="AI172" s="8">
        <f>324000-(R172+Q172*60+P172*60*60)</f>
        <v>18029</v>
      </c>
      <c r="AJ172" s="8">
        <f>ABS(ROUNDDOWN(AI172/3600,0))</f>
        <v>5</v>
      </c>
      <c r="AK172" s="8">
        <f>ABS(ROUNDDOWN((AI172-(3600*ROUNDDOWN(AI172/3600,0)))/60,0))</f>
        <v>0</v>
      </c>
      <c r="AL172" s="8">
        <f>ABS(AI172-(ROUNDDOWN(AI172/3600,0)*3600+ROUNDDOWN((AI172-(3600*ROUNDDOWN(AI172/3600,0)))/60,0)*60))</f>
        <v>29</v>
      </c>
      <c r="AM172" s="8">
        <f>ROUND((AA172+AE172+AI172)/3,0)</f>
        <v>18029</v>
      </c>
      <c r="AN172" s="8">
        <f>ABS(ROUNDDOWN(AM172/3600,0))</f>
        <v>5</v>
      </c>
      <c r="AO172" s="8">
        <f>ABS(ROUNDDOWN((AM172-(3600*ROUNDDOWN(AM172/3600,0)))/60,0))</f>
        <v>0</v>
      </c>
      <c r="AP172" s="8">
        <f>ABS(AM172-(ROUNDDOWN(AM172/3600,0)*3600+ROUNDDOWN((AM172-(3600*ROUNDDOWN(AM172/3600,0)))/60,0)*60))</f>
        <v>29</v>
      </c>
      <c r="AR172" s="25"/>
      <c r="AS172" s="25"/>
      <c r="AT172" s="25"/>
      <c r="AU172" s="25"/>
      <c r="AV172" s="25"/>
      <c r="AW172" s="25"/>
      <c r="AX172" s="25"/>
    </row>
    <row r="173" spans="1:51" s="8" customFormat="1" ht="12">
      <c r="A173" s="11"/>
      <c r="B173" s="11"/>
      <c r="C173" s="11"/>
      <c r="D173" s="59"/>
      <c r="E173" s="59"/>
      <c r="F173" s="59"/>
      <c r="G173" s="59"/>
      <c r="H173" s="59"/>
      <c r="I173" s="59"/>
      <c r="J173" s="59"/>
      <c r="K173" s="59"/>
      <c r="L173" s="59"/>
      <c r="M173" s="59"/>
      <c r="N173" s="59"/>
      <c r="O173" s="59"/>
      <c r="P173" s="59"/>
      <c r="Q173" s="59"/>
      <c r="R173" s="59"/>
      <c r="S173" s="59"/>
      <c r="T173" s="59"/>
      <c r="U173" s="59"/>
      <c r="V173" s="59"/>
      <c r="W173" s="59"/>
      <c r="X173" s="59"/>
      <c r="AR173" s="25"/>
      <c r="AS173" s="25"/>
      <c r="AT173" s="25"/>
      <c r="AU173" s="25"/>
      <c r="AV173" s="25"/>
      <c r="AW173" s="25"/>
      <c r="AX173" s="25"/>
    </row>
    <row r="174" spans="1:51" s="8" customFormat="1" ht="12">
      <c r="A174" s="11"/>
      <c r="B174" s="11"/>
      <c r="C174" s="11"/>
      <c r="D174" s="59"/>
      <c r="E174" s="59"/>
      <c r="F174" s="59"/>
      <c r="G174" s="59"/>
      <c r="H174" s="59"/>
      <c r="I174" s="59"/>
      <c r="J174" s="59"/>
      <c r="K174" s="59"/>
      <c r="L174" s="59"/>
      <c r="M174" s="59"/>
      <c r="N174" s="59"/>
      <c r="O174" s="59"/>
      <c r="P174" s="59"/>
      <c r="Q174" s="59"/>
      <c r="R174" s="59"/>
      <c r="S174" s="59"/>
      <c r="T174" s="59"/>
      <c r="U174" s="59"/>
      <c r="V174" s="59"/>
      <c r="W174" s="59"/>
      <c r="X174" s="59"/>
      <c r="AR174" s="25"/>
      <c r="AS174" s="25"/>
      <c r="AT174" s="25"/>
      <c r="AU174" s="25"/>
      <c r="AV174" s="25"/>
      <c r="AW174" s="25"/>
      <c r="AX174" s="25"/>
    </row>
    <row r="175" spans="1:51" s="8" customFormat="1" ht="12">
      <c r="A175" s="7" t="s">
        <v>0</v>
      </c>
      <c r="B175" s="7" t="s">
        <v>1</v>
      </c>
      <c r="C175" s="7" t="s">
        <v>2</v>
      </c>
      <c r="D175" s="549" t="s">
        <v>3</v>
      </c>
      <c r="E175" s="549"/>
      <c r="F175" s="549"/>
      <c r="G175" s="549" t="s">
        <v>13</v>
      </c>
      <c r="H175" s="549"/>
      <c r="I175" s="549"/>
      <c r="J175" s="549" t="s">
        <v>4</v>
      </c>
      <c r="K175" s="549"/>
      <c r="L175" s="549"/>
      <c r="M175" s="549" t="s">
        <v>6</v>
      </c>
      <c r="N175" s="549"/>
      <c r="O175" s="549"/>
      <c r="P175" s="549" t="s">
        <v>5</v>
      </c>
      <c r="Q175" s="549"/>
      <c r="R175" s="549"/>
      <c r="S175" s="549" t="s">
        <v>7</v>
      </c>
      <c r="T175" s="549"/>
      <c r="U175" s="549"/>
      <c r="V175" s="549" t="s">
        <v>12</v>
      </c>
      <c r="W175" s="549"/>
      <c r="X175" s="549"/>
      <c r="AR175" s="25"/>
      <c r="AS175" s="25"/>
      <c r="AT175" s="25"/>
      <c r="AU175" s="25"/>
      <c r="AV175" s="25"/>
      <c r="AW175" s="25"/>
      <c r="AX175" s="25"/>
    </row>
    <row r="176" spans="1:51" s="8" customFormat="1" ht="13.5" customHeight="1">
      <c r="A176" s="9">
        <v>44859</v>
      </c>
      <c r="B176" s="7" t="s">
        <v>187</v>
      </c>
      <c r="C176" s="7" t="s">
        <v>170</v>
      </c>
      <c r="D176" s="30">
        <v>101</v>
      </c>
      <c r="E176" s="3">
        <v>34</v>
      </c>
      <c r="F176" s="4">
        <v>48</v>
      </c>
      <c r="G176" s="30" t="str">
        <f>IF(AA176&lt;0,"-"&amp;AB176,AB176)</f>
        <v>-11</v>
      </c>
      <c r="H176" s="3">
        <f t="shared" ref="H176:I178" si="91">AC176</f>
        <v>34</v>
      </c>
      <c r="I176" s="3">
        <f t="shared" si="91"/>
        <v>48</v>
      </c>
      <c r="J176" s="30">
        <v>101</v>
      </c>
      <c r="K176" s="3">
        <v>34</v>
      </c>
      <c r="L176" s="4">
        <v>48</v>
      </c>
      <c r="M176" s="30" t="str">
        <f>IF(AE176&lt;0,"-"&amp;AF176,AF176)</f>
        <v>-11</v>
      </c>
      <c r="N176" s="3">
        <f t="shared" ref="N176:O178" si="92">AG176</f>
        <v>34</v>
      </c>
      <c r="O176" s="3">
        <f t="shared" si="92"/>
        <v>48</v>
      </c>
      <c r="P176" s="30">
        <v>101</v>
      </c>
      <c r="Q176" s="3">
        <v>34</v>
      </c>
      <c r="R176" s="4">
        <v>47</v>
      </c>
      <c r="S176" s="30" t="str">
        <f>IF(AI176&lt;0,"-"&amp;AJ176,AJ176)</f>
        <v>-11</v>
      </c>
      <c r="T176" s="3">
        <f t="shared" ref="T176:U178" si="93">AK176</f>
        <v>34</v>
      </c>
      <c r="U176" s="3">
        <f t="shared" si="93"/>
        <v>47</v>
      </c>
      <c r="V176" s="30" t="str">
        <f>IF(AM176&lt;0,"-"&amp;AN176,AN176)</f>
        <v>-11</v>
      </c>
      <c r="W176" s="3">
        <f t="shared" ref="W176:X178" si="94">AO176</f>
        <v>34</v>
      </c>
      <c r="X176" s="4">
        <f t="shared" si="94"/>
        <v>48</v>
      </c>
      <c r="AA176" s="8">
        <f>324000-(F176+E176*60+D176*60*60)</f>
        <v>-41688</v>
      </c>
      <c r="AB176" s="8">
        <f>ABS(ROUNDDOWN(AA176/3600,0))</f>
        <v>11</v>
      </c>
      <c r="AC176" s="8">
        <f>ABS(ROUNDDOWN((AA176-(3600*ROUNDDOWN(AA176/3600,0)))/60,0))</f>
        <v>34</v>
      </c>
      <c r="AD176" s="8">
        <f>ABS(AA176-(ROUNDDOWN(AA176/3600,0)*3600+ROUNDDOWN((AA176-(3600*ROUNDDOWN(AA176/3600,0)))/60,0)*60))</f>
        <v>48</v>
      </c>
      <c r="AE176" s="8">
        <f>324000-(L176+K176*60+J176*60*60)</f>
        <v>-41688</v>
      </c>
      <c r="AF176" s="8">
        <f>ABS(ROUNDDOWN(AE176/3600,0))</f>
        <v>11</v>
      </c>
      <c r="AG176" s="8">
        <f>ABS(ROUNDDOWN((AE176-(3600*ROUNDDOWN(AE176/3600,0)))/60,0))</f>
        <v>34</v>
      </c>
      <c r="AH176" s="8">
        <f>ABS(AE176-(ROUNDDOWN(AE176/3600,0)*3600+ROUNDDOWN((AE176-(3600*ROUNDDOWN(AE176/3600,0)))/60,0)*60))</f>
        <v>48</v>
      </c>
      <c r="AI176" s="8">
        <f>324000-(R176+Q176*60+P176*60*60)</f>
        <v>-41687</v>
      </c>
      <c r="AJ176" s="8">
        <f>ABS(ROUNDDOWN(AI176/3600,0))</f>
        <v>11</v>
      </c>
      <c r="AK176" s="8">
        <f>ABS(ROUNDDOWN((AI176-(3600*ROUNDDOWN(AI176/3600,0)))/60,0))</f>
        <v>34</v>
      </c>
      <c r="AL176" s="8">
        <f>ABS(AI176-(ROUNDDOWN(AI176/3600,0)*3600+ROUNDDOWN((AI176-(3600*ROUNDDOWN(AI176/3600,0)))/60,0)*60))</f>
        <v>47</v>
      </c>
      <c r="AM176" s="8">
        <f>ROUND((AA176+AE176+AI176)/3,0)</f>
        <v>-41688</v>
      </c>
      <c r="AN176" s="8">
        <f>ABS(ROUNDDOWN(AM176/3600,0))</f>
        <v>11</v>
      </c>
      <c r="AO176" s="8">
        <f>ABS(ROUNDDOWN((AM176-(3600*ROUNDDOWN(AM176/3600,0)))/60,0))</f>
        <v>34</v>
      </c>
      <c r="AP176" s="8">
        <f>ABS(AM176-(ROUNDDOWN(AM176/3600,0)*3600+ROUNDDOWN((AM176-(3600*ROUNDDOWN(AM176/3600,0)))/60,0)*60))</f>
        <v>48</v>
      </c>
      <c r="AR176" s="25"/>
      <c r="AS176" s="25"/>
      <c r="AT176" s="25"/>
      <c r="AU176" s="25"/>
      <c r="AV176" s="25"/>
      <c r="AW176" s="25"/>
      <c r="AX176" s="25"/>
    </row>
    <row r="177" spans="1:51" s="8" customFormat="1" ht="12">
      <c r="A177" s="7"/>
      <c r="B177" s="7"/>
      <c r="C177" s="7" t="s">
        <v>216</v>
      </c>
      <c r="D177" s="31">
        <v>95</v>
      </c>
      <c r="E177" s="3">
        <v>1</v>
      </c>
      <c r="F177" s="4">
        <v>22</v>
      </c>
      <c r="G177" s="30" t="str">
        <f>IF(AA177&lt;0,"-"&amp;AB177,AB177)</f>
        <v>-5</v>
      </c>
      <c r="H177" s="3">
        <f t="shared" si="91"/>
        <v>1</v>
      </c>
      <c r="I177" s="3">
        <f t="shared" si="91"/>
        <v>22</v>
      </c>
      <c r="J177" s="31">
        <v>95</v>
      </c>
      <c r="K177" s="3">
        <v>1</v>
      </c>
      <c r="L177" s="4">
        <v>22</v>
      </c>
      <c r="M177" s="30" t="str">
        <f>IF(AE177&lt;0,"-"&amp;AF177,AF177)</f>
        <v>-5</v>
      </c>
      <c r="N177" s="3">
        <f t="shared" si="92"/>
        <v>1</v>
      </c>
      <c r="O177" s="3">
        <f t="shared" si="92"/>
        <v>22</v>
      </c>
      <c r="P177" s="31">
        <v>95</v>
      </c>
      <c r="Q177" s="3">
        <v>1</v>
      </c>
      <c r="R177" s="4">
        <v>22</v>
      </c>
      <c r="S177" s="30" t="str">
        <f>IF(AI177&lt;0,"-"&amp;AJ177,AJ177)</f>
        <v>-5</v>
      </c>
      <c r="T177" s="3">
        <f t="shared" si="93"/>
        <v>1</v>
      </c>
      <c r="U177" s="3">
        <f t="shared" si="93"/>
        <v>22</v>
      </c>
      <c r="V177" s="30" t="str">
        <f>IF(AM177&lt;0,"-"&amp;AN177,AN177)</f>
        <v>-5</v>
      </c>
      <c r="W177" s="3">
        <f t="shared" si="94"/>
        <v>1</v>
      </c>
      <c r="X177" s="4">
        <f t="shared" si="94"/>
        <v>22</v>
      </c>
      <c r="AA177" s="8">
        <f>324000-(F177+E177*60+D177*60*60)</f>
        <v>-18082</v>
      </c>
      <c r="AB177" s="8">
        <f>ABS(ROUNDDOWN(AA177/3600,0))</f>
        <v>5</v>
      </c>
      <c r="AC177" s="8">
        <f>ABS(ROUNDDOWN((AA177-(3600*ROUNDDOWN(AA177/3600,0)))/60,0))</f>
        <v>1</v>
      </c>
      <c r="AD177" s="8">
        <f>ABS(AA177-(ROUNDDOWN(AA177/3600,0)*3600+ROUNDDOWN((AA177-(3600*ROUNDDOWN(AA177/3600,0)))/60,0)*60))</f>
        <v>22</v>
      </c>
      <c r="AE177" s="8">
        <f>324000-(L177+K177*60+J177*60*60)</f>
        <v>-18082</v>
      </c>
      <c r="AF177" s="8">
        <f>ABS(ROUNDDOWN(AE177/3600,0))</f>
        <v>5</v>
      </c>
      <c r="AG177" s="8">
        <f>ABS(ROUNDDOWN((AE177-(3600*ROUNDDOWN(AE177/3600,0)))/60,0))</f>
        <v>1</v>
      </c>
      <c r="AH177" s="8">
        <f>ABS(AE177-(ROUNDDOWN(AE177/3600,0)*3600+ROUNDDOWN((AE177-(3600*ROUNDDOWN(AE177/3600,0)))/60,0)*60))</f>
        <v>22</v>
      </c>
      <c r="AI177" s="8">
        <f>324000-(R177+Q177*60+P177*60*60)</f>
        <v>-18082</v>
      </c>
      <c r="AJ177" s="8">
        <f>ABS(ROUNDDOWN(AI177/3600,0))</f>
        <v>5</v>
      </c>
      <c r="AK177" s="8">
        <f>ABS(ROUNDDOWN((AI177-(3600*ROUNDDOWN(AI177/3600,0)))/60,0))</f>
        <v>1</v>
      </c>
      <c r="AL177" s="8">
        <f>ABS(AI177-(ROUNDDOWN(AI177/3600,0)*3600+ROUNDDOWN((AI177-(3600*ROUNDDOWN(AI177/3600,0)))/60,0)*60))</f>
        <v>22</v>
      </c>
      <c r="AM177" s="8">
        <f>ROUND((AA177+AE177+AI177)/3,0)</f>
        <v>-18082</v>
      </c>
      <c r="AN177" s="8">
        <f>ABS(ROUNDDOWN(AM177/3600,0))</f>
        <v>5</v>
      </c>
      <c r="AO177" s="8">
        <f>ABS(ROUNDDOWN((AM177-(3600*ROUNDDOWN(AM177/3600,0)))/60,0))</f>
        <v>1</v>
      </c>
      <c r="AP177" s="8">
        <f>ABS(AM177-(ROUNDDOWN(AM177/3600,0)*3600+ROUNDDOWN((AM177-(3600*ROUNDDOWN(AM177/3600,0)))/60,0)*60))</f>
        <v>22</v>
      </c>
      <c r="AR177" s="25"/>
      <c r="AS177" s="25"/>
      <c r="AT177" s="25"/>
      <c r="AU177" s="25"/>
      <c r="AV177" s="25"/>
      <c r="AW177" s="25"/>
      <c r="AX177" s="25"/>
    </row>
    <row r="178" spans="1:51" s="8" customFormat="1" ht="12">
      <c r="A178" s="7"/>
      <c r="B178" s="7"/>
      <c r="C178" s="7" t="s">
        <v>16</v>
      </c>
      <c r="D178" s="31">
        <v>83</v>
      </c>
      <c r="E178" s="3">
        <v>41</v>
      </c>
      <c r="F178" s="4">
        <v>25</v>
      </c>
      <c r="G178" s="30">
        <f>IF(AA178&lt;0,"-"&amp;AB178,AB178)</f>
        <v>6</v>
      </c>
      <c r="H178" s="3">
        <f t="shared" si="91"/>
        <v>18</v>
      </c>
      <c r="I178" s="3">
        <f t="shared" si="91"/>
        <v>35</v>
      </c>
      <c r="J178" s="31">
        <v>83</v>
      </c>
      <c r="K178" s="3">
        <v>41</v>
      </c>
      <c r="L178" s="4">
        <v>26</v>
      </c>
      <c r="M178" s="30">
        <f>IF(AE178&lt;0,"-"&amp;AF178,AF178)</f>
        <v>6</v>
      </c>
      <c r="N178" s="3">
        <f t="shared" si="92"/>
        <v>18</v>
      </c>
      <c r="O178" s="3">
        <f t="shared" si="92"/>
        <v>34</v>
      </c>
      <c r="P178" s="31">
        <v>83</v>
      </c>
      <c r="Q178" s="3">
        <v>41</v>
      </c>
      <c r="R178" s="4">
        <v>25</v>
      </c>
      <c r="S178" s="30">
        <f>IF(AI178&lt;0,"-"&amp;AJ178,AJ178)</f>
        <v>6</v>
      </c>
      <c r="T178" s="3">
        <f t="shared" si="93"/>
        <v>18</v>
      </c>
      <c r="U178" s="3">
        <f t="shared" si="93"/>
        <v>35</v>
      </c>
      <c r="V178" s="30">
        <f>IF(AM178&lt;0,"-"&amp;AN178,AN178)</f>
        <v>6</v>
      </c>
      <c r="W178" s="3">
        <f t="shared" si="94"/>
        <v>18</v>
      </c>
      <c r="X178" s="4">
        <f t="shared" si="94"/>
        <v>35</v>
      </c>
      <c r="AA178" s="8">
        <f>324000-(F178+E178*60+D178*60*60)</f>
        <v>22715</v>
      </c>
      <c r="AB178" s="8">
        <f>ABS(ROUNDDOWN(AA178/3600,0))</f>
        <v>6</v>
      </c>
      <c r="AC178" s="8">
        <f>ABS(ROUNDDOWN((AA178-(3600*ROUNDDOWN(AA178/3600,0)))/60,0))</f>
        <v>18</v>
      </c>
      <c r="AD178" s="8">
        <f>ABS(AA178-(ROUNDDOWN(AA178/3600,0)*3600+ROUNDDOWN((AA178-(3600*ROUNDDOWN(AA178/3600,0)))/60,0)*60))</f>
        <v>35</v>
      </c>
      <c r="AE178" s="8">
        <f>324000-(L178+K178*60+J178*60*60)</f>
        <v>22714</v>
      </c>
      <c r="AF178" s="8">
        <f>ABS(ROUNDDOWN(AE178/3600,0))</f>
        <v>6</v>
      </c>
      <c r="AG178" s="8">
        <f>ABS(ROUNDDOWN((AE178-(3600*ROUNDDOWN(AE178/3600,0)))/60,0))</f>
        <v>18</v>
      </c>
      <c r="AH178" s="8">
        <f>ABS(AE178-(ROUNDDOWN(AE178/3600,0)*3600+ROUNDDOWN((AE178-(3600*ROUNDDOWN(AE178/3600,0)))/60,0)*60))</f>
        <v>34</v>
      </c>
      <c r="AI178" s="8">
        <f>324000-(R178+Q178*60+P178*60*60)</f>
        <v>22715</v>
      </c>
      <c r="AJ178" s="8">
        <f>ABS(ROUNDDOWN(AI178/3600,0))</f>
        <v>6</v>
      </c>
      <c r="AK178" s="8">
        <f>ABS(ROUNDDOWN((AI178-(3600*ROUNDDOWN(AI178/3600,0)))/60,0))</f>
        <v>18</v>
      </c>
      <c r="AL178" s="8">
        <f>ABS(AI178-(ROUNDDOWN(AI178/3600,0)*3600+ROUNDDOWN((AI178-(3600*ROUNDDOWN(AI178/3600,0)))/60,0)*60))</f>
        <v>35</v>
      </c>
      <c r="AM178" s="8">
        <f>ROUND((AA178+AE178+AI178)/3,0)</f>
        <v>22715</v>
      </c>
      <c r="AN178" s="8">
        <f>ABS(ROUNDDOWN(AM178/3600,0))</f>
        <v>6</v>
      </c>
      <c r="AO178" s="8">
        <f>ABS(ROUNDDOWN((AM178-(3600*ROUNDDOWN(AM178/3600,0)))/60,0))</f>
        <v>18</v>
      </c>
      <c r="AP178" s="8">
        <f>ABS(AM178-(ROUNDDOWN(AM178/3600,0)*3600+ROUNDDOWN((AM178-(3600*ROUNDDOWN(AM178/3600,0)))/60,0)*60))</f>
        <v>35</v>
      </c>
      <c r="AR178" s="25"/>
      <c r="AS178" s="25"/>
      <c r="AT178" s="25"/>
      <c r="AU178" s="25"/>
      <c r="AV178" s="25"/>
      <c r="AW178" s="25"/>
      <c r="AX178" s="25"/>
    </row>
    <row r="179" spans="1:51" s="8" customFormat="1" ht="12">
      <c r="A179" s="11"/>
      <c r="B179" s="11"/>
      <c r="C179" s="11"/>
      <c r="D179" s="59"/>
      <c r="E179" s="59"/>
      <c r="F179" s="59"/>
      <c r="G179" s="59"/>
      <c r="H179" s="59"/>
      <c r="I179" s="59"/>
      <c r="J179" s="59"/>
      <c r="K179" s="59"/>
      <c r="L179" s="59"/>
      <c r="M179" s="59"/>
      <c r="N179" s="59"/>
      <c r="O179" s="59"/>
      <c r="P179" s="59"/>
      <c r="Q179" s="59"/>
      <c r="R179" s="59"/>
      <c r="S179" s="59"/>
      <c r="T179" s="59"/>
      <c r="U179" s="59"/>
      <c r="V179" s="59"/>
      <c r="W179" s="59"/>
      <c r="X179" s="59"/>
      <c r="AR179" s="25"/>
      <c r="AS179" s="25"/>
      <c r="AT179" s="25"/>
      <c r="AU179" s="25"/>
      <c r="AV179" s="25"/>
      <c r="AW179" s="25"/>
      <c r="AX179" s="25"/>
    </row>
    <row r="180" spans="1:51" s="8" customFormat="1" ht="12">
      <c r="A180" s="11"/>
      <c r="B180" s="11"/>
      <c r="C180" s="11"/>
      <c r="D180" s="59"/>
      <c r="E180" s="59"/>
      <c r="F180" s="59"/>
      <c r="G180" s="59"/>
      <c r="H180" s="59"/>
      <c r="I180" s="59"/>
      <c r="J180" s="59"/>
      <c r="K180" s="59"/>
      <c r="L180" s="59"/>
      <c r="M180" s="59"/>
      <c r="N180" s="59"/>
      <c r="O180" s="59"/>
      <c r="P180" s="59"/>
      <c r="Q180" s="59"/>
      <c r="R180" s="59"/>
      <c r="S180" s="59"/>
      <c r="T180" s="59"/>
      <c r="U180" s="59"/>
      <c r="V180" s="59"/>
      <c r="W180" s="59"/>
      <c r="X180" s="59"/>
      <c r="AR180" s="25"/>
      <c r="AS180" s="25"/>
      <c r="AT180" s="25"/>
      <c r="AU180" s="25"/>
      <c r="AV180" s="25"/>
      <c r="AW180" s="25"/>
      <c r="AX180" s="25"/>
    </row>
    <row r="181" spans="1:51" s="8" customFormat="1" ht="12">
      <c r="A181" s="11"/>
      <c r="B181" s="11"/>
      <c r="C181" s="11"/>
      <c r="D181" s="59"/>
      <c r="E181" s="59"/>
      <c r="F181" s="59"/>
      <c r="G181" s="59"/>
      <c r="H181" s="59"/>
      <c r="I181" s="59"/>
      <c r="J181" s="59"/>
      <c r="K181" s="59"/>
      <c r="L181" s="59"/>
      <c r="M181" s="59"/>
      <c r="N181" s="59"/>
      <c r="O181" s="59"/>
      <c r="P181" s="59"/>
      <c r="Q181" s="59"/>
      <c r="R181" s="59"/>
      <c r="S181" s="59"/>
      <c r="T181" s="59"/>
      <c r="U181" s="59"/>
      <c r="V181" s="59"/>
      <c r="W181" s="59"/>
      <c r="X181" s="59"/>
      <c r="AR181" s="25"/>
      <c r="AS181" s="25"/>
      <c r="AT181" s="25"/>
      <c r="AU181" s="25"/>
      <c r="AV181" s="25"/>
      <c r="AW181" s="25"/>
      <c r="AX181" s="25"/>
    </row>
    <row r="182" spans="1:51" ht="24">
      <c r="D182" s="1"/>
      <c r="E182" s="1"/>
      <c r="F182" s="2"/>
      <c r="G182" s="1"/>
      <c r="H182" s="1"/>
      <c r="I182" s="2"/>
      <c r="J182" s="1"/>
      <c r="K182" s="1"/>
      <c r="L182" s="2"/>
      <c r="M182" s="1"/>
      <c r="N182" s="1"/>
      <c r="O182" s="2"/>
      <c r="P182" s="1"/>
      <c r="Q182" s="1"/>
      <c r="R182" s="2"/>
      <c r="S182" s="1"/>
      <c r="T182" s="1"/>
      <c r="U182" s="2"/>
      <c r="V182" s="1"/>
      <c r="W182" s="1"/>
      <c r="X182" s="2"/>
      <c r="AA182" s="28"/>
      <c r="AB182" s="28"/>
      <c r="AC182" s="28"/>
      <c r="AD182" s="28"/>
      <c r="AE182" s="28"/>
      <c r="AF182" s="28"/>
      <c r="AG182" s="28"/>
      <c r="AH182" s="28"/>
      <c r="AI182" s="28"/>
      <c r="AJ182" s="28"/>
      <c r="AK182" s="28"/>
      <c r="AL182" s="28"/>
      <c r="AM182" s="27"/>
      <c r="AN182" s="27"/>
      <c r="AO182" s="27"/>
      <c r="AY182" s="8"/>
    </row>
    <row r="183" spans="1:51" s="25" customFormat="1" ht="27.75" customHeight="1">
      <c r="A183" s="24"/>
      <c r="B183" s="547" t="s">
        <v>204</v>
      </c>
      <c r="C183" s="547"/>
      <c r="D183" s="547"/>
      <c r="E183" s="547"/>
      <c r="F183" s="547"/>
      <c r="G183" s="547"/>
      <c r="H183" s="547"/>
      <c r="I183" s="547"/>
      <c r="J183" s="547"/>
      <c r="K183" s="547"/>
      <c r="L183" s="547"/>
      <c r="M183" s="547"/>
      <c r="N183" s="547"/>
      <c r="O183" s="547"/>
      <c r="P183" s="547"/>
      <c r="Q183" s="547"/>
      <c r="R183" s="547"/>
      <c r="S183" s="547"/>
      <c r="T183" s="547"/>
      <c r="U183" s="547"/>
      <c r="AY183" s="8"/>
    </row>
    <row r="185" spans="1:51" s="8" customFormat="1" ht="12">
      <c r="A185" s="11"/>
      <c r="B185" s="11"/>
      <c r="C185" s="11"/>
      <c r="D185" s="59"/>
      <c r="E185" s="59"/>
      <c r="F185" s="59"/>
      <c r="G185" s="59"/>
      <c r="H185" s="59"/>
      <c r="I185" s="59"/>
      <c r="J185" s="59"/>
      <c r="K185" s="59"/>
      <c r="L185" s="59"/>
      <c r="M185" s="59"/>
      <c r="N185" s="59"/>
      <c r="O185" s="59"/>
      <c r="P185" s="59"/>
      <c r="Q185" s="59"/>
      <c r="R185" s="59"/>
      <c r="S185" s="59"/>
      <c r="T185" s="59"/>
      <c r="U185" s="59"/>
      <c r="V185" s="59"/>
      <c r="W185" s="59"/>
      <c r="X185" s="59"/>
      <c r="AR185" s="25"/>
      <c r="AS185" s="25"/>
      <c r="AT185" s="25"/>
      <c r="AU185" s="25"/>
      <c r="AV185" s="25"/>
      <c r="AW185" s="25"/>
      <c r="AX185" s="25"/>
      <c r="AY185" s="25"/>
    </row>
    <row r="186" spans="1:51" s="8" customFormat="1">
      <c r="A186" s="7" t="s">
        <v>0</v>
      </c>
      <c r="B186" s="7" t="s">
        <v>1</v>
      </c>
      <c r="C186" s="7" t="s">
        <v>2</v>
      </c>
      <c r="D186" s="549" t="s">
        <v>3</v>
      </c>
      <c r="E186" s="549"/>
      <c r="F186" s="549"/>
      <c r="G186" s="549" t="s">
        <v>13</v>
      </c>
      <c r="H186" s="549"/>
      <c r="I186" s="549"/>
      <c r="J186" s="549" t="s">
        <v>4</v>
      </c>
      <c r="K186" s="549"/>
      <c r="L186" s="549"/>
      <c r="M186" s="549" t="s">
        <v>6</v>
      </c>
      <c r="N186" s="549"/>
      <c r="O186" s="549"/>
      <c r="P186" s="549" t="s">
        <v>5</v>
      </c>
      <c r="Q186" s="549"/>
      <c r="R186" s="549"/>
      <c r="S186" s="549" t="s">
        <v>7</v>
      </c>
      <c r="T186" s="549"/>
      <c r="U186" s="549"/>
      <c r="V186" s="549" t="s">
        <v>12</v>
      </c>
      <c r="W186" s="549"/>
      <c r="X186" s="549"/>
      <c r="AR186" s="25"/>
      <c r="AS186" s="25"/>
      <c r="AT186" s="25"/>
      <c r="AU186" s="25"/>
      <c r="AV186" s="25"/>
      <c r="AW186" s="25"/>
      <c r="AX186" s="25"/>
      <c r="AY186" s="5"/>
    </row>
    <row r="187" spans="1:51" s="8" customFormat="1" ht="13.5" customHeight="1">
      <c r="A187" s="9">
        <v>44862</v>
      </c>
      <c r="B187" s="7" t="s">
        <v>36</v>
      </c>
      <c r="C187" s="7" t="s">
        <v>85</v>
      </c>
      <c r="D187" s="30">
        <v>108</v>
      </c>
      <c r="E187" s="3">
        <v>54</v>
      </c>
      <c r="F187" s="4">
        <v>0</v>
      </c>
      <c r="G187" s="30" t="str">
        <f>IF(AA187&lt;0,"-"&amp;AB187,AB187)</f>
        <v>-18</v>
      </c>
      <c r="H187" s="3">
        <f>AC187</f>
        <v>54</v>
      </c>
      <c r="I187" s="3">
        <f>AD187</f>
        <v>0</v>
      </c>
      <c r="J187" s="30">
        <v>108</v>
      </c>
      <c r="K187" s="3">
        <v>54</v>
      </c>
      <c r="L187" s="4">
        <v>2</v>
      </c>
      <c r="M187" s="30" t="str">
        <f>IF(AE187&lt;0,"-"&amp;AF187,AF187)</f>
        <v>-18</v>
      </c>
      <c r="N187" s="3">
        <f>AG187</f>
        <v>54</v>
      </c>
      <c r="O187" s="3">
        <f>AH187</f>
        <v>2</v>
      </c>
      <c r="P187" s="30">
        <v>108</v>
      </c>
      <c r="Q187" s="3">
        <v>54</v>
      </c>
      <c r="R187" s="4">
        <v>1</v>
      </c>
      <c r="S187" s="30" t="str">
        <f>IF(AI187&lt;0,"-"&amp;AJ187,AJ187)</f>
        <v>-18</v>
      </c>
      <c r="T187" s="3">
        <f>AK187</f>
        <v>54</v>
      </c>
      <c r="U187" s="3">
        <f>AL187</f>
        <v>1</v>
      </c>
      <c r="V187" s="30" t="str">
        <f>IF(AM187&lt;0,"-"&amp;AN187,AN187)</f>
        <v>-18</v>
      </c>
      <c r="W187" s="3">
        <f>AO187</f>
        <v>54</v>
      </c>
      <c r="X187" s="4">
        <f>AP187</f>
        <v>1</v>
      </c>
      <c r="AA187" s="8">
        <f>324000-(F187+E187*60+D187*60*60)</f>
        <v>-68040</v>
      </c>
      <c r="AB187" s="8">
        <f>ABS(ROUNDDOWN(AA187/3600,0))</f>
        <v>18</v>
      </c>
      <c r="AC187" s="8">
        <f>ABS(ROUNDDOWN((AA187-(3600*ROUNDDOWN(AA187/3600,0)))/60,0))</f>
        <v>54</v>
      </c>
      <c r="AD187" s="8">
        <f>ABS(AA187-(ROUNDDOWN(AA187/3600,0)*3600+ROUNDDOWN((AA187-(3600*ROUNDDOWN(AA187/3600,0)))/60,0)*60))</f>
        <v>0</v>
      </c>
      <c r="AE187" s="8">
        <f>324000-(L187+K187*60+J187*60*60)</f>
        <v>-68042</v>
      </c>
      <c r="AF187" s="8">
        <f>ABS(ROUNDDOWN(AE187/3600,0))</f>
        <v>18</v>
      </c>
      <c r="AG187" s="8">
        <f>ABS(ROUNDDOWN((AE187-(3600*ROUNDDOWN(AE187/3600,0)))/60,0))</f>
        <v>54</v>
      </c>
      <c r="AH187" s="8">
        <f>ABS(AE187-(ROUNDDOWN(AE187/3600,0)*3600+ROUNDDOWN((AE187-(3600*ROUNDDOWN(AE187/3600,0)))/60,0)*60))</f>
        <v>2</v>
      </c>
      <c r="AI187" s="8">
        <f>324000-(R187+Q187*60+P187*60*60)</f>
        <v>-68041</v>
      </c>
      <c r="AJ187" s="8">
        <f>ABS(ROUNDDOWN(AI187/3600,0))</f>
        <v>18</v>
      </c>
      <c r="AK187" s="8">
        <f>ABS(ROUNDDOWN((AI187-(3600*ROUNDDOWN(AI187/3600,0)))/60,0))</f>
        <v>54</v>
      </c>
      <c r="AL187" s="8">
        <f>ABS(AI187-(ROUNDDOWN(AI187/3600,0)*3600+ROUNDDOWN((AI187-(3600*ROUNDDOWN(AI187/3600,0)))/60,0)*60))</f>
        <v>1</v>
      </c>
      <c r="AM187" s="8">
        <f>ROUND((AA187+AE187+AI187)/3,0)</f>
        <v>-68041</v>
      </c>
      <c r="AN187" s="8">
        <f>ABS(ROUNDDOWN(AM187/3600,0))</f>
        <v>18</v>
      </c>
      <c r="AO187" s="8">
        <f>ABS(ROUNDDOWN((AM187-(3600*ROUNDDOWN(AM187/3600,0)))/60,0))</f>
        <v>54</v>
      </c>
      <c r="AP187" s="8">
        <f>ABS(AM187-(ROUNDDOWN(AM187/3600,0)*3600+ROUNDDOWN((AM187-(3600*ROUNDDOWN(AM187/3600,0)))/60,0)*60))</f>
        <v>1</v>
      </c>
      <c r="AR187" s="25"/>
      <c r="AS187" s="25"/>
      <c r="AT187" s="25"/>
      <c r="AU187" s="25"/>
      <c r="AV187" s="25"/>
      <c r="AW187" s="25"/>
      <c r="AX187" s="25"/>
    </row>
    <row r="188" spans="1:51" s="8" customFormat="1" ht="12">
      <c r="A188" s="7"/>
      <c r="B188" s="7"/>
      <c r="C188" s="7" t="s">
        <v>38</v>
      </c>
      <c r="D188" s="31">
        <v>89</v>
      </c>
      <c r="E188" s="3">
        <v>28</v>
      </c>
      <c r="F188" s="4">
        <v>48</v>
      </c>
      <c r="G188" s="30">
        <f>IF(AA188&lt;0,"-"&amp;AB188,AB188)</f>
        <v>0</v>
      </c>
      <c r="H188" s="3">
        <f>AC188</f>
        <v>31</v>
      </c>
      <c r="I188" s="3">
        <f>AD188</f>
        <v>12</v>
      </c>
      <c r="J188" s="31">
        <v>89</v>
      </c>
      <c r="K188" s="3">
        <v>28</v>
      </c>
      <c r="L188" s="4">
        <v>47</v>
      </c>
      <c r="M188" s="30">
        <f>IF(AE188&lt;0,"-"&amp;AF188,AF188)</f>
        <v>0</v>
      </c>
      <c r="N188" s="3">
        <f>AG188</f>
        <v>31</v>
      </c>
      <c r="O188" s="3">
        <f>AH188</f>
        <v>13</v>
      </c>
      <c r="P188" s="31">
        <v>89</v>
      </c>
      <c r="Q188" s="3">
        <v>28</v>
      </c>
      <c r="R188" s="4">
        <v>47</v>
      </c>
      <c r="S188" s="30">
        <f>IF(AI188&lt;0,"-"&amp;AJ188,AJ188)</f>
        <v>0</v>
      </c>
      <c r="T188" s="3">
        <f>AK188</f>
        <v>31</v>
      </c>
      <c r="U188" s="3">
        <f>AL188</f>
        <v>13</v>
      </c>
      <c r="V188" s="30">
        <f>IF(AM188&lt;0,"-"&amp;AN188,AN188)</f>
        <v>0</v>
      </c>
      <c r="W188" s="3">
        <f>AO188</f>
        <v>31</v>
      </c>
      <c r="X188" s="4">
        <f>AP188</f>
        <v>13</v>
      </c>
      <c r="AA188" s="8">
        <f>324000-(F188+E188*60+D188*60*60)</f>
        <v>1872</v>
      </c>
      <c r="AB188" s="8">
        <f>ABS(ROUNDDOWN(AA188/3600,0))</f>
        <v>0</v>
      </c>
      <c r="AC188" s="8">
        <f>ABS(ROUNDDOWN((AA188-(3600*ROUNDDOWN(AA188/3600,0)))/60,0))</f>
        <v>31</v>
      </c>
      <c r="AD188" s="8">
        <f>ABS(AA188-(ROUNDDOWN(AA188/3600,0)*3600+ROUNDDOWN((AA188-(3600*ROUNDDOWN(AA188/3600,0)))/60,0)*60))</f>
        <v>12</v>
      </c>
      <c r="AE188" s="8">
        <f>324000-(L188+K188*60+J188*60*60)</f>
        <v>1873</v>
      </c>
      <c r="AF188" s="8">
        <f>ABS(ROUNDDOWN(AE188/3600,0))</f>
        <v>0</v>
      </c>
      <c r="AG188" s="8">
        <f>ABS(ROUNDDOWN((AE188-(3600*ROUNDDOWN(AE188/3600,0)))/60,0))</f>
        <v>31</v>
      </c>
      <c r="AH188" s="8">
        <f>ABS(AE188-(ROUNDDOWN(AE188/3600,0)*3600+ROUNDDOWN((AE188-(3600*ROUNDDOWN(AE188/3600,0)))/60,0)*60))</f>
        <v>13</v>
      </c>
      <c r="AI188" s="8">
        <f>324000-(R188+Q188*60+P188*60*60)</f>
        <v>1873</v>
      </c>
      <c r="AJ188" s="8">
        <f>ABS(ROUNDDOWN(AI188/3600,0))</f>
        <v>0</v>
      </c>
      <c r="AK188" s="8">
        <f>ABS(ROUNDDOWN((AI188-(3600*ROUNDDOWN(AI188/3600,0)))/60,0))</f>
        <v>31</v>
      </c>
      <c r="AL188" s="8">
        <f>ABS(AI188-(ROUNDDOWN(AI188/3600,0)*3600+ROUNDDOWN((AI188-(3600*ROUNDDOWN(AI188/3600,0)))/60,0)*60))</f>
        <v>13</v>
      </c>
      <c r="AM188" s="8">
        <f>ROUND((AA188+AE188+AI188)/3,0)</f>
        <v>1873</v>
      </c>
      <c r="AN188" s="8">
        <f>ABS(ROUNDDOWN(AM188/3600,0))</f>
        <v>0</v>
      </c>
      <c r="AO188" s="8">
        <f>ABS(ROUNDDOWN((AM188-(3600*ROUNDDOWN(AM188/3600,0)))/60,0))</f>
        <v>31</v>
      </c>
      <c r="AP188" s="8">
        <f>ABS(AM188-(ROUNDDOWN(AM188/3600,0)*3600+ROUNDDOWN((AM188-(3600*ROUNDDOWN(AM188/3600,0)))/60,0)*60))</f>
        <v>13</v>
      </c>
      <c r="AR188" s="25"/>
      <c r="AS188" s="25"/>
      <c r="AT188" s="25"/>
      <c r="AU188" s="25"/>
      <c r="AV188" s="25"/>
      <c r="AW188" s="25"/>
      <c r="AX188" s="25"/>
    </row>
    <row r="189" spans="1:51" s="8" customFormat="1" ht="12">
      <c r="A189" s="11"/>
      <c r="B189" s="11"/>
      <c r="C189" s="11"/>
      <c r="D189" s="59"/>
      <c r="E189" s="59"/>
      <c r="F189" s="59"/>
      <c r="G189" s="59"/>
      <c r="H189" s="59"/>
      <c r="I189" s="59"/>
      <c r="J189" s="59"/>
      <c r="K189" s="59"/>
      <c r="L189" s="59"/>
      <c r="M189" s="59"/>
      <c r="N189" s="59"/>
      <c r="O189" s="59"/>
      <c r="P189" s="59"/>
      <c r="Q189" s="59"/>
      <c r="R189" s="59"/>
      <c r="S189" s="59"/>
      <c r="T189" s="59"/>
      <c r="U189" s="59"/>
      <c r="V189" s="59"/>
      <c r="W189" s="59"/>
      <c r="X189" s="59"/>
      <c r="AR189" s="25"/>
      <c r="AS189" s="25"/>
      <c r="AT189" s="25"/>
      <c r="AU189" s="25"/>
      <c r="AV189" s="25"/>
      <c r="AW189" s="25"/>
      <c r="AX189" s="25"/>
    </row>
    <row r="190" spans="1:51" s="8" customFormat="1" ht="12">
      <c r="A190" s="11"/>
      <c r="B190" s="11"/>
      <c r="C190" s="11"/>
      <c r="D190" s="59"/>
      <c r="E190" s="59"/>
      <c r="F190" s="59"/>
      <c r="G190" s="59"/>
      <c r="H190" s="59"/>
      <c r="I190" s="59"/>
      <c r="J190" s="59"/>
      <c r="K190" s="59"/>
      <c r="L190" s="59"/>
      <c r="M190" s="59"/>
      <c r="N190" s="59"/>
      <c r="O190" s="59"/>
      <c r="P190" s="59"/>
      <c r="Q190" s="59"/>
      <c r="R190" s="59"/>
      <c r="S190" s="59"/>
      <c r="T190" s="59"/>
      <c r="U190" s="59"/>
      <c r="V190" s="59"/>
      <c r="W190" s="59"/>
      <c r="X190" s="59"/>
      <c r="AR190" s="25"/>
      <c r="AS190" s="25"/>
      <c r="AT190" s="25"/>
      <c r="AU190" s="25"/>
      <c r="AV190" s="25"/>
      <c r="AW190" s="25"/>
      <c r="AX190" s="25"/>
    </row>
    <row r="191" spans="1:51" s="8" customFormat="1" ht="12">
      <c r="A191" s="7" t="s">
        <v>0</v>
      </c>
      <c r="B191" s="7" t="s">
        <v>1</v>
      </c>
      <c r="C191" s="7" t="s">
        <v>2</v>
      </c>
      <c r="D191" s="549" t="s">
        <v>3</v>
      </c>
      <c r="E191" s="549"/>
      <c r="F191" s="549"/>
      <c r="G191" s="549" t="s">
        <v>13</v>
      </c>
      <c r="H191" s="549"/>
      <c r="I191" s="549"/>
      <c r="J191" s="549" t="s">
        <v>4</v>
      </c>
      <c r="K191" s="549"/>
      <c r="L191" s="549"/>
      <c r="M191" s="549" t="s">
        <v>6</v>
      </c>
      <c r="N191" s="549"/>
      <c r="O191" s="549"/>
      <c r="P191" s="549" t="s">
        <v>5</v>
      </c>
      <c r="Q191" s="549"/>
      <c r="R191" s="549"/>
      <c r="S191" s="549" t="s">
        <v>7</v>
      </c>
      <c r="T191" s="549"/>
      <c r="U191" s="549"/>
      <c r="V191" s="549" t="s">
        <v>12</v>
      </c>
      <c r="W191" s="549"/>
      <c r="X191" s="549"/>
      <c r="AR191" s="25"/>
      <c r="AS191" s="25"/>
      <c r="AT191" s="25"/>
      <c r="AU191" s="25"/>
      <c r="AV191" s="25"/>
      <c r="AW191" s="25"/>
      <c r="AX191" s="25"/>
    </row>
    <row r="192" spans="1:51" s="8" customFormat="1" ht="13.5" customHeight="1">
      <c r="A192" s="9">
        <v>44862</v>
      </c>
      <c r="B192" s="7" t="s">
        <v>39</v>
      </c>
      <c r="C192" s="7" t="s">
        <v>35</v>
      </c>
      <c r="D192" s="30">
        <v>106</v>
      </c>
      <c r="E192" s="3">
        <v>36</v>
      </c>
      <c r="F192" s="4">
        <v>45</v>
      </c>
      <c r="G192" s="30" t="str">
        <f>IF(AA192&lt;0,"-"&amp;AB192,AB192)</f>
        <v>-16</v>
      </c>
      <c r="H192" s="3">
        <f>AC192</f>
        <v>36</v>
      </c>
      <c r="I192" s="3">
        <f>AD192</f>
        <v>45</v>
      </c>
      <c r="J192" s="30">
        <v>106</v>
      </c>
      <c r="K192" s="3">
        <v>36</v>
      </c>
      <c r="L192" s="4">
        <v>46</v>
      </c>
      <c r="M192" s="30" t="str">
        <f>IF(AE192&lt;0,"-"&amp;AF192,AF192)</f>
        <v>-16</v>
      </c>
      <c r="N192" s="3">
        <f>AG192</f>
        <v>36</v>
      </c>
      <c r="O192" s="3">
        <f>AH192</f>
        <v>46</v>
      </c>
      <c r="P192" s="30">
        <v>106</v>
      </c>
      <c r="Q192" s="3">
        <v>36</v>
      </c>
      <c r="R192" s="4">
        <v>46</v>
      </c>
      <c r="S192" s="30" t="str">
        <f>IF(AI192&lt;0,"-"&amp;AJ192,AJ192)</f>
        <v>-16</v>
      </c>
      <c r="T192" s="3">
        <f>AK192</f>
        <v>36</v>
      </c>
      <c r="U192" s="3">
        <f>AL192</f>
        <v>46</v>
      </c>
      <c r="V192" s="30" t="str">
        <f>IF(AM192&lt;0,"-"&amp;AN192,AN192)</f>
        <v>-16</v>
      </c>
      <c r="W192" s="3">
        <f>AO192</f>
        <v>36</v>
      </c>
      <c r="X192" s="4">
        <f>AP192</f>
        <v>46</v>
      </c>
      <c r="AA192" s="8">
        <f>324000-(F192+E192*60+D192*60*60)</f>
        <v>-59805</v>
      </c>
      <c r="AB192" s="8">
        <f>ABS(ROUNDDOWN(AA192/3600,0))</f>
        <v>16</v>
      </c>
      <c r="AC192" s="8">
        <f>ABS(ROUNDDOWN((AA192-(3600*ROUNDDOWN(AA192/3600,0)))/60,0))</f>
        <v>36</v>
      </c>
      <c r="AD192" s="8">
        <f>ABS(AA192-(ROUNDDOWN(AA192/3600,0)*3600+ROUNDDOWN((AA192-(3600*ROUNDDOWN(AA192/3600,0)))/60,0)*60))</f>
        <v>45</v>
      </c>
      <c r="AE192" s="8">
        <f>324000-(L192+K192*60+J192*60*60)</f>
        <v>-59806</v>
      </c>
      <c r="AF192" s="8">
        <f>ABS(ROUNDDOWN(AE192/3600,0))</f>
        <v>16</v>
      </c>
      <c r="AG192" s="8">
        <f>ABS(ROUNDDOWN((AE192-(3600*ROUNDDOWN(AE192/3600,0)))/60,0))</f>
        <v>36</v>
      </c>
      <c r="AH192" s="8">
        <f>ABS(AE192-(ROUNDDOWN(AE192/3600,0)*3600+ROUNDDOWN((AE192-(3600*ROUNDDOWN(AE192/3600,0)))/60,0)*60))</f>
        <v>46</v>
      </c>
      <c r="AI192" s="8">
        <f>324000-(R192+Q192*60+P192*60*60)</f>
        <v>-59806</v>
      </c>
      <c r="AJ192" s="8">
        <f>ABS(ROUNDDOWN(AI192/3600,0))</f>
        <v>16</v>
      </c>
      <c r="AK192" s="8">
        <f>ABS(ROUNDDOWN((AI192-(3600*ROUNDDOWN(AI192/3600,0)))/60,0))</f>
        <v>36</v>
      </c>
      <c r="AL192" s="8">
        <f>ABS(AI192-(ROUNDDOWN(AI192/3600,0)*3600+ROUNDDOWN((AI192-(3600*ROUNDDOWN(AI192/3600,0)))/60,0)*60))</f>
        <v>46</v>
      </c>
      <c r="AM192" s="8">
        <f>ROUND((AA192+AE192+AI192)/3,0)</f>
        <v>-59806</v>
      </c>
      <c r="AN192" s="8">
        <f>ABS(ROUNDDOWN(AM192/3600,0))</f>
        <v>16</v>
      </c>
      <c r="AO192" s="8">
        <f>ABS(ROUNDDOWN((AM192-(3600*ROUNDDOWN(AM192/3600,0)))/60,0))</f>
        <v>36</v>
      </c>
      <c r="AP192" s="8">
        <f>ABS(AM192-(ROUNDDOWN(AM192/3600,0)*3600+ROUNDDOWN((AM192-(3600*ROUNDDOWN(AM192/3600,0)))/60,0)*60))</f>
        <v>46</v>
      </c>
      <c r="AR192" s="25"/>
      <c r="AS192" s="25"/>
      <c r="AT192" s="25"/>
      <c r="AU192" s="25"/>
      <c r="AV192" s="25"/>
      <c r="AW192" s="25"/>
      <c r="AX192" s="25"/>
    </row>
    <row r="193" spans="1:51" s="8" customFormat="1" ht="12">
      <c r="A193" s="7"/>
      <c r="B193" s="7"/>
      <c r="C193" s="7" t="s">
        <v>37</v>
      </c>
      <c r="D193" s="31">
        <v>90</v>
      </c>
      <c r="E193" s="3">
        <v>31</v>
      </c>
      <c r="F193" s="4">
        <v>44</v>
      </c>
      <c r="G193" s="30" t="str">
        <f>IF(AA193&lt;0,"-"&amp;AB193,AB193)</f>
        <v>-0</v>
      </c>
      <c r="H193" s="3">
        <f>AC193</f>
        <v>31</v>
      </c>
      <c r="I193" s="3">
        <f>AD193</f>
        <v>44</v>
      </c>
      <c r="J193" s="31">
        <v>90</v>
      </c>
      <c r="K193" s="3">
        <v>31</v>
      </c>
      <c r="L193" s="4">
        <v>44</v>
      </c>
      <c r="M193" s="30" t="str">
        <f>IF(AE193&lt;0,"-"&amp;AF193,AF193)</f>
        <v>-0</v>
      </c>
      <c r="N193" s="3">
        <f>AG193</f>
        <v>31</v>
      </c>
      <c r="O193" s="3">
        <f>AH193</f>
        <v>44</v>
      </c>
      <c r="P193" s="31">
        <v>90</v>
      </c>
      <c r="Q193" s="3">
        <v>31</v>
      </c>
      <c r="R193" s="4">
        <v>43</v>
      </c>
      <c r="S193" s="30" t="str">
        <f>IF(AI193&lt;0,"-"&amp;AJ193,AJ193)</f>
        <v>-0</v>
      </c>
      <c r="T193" s="3">
        <f>AK193</f>
        <v>31</v>
      </c>
      <c r="U193" s="3">
        <f>AL193</f>
        <v>43</v>
      </c>
      <c r="V193" s="30" t="str">
        <f>IF(AM193&lt;0,"-"&amp;AN193,AN193)</f>
        <v>-0</v>
      </c>
      <c r="W193" s="3">
        <f>AO193</f>
        <v>31</v>
      </c>
      <c r="X193" s="4">
        <f>AP193</f>
        <v>44</v>
      </c>
      <c r="AA193" s="8">
        <f>324000-(F193+E193*60+D193*60*60)</f>
        <v>-1904</v>
      </c>
      <c r="AB193" s="8">
        <f>ABS(ROUNDDOWN(AA193/3600,0))</f>
        <v>0</v>
      </c>
      <c r="AC193" s="8">
        <f>ABS(ROUNDDOWN((AA193-(3600*ROUNDDOWN(AA193/3600,0)))/60,0))</f>
        <v>31</v>
      </c>
      <c r="AD193" s="8">
        <f>ABS(AA193-(ROUNDDOWN(AA193/3600,0)*3600+ROUNDDOWN((AA193-(3600*ROUNDDOWN(AA193/3600,0)))/60,0)*60))</f>
        <v>44</v>
      </c>
      <c r="AE193" s="8">
        <f>324000-(L193+K193*60+J193*60*60)</f>
        <v>-1904</v>
      </c>
      <c r="AF193" s="8">
        <f>ABS(ROUNDDOWN(AE193/3600,0))</f>
        <v>0</v>
      </c>
      <c r="AG193" s="8">
        <f>ABS(ROUNDDOWN((AE193-(3600*ROUNDDOWN(AE193/3600,0)))/60,0))</f>
        <v>31</v>
      </c>
      <c r="AH193" s="8">
        <f>ABS(AE193-(ROUNDDOWN(AE193/3600,0)*3600+ROUNDDOWN((AE193-(3600*ROUNDDOWN(AE193/3600,0)))/60,0)*60))</f>
        <v>44</v>
      </c>
      <c r="AI193" s="8">
        <f>324000-(R193+Q193*60+P193*60*60)</f>
        <v>-1903</v>
      </c>
      <c r="AJ193" s="8">
        <f>ABS(ROUNDDOWN(AI193/3600,0))</f>
        <v>0</v>
      </c>
      <c r="AK193" s="8">
        <f>ABS(ROUNDDOWN((AI193-(3600*ROUNDDOWN(AI193/3600,0)))/60,0))</f>
        <v>31</v>
      </c>
      <c r="AL193" s="8">
        <f>ABS(AI193-(ROUNDDOWN(AI193/3600,0)*3600+ROUNDDOWN((AI193-(3600*ROUNDDOWN(AI193/3600,0)))/60,0)*60))</f>
        <v>43</v>
      </c>
      <c r="AM193" s="8">
        <f>ROUND((AA193+AE193+AI193)/3,0)</f>
        <v>-1904</v>
      </c>
      <c r="AN193" s="8">
        <f>ABS(ROUNDDOWN(AM193/3600,0))</f>
        <v>0</v>
      </c>
      <c r="AO193" s="8">
        <f>ABS(ROUNDDOWN((AM193-(3600*ROUNDDOWN(AM193/3600,0)))/60,0))</f>
        <v>31</v>
      </c>
      <c r="AP193" s="8">
        <f>ABS(AM193-(ROUNDDOWN(AM193/3600,0)*3600+ROUNDDOWN((AM193-(3600*ROUNDDOWN(AM193/3600,0)))/60,0)*60))</f>
        <v>44</v>
      </c>
      <c r="AR193" s="25"/>
      <c r="AS193" s="25"/>
      <c r="AT193" s="25"/>
      <c r="AU193" s="25"/>
      <c r="AV193" s="25"/>
      <c r="AW193" s="25"/>
      <c r="AX193" s="25"/>
    </row>
    <row r="194" spans="1:51" s="8" customFormat="1" ht="12">
      <c r="A194" s="11"/>
      <c r="B194" s="11"/>
      <c r="C194" s="11"/>
      <c r="D194" s="59"/>
      <c r="E194" s="59"/>
      <c r="F194" s="59"/>
      <c r="G194" s="59"/>
      <c r="H194" s="59"/>
      <c r="I194" s="59"/>
      <c r="J194" s="59"/>
      <c r="K194" s="59"/>
      <c r="L194" s="59"/>
      <c r="M194" s="59"/>
      <c r="N194" s="59"/>
      <c r="O194" s="59"/>
      <c r="P194" s="59"/>
      <c r="Q194" s="59"/>
      <c r="R194" s="59"/>
      <c r="S194" s="59"/>
      <c r="T194" s="59"/>
      <c r="U194" s="59"/>
      <c r="V194" s="59"/>
      <c r="W194" s="59"/>
      <c r="X194" s="59"/>
      <c r="AR194" s="25"/>
      <c r="AS194" s="25"/>
      <c r="AT194" s="25"/>
      <c r="AU194" s="25"/>
      <c r="AV194" s="25"/>
      <c r="AW194" s="25"/>
      <c r="AX194" s="25"/>
    </row>
    <row r="195" spans="1:51" s="8" customFormat="1" ht="12">
      <c r="A195" s="11"/>
      <c r="B195" s="11"/>
      <c r="C195" s="11"/>
      <c r="D195" s="59"/>
      <c r="E195" s="59"/>
      <c r="F195" s="59"/>
      <c r="G195" s="59"/>
      <c r="H195" s="59"/>
      <c r="I195" s="59"/>
      <c r="J195" s="59"/>
      <c r="K195" s="59"/>
      <c r="L195" s="59"/>
      <c r="M195" s="59"/>
      <c r="N195" s="59"/>
      <c r="O195" s="59"/>
      <c r="P195" s="59"/>
      <c r="Q195" s="59"/>
      <c r="R195" s="59"/>
      <c r="S195" s="59"/>
      <c r="T195" s="59"/>
      <c r="U195" s="59"/>
      <c r="V195" s="59"/>
      <c r="W195" s="59"/>
      <c r="X195" s="59"/>
      <c r="AR195" s="25"/>
      <c r="AS195" s="25"/>
      <c r="AT195" s="25"/>
      <c r="AU195" s="25"/>
      <c r="AV195" s="25"/>
      <c r="AW195" s="25"/>
      <c r="AX195" s="25"/>
    </row>
    <row r="196" spans="1:51" s="8" customFormat="1" ht="12">
      <c r="A196" s="11"/>
      <c r="B196" s="11"/>
      <c r="C196" s="11"/>
      <c r="D196" s="59"/>
      <c r="E196" s="59"/>
      <c r="F196" s="59"/>
      <c r="G196" s="59"/>
      <c r="H196" s="59"/>
      <c r="I196" s="59"/>
      <c r="J196" s="59"/>
      <c r="K196" s="59"/>
      <c r="L196" s="59"/>
      <c r="M196" s="59"/>
      <c r="N196" s="59"/>
      <c r="O196" s="59"/>
      <c r="P196" s="59"/>
      <c r="Q196" s="59"/>
      <c r="R196" s="59"/>
      <c r="S196" s="59"/>
      <c r="T196" s="59"/>
      <c r="U196" s="59"/>
      <c r="V196" s="59"/>
      <c r="W196" s="59"/>
      <c r="X196" s="59"/>
      <c r="AR196" s="25"/>
      <c r="AS196" s="25"/>
      <c r="AT196" s="25"/>
      <c r="AU196" s="25"/>
      <c r="AV196" s="25"/>
      <c r="AW196" s="25"/>
      <c r="AX196" s="25"/>
    </row>
    <row r="197" spans="1:51">
      <c r="AY197" s="8"/>
    </row>
    <row r="198" spans="1:51">
      <c r="AY198" s="8"/>
    </row>
  </sheetData>
  <mergeCells count="217">
    <mergeCell ref="V48:X48"/>
    <mergeCell ref="V71:X71"/>
    <mergeCell ref="AU18:AZ19"/>
    <mergeCell ref="AU20:AY21"/>
    <mergeCell ref="V55:X55"/>
    <mergeCell ref="S48:U48"/>
    <mergeCell ref="V22:X22"/>
    <mergeCell ref="D28:F28"/>
    <mergeCell ref="G28:I28"/>
    <mergeCell ref="J28:L28"/>
    <mergeCell ref="M28:O28"/>
    <mergeCell ref="P28:R28"/>
    <mergeCell ref="S28:U28"/>
    <mergeCell ref="V28:X28"/>
    <mergeCell ref="D22:F22"/>
    <mergeCell ref="G22:I22"/>
    <mergeCell ref="V41:X41"/>
    <mergeCell ref="D34:F34"/>
    <mergeCell ref="G34:I34"/>
    <mergeCell ref="D41:F41"/>
    <mergeCell ref="G41:I41"/>
    <mergeCell ref="J41:L41"/>
    <mergeCell ref="M41:O41"/>
    <mergeCell ref="P41:R41"/>
    <mergeCell ref="V152:X152"/>
    <mergeCell ref="M158:O158"/>
    <mergeCell ref="P158:R158"/>
    <mergeCell ref="S158:U158"/>
    <mergeCell ref="V158:X158"/>
    <mergeCell ref="S41:U41"/>
    <mergeCell ref="P48:R48"/>
    <mergeCell ref="AX7:AX8"/>
    <mergeCell ref="AW4:AW5"/>
    <mergeCell ref="AT9:AU10"/>
    <mergeCell ref="AV11:AX12"/>
    <mergeCell ref="V146:X146"/>
    <mergeCell ref="S139:U139"/>
    <mergeCell ref="V34:X34"/>
    <mergeCell ref="S34:U34"/>
    <mergeCell ref="S22:U22"/>
    <mergeCell ref="S10:U10"/>
    <mergeCell ref="S65:U65"/>
    <mergeCell ref="S78:U78"/>
    <mergeCell ref="S90:U90"/>
    <mergeCell ref="P22:R22"/>
    <mergeCell ref="S55:U55"/>
    <mergeCell ref="V85:X85"/>
    <mergeCell ref="S85:U85"/>
    <mergeCell ref="G55:I55"/>
    <mergeCell ref="B2:U2"/>
    <mergeCell ref="B62:U62"/>
    <mergeCell ref="B123:U123"/>
    <mergeCell ref="B183:U183"/>
    <mergeCell ref="D175:F175"/>
    <mergeCell ref="G175:I175"/>
    <mergeCell ref="J175:L175"/>
    <mergeCell ref="M175:O175"/>
    <mergeCell ref="P175:R175"/>
    <mergeCell ref="S175:U175"/>
    <mergeCell ref="M71:O71"/>
    <mergeCell ref="P71:R71"/>
    <mergeCell ref="S71:U71"/>
    <mergeCell ref="D152:F152"/>
    <mergeCell ref="G152:I152"/>
    <mergeCell ref="J152:L152"/>
    <mergeCell ref="M152:O152"/>
    <mergeCell ref="P152:R152"/>
    <mergeCell ref="S102:U102"/>
    <mergeCell ref="D48:F48"/>
    <mergeCell ref="G48:I48"/>
    <mergeCell ref="J48:L48"/>
    <mergeCell ref="M48:O48"/>
    <mergeCell ref="D78:F78"/>
    <mergeCell ref="G78:I78"/>
    <mergeCell ref="J78:L78"/>
    <mergeCell ref="M78:O78"/>
    <mergeCell ref="P78:R78"/>
    <mergeCell ref="D85:F85"/>
    <mergeCell ref="G85:I85"/>
    <mergeCell ref="J85:L85"/>
    <mergeCell ref="M85:O85"/>
    <mergeCell ref="P85:R85"/>
    <mergeCell ref="D65:F65"/>
    <mergeCell ref="G65:I65"/>
    <mergeCell ref="J65:L65"/>
    <mergeCell ref="M65:O65"/>
    <mergeCell ref="P65:R65"/>
    <mergeCell ref="V65:X65"/>
    <mergeCell ref="D71:F71"/>
    <mergeCell ref="G71:I71"/>
    <mergeCell ref="J71:L71"/>
    <mergeCell ref="D55:F55"/>
    <mergeCell ref="J146:L146"/>
    <mergeCell ref="M146:O146"/>
    <mergeCell ref="P146:R146"/>
    <mergeCell ref="S97:U97"/>
    <mergeCell ref="AA4:AD4"/>
    <mergeCell ref="AE4:AH4"/>
    <mergeCell ref="AI4:AL4"/>
    <mergeCell ref="AM4:AP4"/>
    <mergeCell ref="V102:X102"/>
    <mergeCell ref="V78:X78"/>
    <mergeCell ref="V97:X97"/>
    <mergeCell ref="V114:X114"/>
    <mergeCell ref="V139:X139"/>
    <mergeCell ref="J55:L55"/>
    <mergeCell ref="M55:O55"/>
    <mergeCell ref="P55:R55"/>
    <mergeCell ref="M97:O97"/>
    <mergeCell ref="P97:R97"/>
    <mergeCell ref="P10:R10"/>
    <mergeCell ref="J34:L34"/>
    <mergeCell ref="M34:O34"/>
    <mergeCell ref="P34:R34"/>
    <mergeCell ref="J22:L22"/>
    <mergeCell ref="M22:O22"/>
    <mergeCell ref="D4:F4"/>
    <mergeCell ref="G4:I4"/>
    <mergeCell ref="V4:X4"/>
    <mergeCell ref="J4:L4"/>
    <mergeCell ref="M4:O4"/>
    <mergeCell ref="P4:R4"/>
    <mergeCell ref="S4:U4"/>
    <mergeCell ref="V10:X10"/>
    <mergeCell ref="D16:F16"/>
    <mergeCell ref="G16:I16"/>
    <mergeCell ref="J16:L16"/>
    <mergeCell ref="M16:O16"/>
    <mergeCell ref="P16:R16"/>
    <mergeCell ref="S16:U16"/>
    <mergeCell ref="V16:X16"/>
    <mergeCell ref="D10:F10"/>
    <mergeCell ref="G10:I10"/>
    <mergeCell ref="J10:L10"/>
    <mergeCell ref="M10:O10"/>
    <mergeCell ref="D108:F108"/>
    <mergeCell ref="G108:I108"/>
    <mergeCell ref="J108:L108"/>
    <mergeCell ref="M108:O108"/>
    <mergeCell ref="P108:R108"/>
    <mergeCell ref="S108:U108"/>
    <mergeCell ref="V108:X108"/>
    <mergeCell ref="D102:F102"/>
    <mergeCell ref="G102:I102"/>
    <mergeCell ref="J102:L102"/>
    <mergeCell ref="M102:O102"/>
    <mergeCell ref="P102:R102"/>
    <mergeCell ref="D90:F90"/>
    <mergeCell ref="G90:I90"/>
    <mergeCell ref="J90:L90"/>
    <mergeCell ref="M90:O90"/>
    <mergeCell ref="P90:R90"/>
    <mergeCell ref="V90:X90"/>
    <mergeCell ref="D97:F97"/>
    <mergeCell ref="G97:I97"/>
    <mergeCell ref="J97:L97"/>
    <mergeCell ref="D126:F126"/>
    <mergeCell ref="G126:I126"/>
    <mergeCell ref="J126:L126"/>
    <mergeCell ref="M126:O126"/>
    <mergeCell ref="P126:R126"/>
    <mergeCell ref="S126:U126"/>
    <mergeCell ref="V126:X126"/>
    <mergeCell ref="D114:F114"/>
    <mergeCell ref="G114:I114"/>
    <mergeCell ref="J114:L114"/>
    <mergeCell ref="M114:O114"/>
    <mergeCell ref="P114:R114"/>
    <mergeCell ref="S114:U114"/>
    <mergeCell ref="D133:F133"/>
    <mergeCell ref="G133:I133"/>
    <mergeCell ref="J133:L133"/>
    <mergeCell ref="M133:O133"/>
    <mergeCell ref="P133:R133"/>
    <mergeCell ref="S133:U133"/>
    <mergeCell ref="V133:X133"/>
    <mergeCell ref="D164:F164"/>
    <mergeCell ref="G164:I164"/>
    <mergeCell ref="J164:L164"/>
    <mergeCell ref="M164:O164"/>
    <mergeCell ref="P164:R164"/>
    <mergeCell ref="D139:F139"/>
    <mergeCell ref="G139:I139"/>
    <mergeCell ref="J139:L139"/>
    <mergeCell ref="M139:O139"/>
    <mergeCell ref="P139:R139"/>
    <mergeCell ref="S146:U146"/>
    <mergeCell ref="S152:U152"/>
    <mergeCell ref="D158:F158"/>
    <mergeCell ref="G158:I158"/>
    <mergeCell ref="J158:L158"/>
    <mergeCell ref="D146:F146"/>
    <mergeCell ref="G146:I146"/>
    <mergeCell ref="V191:X191"/>
    <mergeCell ref="S164:U164"/>
    <mergeCell ref="V164:X164"/>
    <mergeCell ref="D170:F170"/>
    <mergeCell ref="G170:I170"/>
    <mergeCell ref="J170:L170"/>
    <mergeCell ref="M170:O170"/>
    <mergeCell ref="P170:R170"/>
    <mergeCell ref="S170:U170"/>
    <mergeCell ref="V170:X170"/>
    <mergeCell ref="D191:F191"/>
    <mergeCell ref="G191:I191"/>
    <mergeCell ref="J191:L191"/>
    <mergeCell ref="M191:O191"/>
    <mergeCell ref="P191:R191"/>
    <mergeCell ref="S191:U191"/>
    <mergeCell ref="D186:F186"/>
    <mergeCell ref="G186:I186"/>
    <mergeCell ref="V175:X175"/>
    <mergeCell ref="J186:L186"/>
    <mergeCell ref="M186:O186"/>
    <mergeCell ref="P186:R186"/>
    <mergeCell ref="S186:U186"/>
    <mergeCell ref="V186:X186"/>
  </mergeCells>
  <pageMargins left="0.70866141732283472" right="0" top="0.74803149606299213" bottom="0.35433070866141736"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F329B-E1B6-4AA9-9F4A-DCFC06EB7136}">
  <dimension ref="A2:Q170"/>
  <sheetViews>
    <sheetView workbookViewId="0"/>
  </sheetViews>
  <sheetFormatPr defaultColWidth="9" defaultRowHeight="13.5"/>
  <cols>
    <col min="1" max="1" width="13" style="6" bestFit="1" customWidth="1"/>
    <col min="2" max="3" width="9.7109375" style="6" bestFit="1" customWidth="1"/>
    <col min="4" max="7" width="11.5703125" style="6" customWidth="1"/>
    <col min="8" max="8" width="2.5703125" style="5" customWidth="1"/>
    <col min="9" max="16384" width="9" style="5"/>
  </cols>
  <sheetData>
    <row r="2" spans="1:17" s="25" customFormat="1" ht="27.75" customHeight="1">
      <c r="A2" s="24"/>
      <c r="B2" s="547" t="s">
        <v>217</v>
      </c>
      <c r="C2" s="547"/>
      <c r="D2" s="547"/>
      <c r="E2" s="547"/>
      <c r="F2" s="547"/>
      <c r="G2" s="65"/>
      <c r="H2" s="65"/>
      <c r="I2" s="65"/>
      <c r="J2" s="65"/>
      <c r="K2" s="65"/>
      <c r="L2" s="65"/>
      <c r="M2" s="548"/>
      <c r="N2" s="548"/>
      <c r="O2" s="548"/>
    </row>
    <row r="4" spans="1:17">
      <c r="A4" s="66" t="s">
        <v>0</v>
      </c>
      <c r="B4" s="66" t="s">
        <v>1</v>
      </c>
      <c r="C4" s="66" t="s">
        <v>2</v>
      </c>
      <c r="D4" s="66" t="s">
        <v>3</v>
      </c>
      <c r="E4" s="66" t="s">
        <v>4</v>
      </c>
      <c r="F4" s="66" t="s">
        <v>5</v>
      </c>
      <c r="G4" s="66" t="s">
        <v>8</v>
      </c>
      <c r="P4" s="562" t="s">
        <v>156</v>
      </c>
      <c r="Q4" s="562"/>
    </row>
    <row r="5" spans="1:17" ht="18.75" customHeight="1">
      <c r="A5" s="67">
        <v>44846</v>
      </c>
      <c r="B5" s="66" t="s">
        <v>72</v>
      </c>
      <c r="C5" s="66" t="s">
        <v>71</v>
      </c>
      <c r="D5" s="68" t="s">
        <v>218</v>
      </c>
      <c r="E5" s="68" t="s">
        <v>218</v>
      </c>
      <c r="F5" s="68" t="s">
        <v>218</v>
      </c>
      <c r="G5" s="69">
        <f>(F5+E5+D5)/3</f>
        <v>39.698</v>
      </c>
      <c r="J5" s="25"/>
      <c r="K5" s="25"/>
      <c r="L5" s="25"/>
      <c r="M5" s="556" t="s">
        <v>153</v>
      </c>
      <c r="N5" s="556"/>
      <c r="O5" s="25"/>
      <c r="P5" s="562"/>
      <c r="Q5" s="562"/>
    </row>
    <row r="6" spans="1:17">
      <c r="A6" s="66"/>
      <c r="B6" s="66"/>
      <c r="C6" s="66" t="s">
        <v>73</v>
      </c>
      <c r="D6" s="70">
        <v>35.71</v>
      </c>
      <c r="E6" s="70">
        <v>35.71</v>
      </c>
      <c r="F6" s="70">
        <v>35.71</v>
      </c>
      <c r="G6" s="69">
        <f>(F6+E6+D6)/3</f>
        <v>35.71</v>
      </c>
      <c r="J6" s="25"/>
      <c r="K6" s="25"/>
      <c r="L6" s="25"/>
      <c r="M6" s="556"/>
      <c r="N6" s="556"/>
      <c r="O6" s="25"/>
      <c r="P6" s="558"/>
      <c r="Q6" s="558"/>
    </row>
    <row r="7" spans="1:17">
      <c r="A7" s="66"/>
      <c r="B7" s="66"/>
      <c r="C7" s="66" t="s">
        <v>155</v>
      </c>
      <c r="D7" s="70">
        <v>30.657</v>
      </c>
      <c r="E7" s="70">
        <v>30.657</v>
      </c>
      <c r="F7" s="70">
        <v>30.657</v>
      </c>
      <c r="G7" s="69">
        <f>(F7+E7+D7)/3</f>
        <v>30.657</v>
      </c>
      <c r="J7" s="25"/>
      <c r="K7" s="25"/>
      <c r="L7" s="25"/>
      <c r="M7" s="25"/>
      <c r="N7" s="25"/>
      <c r="O7" s="25"/>
      <c r="P7" s="558"/>
      <c r="Q7" s="558"/>
    </row>
    <row r="8" spans="1:17">
      <c r="D8" s="71"/>
      <c r="E8" s="71"/>
      <c r="F8" s="71"/>
      <c r="G8" s="72"/>
      <c r="J8" s="25"/>
      <c r="K8" s="25"/>
      <c r="L8" s="25"/>
      <c r="M8" s="25"/>
      <c r="N8" s="25"/>
      <c r="O8" s="25"/>
      <c r="P8" s="25"/>
      <c r="Q8" s="25"/>
    </row>
    <row r="9" spans="1:17" ht="18.75" customHeight="1">
      <c r="A9" s="66" t="s">
        <v>0</v>
      </c>
      <c r="B9" s="66" t="s">
        <v>1</v>
      </c>
      <c r="C9" s="66" t="s">
        <v>2</v>
      </c>
      <c r="D9" s="66" t="s">
        <v>3</v>
      </c>
      <c r="E9" s="66" t="s">
        <v>4</v>
      </c>
      <c r="F9" s="66" t="s">
        <v>5</v>
      </c>
      <c r="G9" s="66" t="s">
        <v>8</v>
      </c>
      <c r="J9" s="25"/>
      <c r="K9" s="25" t="s">
        <v>219</v>
      </c>
      <c r="L9" s="25"/>
      <c r="M9" s="25"/>
      <c r="N9" s="556"/>
      <c r="O9" s="25"/>
      <c r="P9" s="563" t="s">
        <v>154</v>
      </c>
      <c r="Q9" s="563"/>
    </row>
    <row r="10" spans="1:17">
      <c r="A10" s="67">
        <v>44848</v>
      </c>
      <c r="B10" s="66" t="s">
        <v>71</v>
      </c>
      <c r="C10" s="66" t="s">
        <v>72</v>
      </c>
      <c r="D10" s="70">
        <v>39.700000000000003</v>
      </c>
      <c r="E10" s="70">
        <v>39.700000000000003</v>
      </c>
      <c r="F10" s="70">
        <v>39.700000000000003</v>
      </c>
      <c r="G10" s="69">
        <f>(F10+E10+D10)/3</f>
        <v>39.700000000000003</v>
      </c>
      <c r="J10" s="25"/>
      <c r="K10" s="25"/>
      <c r="L10" s="25"/>
      <c r="M10" s="25"/>
      <c r="N10" s="556"/>
      <c r="O10" s="25"/>
      <c r="P10" s="563"/>
      <c r="Q10" s="563"/>
    </row>
    <row r="11" spans="1:17">
      <c r="A11" s="66"/>
      <c r="B11" s="66"/>
      <c r="C11" s="66" t="s">
        <v>63</v>
      </c>
      <c r="D11" s="70">
        <v>20.774999999999999</v>
      </c>
      <c r="E11" s="70">
        <v>20.774999999999999</v>
      </c>
      <c r="F11" s="70">
        <v>20.774999999999999</v>
      </c>
      <c r="G11" s="69">
        <f>(F11+E11+D11)/3</f>
        <v>20.774999999999999</v>
      </c>
      <c r="J11" s="558"/>
      <c r="K11" s="558"/>
      <c r="L11" s="558"/>
      <c r="M11" s="25"/>
      <c r="N11" s="25"/>
      <c r="O11" s="25"/>
      <c r="P11" s="558"/>
      <c r="Q11" s="25"/>
    </row>
    <row r="12" spans="1:17">
      <c r="A12" s="66"/>
      <c r="B12" s="66"/>
      <c r="C12" s="66" t="s">
        <v>73</v>
      </c>
      <c r="D12" s="70">
        <v>10.298</v>
      </c>
      <c r="E12" s="70">
        <v>10.298</v>
      </c>
      <c r="F12" s="70">
        <v>10.298999999999999</v>
      </c>
      <c r="G12" s="69">
        <f>(F12+E12+D12)/3</f>
        <v>10.298333333333334</v>
      </c>
      <c r="J12" s="558"/>
      <c r="K12" s="558"/>
      <c r="L12" s="558"/>
      <c r="M12" s="25"/>
      <c r="N12" s="25"/>
      <c r="O12" s="25"/>
      <c r="P12" s="558"/>
      <c r="Q12" s="25"/>
    </row>
    <row r="13" spans="1:17">
      <c r="D13" s="71"/>
      <c r="E13" s="71"/>
      <c r="F13" s="71"/>
      <c r="G13" s="72"/>
      <c r="J13" s="25"/>
      <c r="K13" s="25"/>
      <c r="L13" s="25"/>
      <c r="M13" s="25"/>
      <c r="N13" s="25"/>
      <c r="O13" s="25"/>
      <c r="P13" s="25"/>
      <c r="Q13" s="25"/>
    </row>
    <row r="14" spans="1:17">
      <c r="A14" s="66" t="s">
        <v>0</v>
      </c>
      <c r="B14" s="66" t="s">
        <v>1</v>
      </c>
      <c r="C14" s="66" t="s">
        <v>2</v>
      </c>
      <c r="D14" s="66" t="s">
        <v>3</v>
      </c>
      <c r="E14" s="66" t="s">
        <v>4</v>
      </c>
      <c r="F14" s="66" t="s">
        <v>5</v>
      </c>
      <c r="G14" s="66" t="s">
        <v>8</v>
      </c>
      <c r="J14" s="25"/>
      <c r="K14" s="25"/>
      <c r="L14" s="25"/>
      <c r="M14" s="25"/>
      <c r="N14" s="25"/>
      <c r="O14" s="25"/>
      <c r="P14" s="25"/>
      <c r="Q14" s="25"/>
    </row>
    <row r="15" spans="1:17">
      <c r="A15" s="67">
        <v>44848</v>
      </c>
      <c r="B15" s="66" t="s">
        <v>180</v>
      </c>
      <c r="C15" s="66" t="s">
        <v>160</v>
      </c>
      <c r="D15" s="70">
        <v>35.71</v>
      </c>
      <c r="E15" s="70">
        <v>35.71</v>
      </c>
      <c r="F15" s="70">
        <v>35.710999999999999</v>
      </c>
      <c r="G15" s="69">
        <f>(F15+E15+D15)/3</f>
        <v>35.710333333333331</v>
      </c>
      <c r="J15" s="25"/>
      <c r="K15" s="25"/>
      <c r="L15" s="25"/>
      <c r="M15" s="25"/>
      <c r="N15" s="25"/>
      <c r="O15" s="25"/>
      <c r="P15" s="25"/>
      <c r="Q15" s="25"/>
    </row>
    <row r="16" spans="1:17">
      <c r="A16" s="66"/>
      <c r="B16" s="66"/>
      <c r="C16" s="66" t="s">
        <v>170</v>
      </c>
      <c r="D16" s="70">
        <v>10.298999999999999</v>
      </c>
      <c r="E16" s="70">
        <v>10.298999999999999</v>
      </c>
      <c r="F16" s="70">
        <v>10.298999999999999</v>
      </c>
      <c r="G16" s="69">
        <f>(F16+E16+D16)/3</f>
        <v>10.298999999999999</v>
      </c>
      <c r="J16" s="25"/>
      <c r="K16" s="25"/>
      <c r="L16" s="564" t="s">
        <v>220</v>
      </c>
      <c r="M16" s="564"/>
      <c r="N16" s="564"/>
      <c r="O16" s="564"/>
      <c r="P16" s="564"/>
      <c r="Q16" s="564"/>
    </row>
    <row r="17" spans="1:17">
      <c r="A17" s="66"/>
      <c r="B17" s="66"/>
      <c r="C17" s="66" t="s">
        <v>212</v>
      </c>
      <c r="D17" s="70">
        <v>21.172999999999998</v>
      </c>
      <c r="E17" s="70">
        <v>21.172999999999998</v>
      </c>
      <c r="F17" s="70">
        <v>21.172999999999998</v>
      </c>
      <c r="G17" s="69">
        <f>(F17+E17+D17)/3</f>
        <v>21.172999999999998</v>
      </c>
      <c r="J17" s="25"/>
      <c r="K17" s="25"/>
      <c r="L17" s="564"/>
      <c r="M17" s="564"/>
      <c r="N17" s="564"/>
      <c r="O17" s="564"/>
      <c r="P17" s="564"/>
      <c r="Q17" s="564"/>
    </row>
    <row r="18" spans="1:17" ht="13.5" customHeight="1">
      <c r="J18" s="25"/>
      <c r="K18" s="25"/>
      <c r="L18" s="25"/>
      <c r="M18" s="561" t="s">
        <v>213</v>
      </c>
      <c r="N18" s="561"/>
      <c r="O18" s="561"/>
      <c r="P18" s="561"/>
      <c r="Q18" s="561"/>
    </row>
    <row r="19" spans="1:17" ht="13.5" customHeight="1">
      <c r="A19" s="66" t="s">
        <v>0</v>
      </c>
      <c r="B19" s="66" t="s">
        <v>1</v>
      </c>
      <c r="C19" s="66" t="s">
        <v>2</v>
      </c>
      <c r="D19" s="66" t="s">
        <v>3</v>
      </c>
      <c r="E19" s="66" t="s">
        <v>4</v>
      </c>
      <c r="F19" s="66" t="s">
        <v>5</v>
      </c>
      <c r="G19" s="66" t="s">
        <v>8</v>
      </c>
      <c r="J19" s="25"/>
      <c r="K19" s="25"/>
      <c r="L19" s="25"/>
      <c r="M19" s="561"/>
      <c r="N19" s="561"/>
      <c r="O19" s="561"/>
      <c r="P19" s="561"/>
      <c r="Q19" s="561"/>
    </row>
    <row r="20" spans="1:17">
      <c r="A20" s="67">
        <v>44851</v>
      </c>
      <c r="B20" s="66" t="s">
        <v>159</v>
      </c>
      <c r="C20" s="66" t="s">
        <v>160</v>
      </c>
      <c r="D20" s="70">
        <v>30.657</v>
      </c>
      <c r="E20" s="70">
        <v>30.657</v>
      </c>
      <c r="F20" s="70">
        <v>30.657</v>
      </c>
      <c r="G20" s="69">
        <f>(F20+E20+D20)/3</f>
        <v>30.657</v>
      </c>
      <c r="J20" s="25"/>
      <c r="K20" s="25"/>
      <c r="L20" s="25"/>
      <c r="M20" s="25"/>
      <c r="N20" s="25"/>
      <c r="O20" s="25"/>
      <c r="P20" s="25"/>
      <c r="Q20" s="25"/>
    </row>
    <row r="21" spans="1:17" ht="13.5" customHeight="1">
      <c r="A21" s="66"/>
      <c r="B21" s="66"/>
      <c r="C21" s="66" t="s">
        <v>162</v>
      </c>
      <c r="D21" s="70">
        <v>26.216999999999999</v>
      </c>
      <c r="E21" s="70">
        <v>26.216999999999999</v>
      </c>
      <c r="F21" s="70">
        <v>26.216999999999999</v>
      </c>
      <c r="G21" s="69">
        <f>(F21+E21+D21)/3</f>
        <v>26.216999999999999</v>
      </c>
      <c r="J21" s="25"/>
      <c r="K21" s="25"/>
    </row>
    <row r="22" spans="1:17" ht="13.5" customHeight="1">
      <c r="A22" s="66"/>
      <c r="B22" s="66"/>
      <c r="C22" s="66" t="s">
        <v>163</v>
      </c>
      <c r="D22" s="70">
        <v>31.753</v>
      </c>
      <c r="E22" s="70">
        <v>31.753</v>
      </c>
      <c r="F22" s="70">
        <v>31.753</v>
      </c>
      <c r="G22" s="69">
        <f>(F22+E22+D22)/3</f>
        <v>31.753</v>
      </c>
      <c r="J22" s="25"/>
      <c r="K22" s="25"/>
    </row>
    <row r="23" spans="1:17" ht="13.5" customHeight="1">
      <c r="J23" s="25"/>
      <c r="K23" s="25"/>
    </row>
    <row r="24" spans="1:17" ht="13.5" customHeight="1">
      <c r="A24" s="66" t="s">
        <v>0</v>
      </c>
      <c r="B24" s="66" t="s">
        <v>1</v>
      </c>
      <c r="C24" s="66" t="s">
        <v>2</v>
      </c>
      <c r="D24" s="66" t="s">
        <v>3</v>
      </c>
      <c r="E24" s="66" t="s">
        <v>4</v>
      </c>
      <c r="F24" s="66" t="s">
        <v>5</v>
      </c>
      <c r="G24" s="66" t="s">
        <v>8</v>
      </c>
      <c r="J24" s="25"/>
      <c r="K24" s="25"/>
    </row>
    <row r="25" spans="1:17">
      <c r="A25" s="67">
        <v>44851</v>
      </c>
      <c r="B25" s="66" t="s">
        <v>163</v>
      </c>
      <c r="C25" s="66" t="s">
        <v>159</v>
      </c>
      <c r="D25" s="70">
        <v>31.753</v>
      </c>
      <c r="E25" s="70">
        <v>31.753</v>
      </c>
      <c r="F25" s="70">
        <v>31.753</v>
      </c>
      <c r="G25" s="69">
        <f>(F25+E25+D25)/3</f>
        <v>31.753</v>
      </c>
      <c r="J25" s="25"/>
      <c r="K25" s="25"/>
    </row>
    <row r="26" spans="1:17">
      <c r="A26" s="66"/>
      <c r="B26" s="66"/>
      <c r="C26" s="66" t="s">
        <v>44</v>
      </c>
      <c r="D26" s="70">
        <v>31.013000000000002</v>
      </c>
      <c r="E26" s="70">
        <v>31.013000000000002</v>
      </c>
      <c r="F26" s="70">
        <v>31.013000000000002</v>
      </c>
      <c r="G26" s="69">
        <f>(F26+E26+D26)/3</f>
        <v>31.013000000000002</v>
      </c>
    </row>
    <row r="27" spans="1:17">
      <c r="A27" s="66"/>
      <c r="B27" s="66"/>
      <c r="C27" s="66" t="s">
        <v>32</v>
      </c>
      <c r="D27" s="70">
        <v>30.42</v>
      </c>
      <c r="E27" s="70">
        <v>30.42</v>
      </c>
      <c r="F27" s="70">
        <v>30.42</v>
      </c>
      <c r="G27" s="69">
        <f>(F27+E27+D27)/3</f>
        <v>30.42</v>
      </c>
    </row>
    <row r="29" spans="1:17">
      <c r="A29" s="66" t="s">
        <v>0</v>
      </c>
      <c r="B29" s="66" t="s">
        <v>1</v>
      </c>
      <c r="C29" s="66" t="s">
        <v>2</v>
      </c>
      <c r="D29" s="66" t="s">
        <v>3</v>
      </c>
      <c r="E29" s="66" t="s">
        <v>4</v>
      </c>
      <c r="F29" s="66" t="s">
        <v>5</v>
      </c>
      <c r="G29" s="66" t="s">
        <v>8</v>
      </c>
    </row>
    <row r="30" spans="1:17">
      <c r="A30" s="67">
        <v>44851</v>
      </c>
      <c r="B30" s="66" t="s">
        <v>33</v>
      </c>
      <c r="C30" s="66" t="s">
        <v>163</v>
      </c>
      <c r="D30" s="70">
        <v>30.420200000000001</v>
      </c>
      <c r="E30" s="70">
        <v>30.420200000000001</v>
      </c>
      <c r="F30" s="70">
        <v>30.420200000000001</v>
      </c>
      <c r="G30" s="69">
        <f>(F30+E30+D30)/3</f>
        <v>30.420200000000005</v>
      </c>
    </row>
    <row r="31" spans="1:17">
      <c r="A31" s="66"/>
      <c r="B31" s="66"/>
      <c r="C31" s="66" t="s">
        <v>44</v>
      </c>
      <c r="D31" s="70">
        <v>51.258000000000003</v>
      </c>
      <c r="E31" s="70">
        <v>51.258000000000003</v>
      </c>
      <c r="F31" s="70">
        <v>51.258000000000003</v>
      </c>
      <c r="G31" s="69">
        <f>(F31+E31+D31)/3</f>
        <v>51.258000000000003</v>
      </c>
    </row>
    <row r="32" spans="1:17">
      <c r="A32" s="66"/>
      <c r="B32" s="66"/>
      <c r="C32" s="66" t="s">
        <v>46</v>
      </c>
      <c r="D32" s="70">
        <v>54.064</v>
      </c>
      <c r="E32" s="70">
        <v>54.064</v>
      </c>
      <c r="F32" s="70">
        <v>54.064</v>
      </c>
      <c r="G32" s="69">
        <f>(F32+E32+D32)/3</f>
        <v>54.064</v>
      </c>
    </row>
    <row r="33" spans="1:7">
      <c r="A33" s="66"/>
      <c r="B33" s="66"/>
      <c r="C33" s="66" t="s">
        <v>164</v>
      </c>
      <c r="D33" s="70">
        <v>49.470999999999997</v>
      </c>
      <c r="E33" s="70">
        <v>49.470999999999997</v>
      </c>
      <c r="F33" s="70">
        <v>49.470999999999997</v>
      </c>
      <c r="G33" s="69">
        <f>(F33+E33+D33)/3</f>
        <v>49.470999999999997</v>
      </c>
    </row>
    <row r="35" spans="1:7">
      <c r="A35" s="66" t="s">
        <v>0</v>
      </c>
      <c r="B35" s="66" t="s">
        <v>1</v>
      </c>
      <c r="C35" s="66" t="s">
        <v>2</v>
      </c>
      <c r="D35" s="66" t="s">
        <v>3</v>
      </c>
      <c r="E35" s="66" t="s">
        <v>4</v>
      </c>
      <c r="F35" s="66" t="s">
        <v>5</v>
      </c>
      <c r="G35" s="66" t="s">
        <v>8</v>
      </c>
    </row>
    <row r="36" spans="1:7">
      <c r="A36" s="67">
        <v>44852</v>
      </c>
      <c r="B36" s="66" t="s">
        <v>44</v>
      </c>
      <c r="C36" s="66" t="s">
        <v>33</v>
      </c>
      <c r="D36" s="70">
        <v>51.259</v>
      </c>
      <c r="E36" s="70">
        <v>51.259</v>
      </c>
      <c r="F36" s="70">
        <v>51.259</v>
      </c>
      <c r="G36" s="69">
        <f>(F36+E36+D36)/3</f>
        <v>51.258999999999993</v>
      </c>
    </row>
    <row r="37" spans="1:7">
      <c r="A37" s="66"/>
      <c r="B37" s="66"/>
      <c r="C37" s="66" t="s">
        <v>163</v>
      </c>
      <c r="D37" s="70">
        <v>31.013000000000002</v>
      </c>
      <c r="E37" s="70">
        <v>31.013000000000002</v>
      </c>
      <c r="F37" s="70">
        <v>31.013000000000002</v>
      </c>
      <c r="G37" s="69">
        <f>(F37+E37+D37)/3</f>
        <v>31.013000000000002</v>
      </c>
    </row>
    <row r="38" spans="1:7">
      <c r="A38" s="66"/>
      <c r="B38" s="66"/>
      <c r="C38" s="66" t="s">
        <v>162</v>
      </c>
      <c r="D38" s="70">
        <v>13.083</v>
      </c>
      <c r="E38" s="70">
        <v>13.083</v>
      </c>
      <c r="F38" s="70">
        <v>13.083</v>
      </c>
      <c r="G38" s="69">
        <f>(F38+E38+D38)/3</f>
        <v>13.083</v>
      </c>
    </row>
    <row r="39" spans="1:7">
      <c r="A39" s="66"/>
      <c r="B39" s="66"/>
      <c r="C39" s="66" t="s">
        <v>167</v>
      </c>
      <c r="D39" s="70">
        <v>32.345999999999997</v>
      </c>
      <c r="E39" s="70">
        <v>32.345999999999997</v>
      </c>
      <c r="F39" s="70">
        <v>32.345999999999997</v>
      </c>
      <c r="G39" s="69">
        <f>(F39+E39+D39)/3</f>
        <v>32.345999999999997</v>
      </c>
    </row>
    <row r="41" spans="1:7">
      <c r="A41" s="66" t="s">
        <v>0</v>
      </c>
      <c r="B41" s="66" t="s">
        <v>1</v>
      </c>
      <c r="C41" s="66" t="s">
        <v>2</v>
      </c>
      <c r="D41" s="66" t="s">
        <v>3</v>
      </c>
      <c r="E41" s="66" t="s">
        <v>4</v>
      </c>
      <c r="F41" s="66" t="s">
        <v>5</v>
      </c>
      <c r="G41" s="66" t="s">
        <v>8</v>
      </c>
    </row>
    <row r="42" spans="1:7">
      <c r="A42" s="67">
        <v>44852</v>
      </c>
      <c r="B42" s="66" t="s">
        <v>162</v>
      </c>
      <c r="C42" s="66" t="s">
        <v>17</v>
      </c>
      <c r="D42" s="70">
        <v>53.783999999999999</v>
      </c>
      <c r="E42" s="70">
        <v>53.783999999999999</v>
      </c>
      <c r="F42" s="70">
        <v>53.783999999999999</v>
      </c>
      <c r="G42" s="69">
        <f>(F42+E42+D42)/3</f>
        <v>53.783999999999999</v>
      </c>
    </row>
    <row r="43" spans="1:7">
      <c r="A43" s="66"/>
      <c r="B43" s="66"/>
      <c r="C43" s="66" t="s">
        <v>167</v>
      </c>
      <c r="D43" s="70">
        <v>29.88</v>
      </c>
      <c r="E43" s="70">
        <v>29.88</v>
      </c>
      <c r="F43" s="70">
        <v>29.88</v>
      </c>
      <c r="G43" s="69">
        <f>(F43+E43+D43)/3</f>
        <v>29.88</v>
      </c>
    </row>
    <row r="44" spans="1:7">
      <c r="A44" s="66"/>
      <c r="B44" s="66"/>
      <c r="C44" s="66" t="s">
        <v>35</v>
      </c>
      <c r="D44" s="70">
        <v>13.083</v>
      </c>
      <c r="E44" s="70">
        <v>13.083</v>
      </c>
      <c r="F44" s="70">
        <v>13.083</v>
      </c>
      <c r="G44" s="69">
        <f>(F44+E44+D44)/3</f>
        <v>13.083</v>
      </c>
    </row>
    <row r="45" spans="1:7">
      <c r="A45" s="66"/>
      <c r="B45" s="66"/>
      <c r="C45" s="66" t="s">
        <v>155</v>
      </c>
      <c r="D45" s="70">
        <v>26.216999999999999</v>
      </c>
      <c r="E45" s="70">
        <v>26.216999999999999</v>
      </c>
      <c r="F45" s="70">
        <v>26.216999999999999</v>
      </c>
      <c r="G45" s="69">
        <f>(F45+E45+D45)/3</f>
        <v>26.216999999999999</v>
      </c>
    </row>
    <row r="47" spans="1:7">
      <c r="A47" s="66" t="s">
        <v>0</v>
      </c>
      <c r="B47" s="66" t="s">
        <v>1</v>
      </c>
      <c r="C47" s="66" t="s">
        <v>2</v>
      </c>
      <c r="D47" s="66" t="s">
        <v>3</v>
      </c>
      <c r="E47" s="66" t="s">
        <v>4</v>
      </c>
      <c r="F47" s="66" t="s">
        <v>5</v>
      </c>
      <c r="G47" s="66" t="s">
        <v>8</v>
      </c>
    </row>
    <row r="48" spans="1:7">
      <c r="A48" s="67">
        <v>44852</v>
      </c>
      <c r="B48" s="66" t="s">
        <v>165</v>
      </c>
      <c r="C48" s="66" t="s">
        <v>166</v>
      </c>
      <c r="D48" s="70">
        <v>25.907</v>
      </c>
      <c r="E48" s="70">
        <v>25.907</v>
      </c>
      <c r="F48" s="70">
        <v>25.907</v>
      </c>
      <c r="G48" s="69">
        <f>(F48+E48+D48)/3</f>
        <v>25.907</v>
      </c>
    </row>
    <row r="49" spans="1:15">
      <c r="A49" s="66"/>
      <c r="B49" s="66"/>
      <c r="C49" s="66" t="s">
        <v>44</v>
      </c>
      <c r="D49" s="70">
        <v>32.345999999999997</v>
      </c>
      <c r="E49" s="70">
        <v>32.345999999999997</v>
      </c>
      <c r="F49" s="70">
        <v>32.345999999999997</v>
      </c>
      <c r="G49" s="69">
        <f>(F49+E49+D49)/3</f>
        <v>32.345999999999997</v>
      </c>
    </row>
    <row r="50" spans="1:15">
      <c r="A50" s="66"/>
      <c r="B50" s="66"/>
      <c r="C50" s="66" t="s">
        <v>162</v>
      </c>
      <c r="D50" s="70">
        <v>29.88</v>
      </c>
      <c r="E50" s="70">
        <v>29.88</v>
      </c>
      <c r="F50" s="70">
        <v>29.88</v>
      </c>
      <c r="G50" s="69">
        <f>(F50+E50+D50)/3</f>
        <v>29.88</v>
      </c>
      <c r="L50" s="73"/>
      <c r="M50" s="565"/>
      <c r="N50" s="565"/>
      <c r="O50" s="565"/>
    </row>
    <row r="51" spans="1:15">
      <c r="A51" s="66"/>
      <c r="B51" s="66"/>
      <c r="C51" s="66" t="s">
        <v>17</v>
      </c>
      <c r="D51" s="70">
        <v>46.002000000000002</v>
      </c>
      <c r="E51" s="70">
        <v>46.002000000000002</v>
      </c>
      <c r="F51" s="70">
        <v>46.002000000000002</v>
      </c>
      <c r="G51" s="69">
        <f>(F51+E51+D51)/3</f>
        <v>46.002000000000002</v>
      </c>
    </row>
    <row r="55" spans="1:15" ht="27.75" customHeight="1">
      <c r="B55" s="547" t="s">
        <v>217</v>
      </c>
      <c r="C55" s="547"/>
      <c r="D55" s="547"/>
      <c r="E55" s="547"/>
      <c r="F55" s="547"/>
      <c r="G55" s="73"/>
      <c r="H55" s="73"/>
      <c r="I55" s="73"/>
      <c r="J55" s="73"/>
      <c r="K55" s="73"/>
    </row>
    <row r="57" spans="1:15">
      <c r="A57" s="66" t="s">
        <v>0</v>
      </c>
      <c r="B57" s="66" t="s">
        <v>1</v>
      </c>
      <c r="C57" s="66" t="s">
        <v>2</v>
      </c>
      <c r="D57" s="66" t="s">
        <v>3</v>
      </c>
      <c r="E57" s="66" t="s">
        <v>4</v>
      </c>
      <c r="F57" s="66" t="s">
        <v>5</v>
      </c>
      <c r="G57" s="66" t="s">
        <v>8</v>
      </c>
    </row>
    <row r="58" spans="1:15">
      <c r="A58" s="67">
        <v>44853</v>
      </c>
      <c r="B58" s="66" t="s">
        <v>165</v>
      </c>
      <c r="C58" s="66" t="s">
        <v>166</v>
      </c>
      <c r="D58" s="70">
        <v>25.907</v>
      </c>
      <c r="E58" s="70">
        <v>25.907</v>
      </c>
      <c r="F58" s="70">
        <v>25.907</v>
      </c>
      <c r="G58" s="69">
        <f>(F58+E58+D58)/3</f>
        <v>25.907</v>
      </c>
    </row>
    <row r="59" spans="1:15">
      <c r="A59" s="66"/>
      <c r="B59" s="66"/>
      <c r="C59" s="66" t="s">
        <v>52</v>
      </c>
      <c r="D59" s="70">
        <v>28.114999999999998</v>
      </c>
      <c r="E59" s="70">
        <v>28.114999999999998</v>
      </c>
      <c r="F59" s="70">
        <v>28.114999999999998</v>
      </c>
      <c r="G59" s="69">
        <f>(F59+E59+D59)/3</f>
        <v>28.114999999999998</v>
      </c>
    </row>
    <row r="60" spans="1:15">
      <c r="A60" s="66"/>
      <c r="B60" s="66"/>
      <c r="C60" s="66" t="s">
        <v>76</v>
      </c>
      <c r="D60" s="70">
        <v>4.0739999999999998</v>
      </c>
      <c r="E60" s="70">
        <v>4.0739999999999998</v>
      </c>
      <c r="F60" s="70">
        <v>4.0739999999999998</v>
      </c>
      <c r="G60" s="69">
        <f>(F60+E60+D60)/3</f>
        <v>4.0739999999999998</v>
      </c>
    </row>
    <row r="62" spans="1:15">
      <c r="A62" s="66" t="s">
        <v>0</v>
      </c>
      <c r="B62" s="66" t="s">
        <v>1</v>
      </c>
      <c r="C62" s="66" t="s">
        <v>2</v>
      </c>
      <c r="D62" s="66" t="s">
        <v>3</v>
      </c>
      <c r="E62" s="66" t="s">
        <v>4</v>
      </c>
      <c r="F62" s="66" t="s">
        <v>5</v>
      </c>
      <c r="G62" s="66" t="s">
        <v>8</v>
      </c>
    </row>
    <row r="63" spans="1:15">
      <c r="A63" s="67">
        <v>44853</v>
      </c>
      <c r="B63" s="66" t="s">
        <v>76</v>
      </c>
      <c r="C63" s="66" t="s">
        <v>44</v>
      </c>
      <c r="D63" s="70">
        <v>29.594000000000001</v>
      </c>
      <c r="E63" s="70">
        <v>29.594000000000001</v>
      </c>
      <c r="F63" s="70">
        <v>29.594000000000001</v>
      </c>
      <c r="G63" s="69">
        <f>(F63+E63+D63)/3</f>
        <v>29.594000000000005</v>
      </c>
    </row>
    <row r="64" spans="1:15">
      <c r="A64" s="66"/>
      <c r="B64" s="66"/>
      <c r="C64" s="66" t="s">
        <v>167</v>
      </c>
      <c r="D64" s="70">
        <v>4.0739999999999998</v>
      </c>
      <c r="E64" s="70">
        <v>4.0739999999999998</v>
      </c>
      <c r="F64" s="70">
        <v>4.0739999999999998</v>
      </c>
      <c r="G64" s="69">
        <f>(F64+E64+D64)/3</f>
        <v>4.0739999999999998</v>
      </c>
    </row>
    <row r="65" spans="1:7">
      <c r="A65" s="66"/>
      <c r="B65" s="66"/>
      <c r="C65" s="66" t="s">
        <v>52</v>
      </c>
      <c r="D65" s="70">
        <v>25.315000000000001</v>
      </c>
      <c r="E65" s="70">
        <v>25.315000000000001</v>
      </c>
      <c r="F65" s="70">
        <v>25.315000000000001</v>
      </c>
      <c r="G65" s="69">
        <f>(F65+E65+D65)/3</f>
        <v>25.315000000000001</v>
      </c>
    </row>
    <row r="66" spans="1:7">
      <c r="A66" s="66"/>
      <c r="B66" s="66"/>
      <c r="C66" s="66" t="s">
        <v>39</v>
      </c>
      <c r="D66" s="70">
        <v>19.193000000000001</v>
      </c>
      <c r="E66" s="70">
        <v>19.193000000000001</v>
      </c>
      <c r="F66" s="70">
        <v>19.193000000000001</v>
      </c>
      <c r="G66" s="69">
        <f>(F66+E66+D66)/3</f>
        <v>19.193000000000001</v>
      </c>
    </row>
    <row r="67" spans="1:7">
      <c r="D67" s="71"/>
      <c r="E67" s="71"/>
      <c r="F67" s="71"/>
      <c r="G67" s="72"/>
    </row>
    <row r="68" spans="1:7">
      <c r="A68" s="66" t="s">
        <v>0</v>
      </c>
      <c r="B68" s="66" t="s">
        <v>1</v>
      </c>
      <c r="C68" s="66" t="s">
        <v>2</v>
      </c>
      <c r="D68" s="66" t="s">
        <v>3</v>
      </c>
      <c r="E68" s="66" t="s">
        <v>4</v>
      </c>
      <c r="F68" s="66" t="s">
        <v>5</v>
      </c>
      <c r="G68" s="66" t="s">
        <v>8</v>
      </c>
    </row>
    <row r="69" spans="1:7">
      <c r="A69" s="67">
        <v>44853</v>
      </c>
      <c r="B69" s="66" t="s">
        <v>35</v>
      </c>
      <c r="C69" s="66" t="s">
        <v>33</v>
      </c>
      <c r="D69" s="70">
        <v>51.259</v>
      </c>
      <c r="E69" s="70">
        <v>51.259</v>
      </c>
      <c r="F69" s="70">
        <v>51.259</v>
      </c>
      <c r="G69" s="69">
        <f>(F69+E69+D69)/3</f>
        <v>51.258999999999993</v>
      </c>
    </row>
    <row r="70" spans="1:7">
      <c r="A70" s="66"/>
      <c r="B70" s="66"/>
      <c r="C70" s="66" t="s">
        <v>76</v>
      </c>
      <c r="D70" s="70">
        <v>29.594999999999999</v>
      </c>
      <c r="E70" s="70">
        <v>29.594999999999999</v>
      </c>
      <c r="F70" s="70">
        <v>29.594999999999999</v>
      </c>
      <c r="G70" s="69">
        <f>(F70+E70+D70)/3</f>
        <v>29.594999999999999</v>
      </c>
    </row>
    <row r="71" spans="1:7">
      <c r="A71" s="66"/>
      <c r="B71" s="66"/>
      <c r="C71" s="66" t="s">
        <v>39</v>
      </c>
      <c r="D71" s="70">
        <v>30.268000000000001</v>
      </c>
      <c r="E71" s="70">
        <v>30.268000000000001</v>
      </c>
      <c r="F71" s="70">
        <v>30.268000000000001</v>
      </c>
      <c r="G71" s="69">
        <f>(F71+E71+D71)/3</f>
        <v>30.268000000000001</v>
      </c>
    </row>
    <row r="72" spans="1:7">
      <c r="A72" s="66"/>
      <c r="B72" s="66"/>
      <c r="C72" s="66" t="s">
        <v>46</v>
      </c>
      <c r="D72" s="70">
        <v>25.053000000000001</v>
      </c>
      <c r="E72" s="70">
        <v>25.053000000000001</v>
      </c>
      <c r="F72" s="70">
        <v>25.053000000000001</v>
      </c>
      <c r="G72" s="69">
        <f>(F72+E72+D72)/3</f>
        <v>25.053000000000001</v>
      </c>
    </row>
    <row r="74" spans="1:7">
      <c r="A74" s="66" t="s">
        <v>0</v>
      </c>
      <c r="B74" s="66" t="s">
        <v>1</v>
      </c>
      <c r="C74" s="66" t="s">
        <v>2</v>
      </c>
      <c r="D74" s="66" t="s">
        <v>3</v>
      </c>
      <c r="E74" s="66" t="s">
        <v>4</v>
      </c>
      <c r="F74" s="66" t="s">
        <v>5</v>
      </c>
      <c r="G74" s="66" t="s">
        <v>8</v>
      </c>
    </row>
    <row r="75" spans="1:7">
      <c r="A75" s="67">
        <v>44853</v>
      </c>
      <c r="B75" s="66" t="s">
        <v>44</v>
      </c>
      <c r="C75" s="66" t="s">
        <v>32</v>
      </c>
      <c r="D75" s="70">
        <v>51.259</v>
      </c>
      <c r="E75" s="70">
        <v>51.259</v>
      </c>
      <c r="F75" s="70">
        <v>51.259</v>
      </c>
      <c r="G75" s="69">
        <f>(F75+E75+D75)/3</f>
        <v>51.258999999999993</v>
      </c>
    </row>
    <row r="76" spans="1:7">
      <c r="A76" s="66"/>
      <c r="B76" s="66"/>
      <c r="C76" s="66" t="s">
        <v>36</v>
      </c>
      <c r="D76" s="70">
        <v>32.439</v>
      </c>
      <c r="E76" s="70">
        <v>32.439</v>
      </c>
      <c r="F76" s="70">
        <v>32.439</v>
      </c>
      <c r="G76" s="69">
        <f>(F76+E76+D76)/3</f>
        <v>32.439</v>
      </c>
    </row>
    <row r="78" spans="1:7">
      <c r="A78" s="66" t="s">
        <v>0</v>
      </c>
      <c r="B78" s="66" t="s">
        <v>1</v>
      </c>
      <c r="C78" s="66" t="s">
        <v>2</v>
      </c>
      <c r="D78" s="66" t="s">
        <v>3</v>
      </c>
      <c r="E78" s="66" t="s">
        <v>4</v>
      </c>
      <c r="F78" s="66" t="s">
        <v>5</v>
      </c>
      <c r="G78" s="66" t="s">
        <v>8</v>
      </c>
    </row>
    <row r="79" spans="1:7">
      <c r="A79" s="67">
        <v>44854</v>
      </c>
      <c r="B79" s="66" t="s">
        <v>52</v>
      </c>
      <c r="C79" s="66" t="s">
        <v>167</v>
      </c>
      <c r="D79" s="70">
        <v>28.114999999999998</v>
      </c>
      <c r="E79" s="70">
        <v>28.114999999999998</v>
      </c>
      <c r="F79" s="70">
        <v>28.114999999999998</v>
      </c>
      <c r="G79" s="69">
        <f>(F79+E79+D79)/3</f>
        <v>28.114999999999998</v>
      </c>
    </row>
    <row r="80" spans="1:7">
      <c r="A80" s="66"/>
      <c r="B80" s="66"/>
      <c r="C80" s="66" t="s">
        <v>37</v>
      </c>
      <c r="D80" s="70">
        <v>13.023</v>
      </c>
      <c r="E80" s="70">
        <v>13.023</v>
      </c>
      <c r="F80" s="70">
        <v>13.023</v>
      </c>
      <c r="G80" s="69">
        <f>(F80+E80+D80)/3</f>
        <v>13.023000000000001</v>
      </c>
    </row>
    <row r="81" spans="1:7">
      <c r="A81" s="66"/>
      <c r="B81" s="66"/>
      <c r="C81" s="66" t="s">
        <v>39</v>
      </c>
      <c r="D81" s="70">
        <v>13.744999999999999</v>
      </c>
      <c r="E81" s="70">
        <v>13.744999999999999</v>
      </c>
      <c r="F81" s="70">
        <v>13.744999999999999</v>
      </c>
      <c r="G81" s="69">
        <f>(F81+E81+D81)/3</f>
        <v>13.744999999999999</v>
      </c>
    </row>
    <row r="82" spans="1:7">
      <c r="A82" s="66"/>
      <c r="B82" s="66"/>
      <c r="C82" s="66" t="s">
        <v>76</v>
      </c>
      <c r="D82" s="70">
        <v>25.314</v>
      </c>
      <c r="E82" s="70">
        <v>25.314</v>
      </c>
      <c r="F82" s="70">
        <v>25.314</v>
      </c>
      <c r="G82" s="69">
        <f>(F82+E82+D82)/3</f>
        <v>25.314000000000004</v>
      </c>
    </row>
    <row r="84" spans="1:7">
      <c r="A84" s="66" t="s">
        <v>0</v>
      </c>
      <c r="B84" s="66" t="s">
        <v>1</v>
      </c>
      <c r="C84" s="66" t="s">
        <v>2</v>
      </c>
      <c r="D84" s="66" t="s">
        <v>3</v>
      </c>
      <c r="E84" s="66" t="s">
        <v>4</v>
      </c>
      <c r="F84" s="66" t="s">
        <v>5</v>
      </c>
      <c r="G84" s="66" t="s">
        <v>8</v>
      </c>
    </row>
    <row r="85" spans="1:7">
      <c r="A85" s="67">
        <v>44854</v>
      </c>
      <c r="B85" s="66" t="s">
        <v>52</v>
      </c>
      <c r="C85" s="66" t="s">
        <v>167</v>
      </c>
      <c r="D85" s="70">
        <v>28.114999999999998</v>
      </c>
      <c r="E85" s="70">
        <v>28.114999999999998</v>
      </c>
      <c r="F85" s="70">
        <v>28.114999999999998</v>
      </c>
      <c r="G85" s="69">
        <f>(F85+E85+D85)/3</f>
        <v>28.114999999999998</v>
      </c>
    </row>
    <row r="86" spans="1:7">
      <c r="A86" s="66"/>
      <c r="B86" s="66"/>
      <c r="C86" s="66" t="s">
        <v>51</v>
      </c>
      <c r="D86" s="70">
        <v>22.934999999999999</v>
      </c>
      <c r="E86" s="70">
        <v>22.934999999999999</v>
      </c>
      <c r="F86" s="70">
        <v>22.934999999999999</v>
      </c>
      <c r="G86" s="69">
        <f>(F86+E86+D86)/3</f>
        <v>22.934999999999999</v>
      </c>
    </row>
    <row r="88" spans="1:7">
      <c r="A88" s="66" t="s">
        <v>0</v>
      </c>
      <c r="B88" s="66" t="s">
        <v>1</v>
      </c>
      <c r="C88" s="66" t="s">
        <v>2</v>
      </c>
      <c r="D88" s="66" t="s">
        <v>3</v>
      </c>
      <c r="E88" s="66" t="s">
        <v>4</v>
      </c>
      <c r="F88" s="66" t="s">
        <v>5</v>
      </c>
      <c r="G88" s="66" t="s">
        <v>8</v>
      </c>
    </row>
    <row r="89" spans="1:7">
      <c r="A89" s="67">
        <v>44854</v>
      </c>
      <c r="B89" s="66" t="s">
        <v>51</v>
      </c>
      <c r="C89" s="66" t="s">
        <v>52</v>
      </c>
      <c r="D89" s="70">
        <v>22.934999999999999</v>
      </c>
      <c r="E89" s="70">
        <v>22.934999999999999</v>
      </c>
      <c r="F89" s="70">
        <v>22.934999999999999</v>
      </c>
      <c r="G89" s="69">
        <f>(F89+E89+D89)/3</f>
        <v>22.934999999999999</v>
      </c>
    </row>
    <row r="90" spans="1:7">
      <c r="A90" s="66"/>
      <c r="B90" s="66"/>
      <c r="C90" s="66" t="s">
        <v>56</v>
      </c>
      <c r="D90" s="70">
        <v>16.419</v>
      </c>
      <c r="E90" s="70">
        <v>16.420000000000002</v>
      </c>
      <c r="F90" s="70">
        <v>16.420000000000002</v>
      </c>
      <c r="G90" s="69">
        <f>(F90+E90+D90)/3</f>
        <v>16.419666666666668</v>
      </c>
    </row>
    <row r="91" spans="1:7">
      <c r="A91" s="66"/>
      <c r="B91" s="66"/>
      <c r="C91" s="66" t="s">
        <v>37</v>
      </c>
      <c r="D91" s="70">
        <v>26.486999999999998</v>
      </c>
      <c r="E91" s="70">
        <v>26.486999999999998</v>
      </c>
      <c r="F91" s="70">
        <v>26.486999999999998</v>
      </c>
      <c r="G91" s="69">
        <f>(F91+E91+D91)/3</f>
        <v>26.486999999999998</v>
      </c>
    </row>
    <row r="93" spans="1:7">
      <c r="A93" s="66" t="s">
        <v>0</v>
      </c>
      <c r="B93" s="66" t="s">
        <v>1</v>
      </c>
      <c r="C93" s="66" t="s">
        <v>2</v>
      </c>
      <c r="D93" s="66" t="s">
        <v>3</v>
      </c>
      <c r="E93" s="66" t="s">
        <v>4</v>
      </c>
      <c r="F93" s="66" t="s">
        <v>5</v>
      </c>
      <c r="G93" s="66" t="s">
        <v>8</v>
      </c>
    </row>
    <row r="94" spans="1:7">
      <c r="A94" s="67">
        <v>44854</v>
      </c>
      <c r="B94" s="66" t="s">
        <v>221</v>
      </c>
      <c r="C94" s="66" t="s">
        <v>85</v>
      </c>
      <c r="D94" s="70">
        <v>16.422000000000001</v>
      </c>
      <c r="E94" s="70">
        <v>16.422000000000001</v>
      </c>
      <c r="F94" s="70">
        <v>16.422000000000001</v>
      </c>
      <c r="G94" s="69">
        <f>(F94+E94+D94)/3</f>
        <v>16.422000000000001</v>
      </c>
    </row>
    <row r="95" spans="1:7">
      <c r="A95" s="66"/>
      <c r="B95" s="66"/>
      <c r="C95" s="66" t="s">
        <v>30</v>
      </c>
      <c r="D95" s="70">
        <v>10.781000000000001</v>
      </c>
      <c r="E95" s="70">
        <v>10.78</v>
      </c>
      <c r="F95" s="70">
        <v>10.78</v>
      </c>
      <c r="G95" s="69">
        <f>(F95+E95+D95)/3</f>
        <v>10.780333333333333</v>
      </c>
    </row>
    <row r="96" spans="1:7">
      <c r="A96" s="66"/>
      <c r="B96" s="66"/>
      <c r="C96" s="66" t="s">
        <v>86</v>
      </c>
      <c r="D96" s="70">
        <v>17.576000000000001</v>
      </c>
      <c r="E96" s="70">
        <v>17.576000000000001</v>
      </c>
      <c r="F96" s="70">
        <v>17.576000000000001</v>
      </c>
      <c r="G96" s="69">
        <f>(F96+E96+D96)/3</f>
        <v>17.576000000000001</v>
      </c>
    </row>
    <row r="98" spans="1:15">
      <c r="A98" s="66" t="s">
        <v>0</v>
      </c>
      <c r="B98" s="66" t="s">
        <v>1</v>
      </c>
      <c r="C98" s="66" t="s">
        <v>2</v>
      </c>
      <c r="D98" s="66" t="s">
        <v>3</v>
      </c>
      <c r="E98" s="66" t="s">
        <v>4</v>
      </c>
      <c r="F98" s="66" t="s">
        <v>5</v>
      </c>
      <c r="G98" s="66" t="s">
        <v>8</v>
      </c>
    </row>
    <row r="99" spans="1:15">
      <c r="A99" s="67">
        <v>44854</v>
      </c>
      <c r="B99" s="66" t="s">
        <v>31</v>
      </c>
      <c r="C99" s="66" t="s">
        <v>33</v>
      </c>
      <c r="D99" s="70">
        <v>49.472000000000001</v>
      </c>
      <c r="E99" s="70">
        <v>49.470999999999997</v>
      </c>
      <c r="F99" s="70">
        <v>49.470999999999997</v>
      </c>
      <c r="G99" s="69">
        <f>(F99+E99+D99)/3</f>
        <v>49.471333333333327</v>
      </c>
    </row>
    <row r="100" spans="1:15">
      <c r="A100" s="66"/>
      <c r="B100" s="66"/>
      <c r="C100" s="66" t="s">
        <v>46</v>
      </c>
      <c r="D100" s="70">
        <v>17.318999999999999</v>
      </c>
      <c r="E100" s="70">
        <v>17.318999999999999</v>
      </c>
      <c r="F100" s="70">
        <v>17.32</v>
      </c>
      <c r="G100" s="69">
        <f>(F100+E100+D100)/3</f>
        <v>17.319333333333333</v>
      </c>
    </row>
    <row r="101" spans="1:15">
      <c r="A101" s="66"/>
      <c r="B101" s="66"/>
      <c r="C101" s="66" t="s">
        <v>37</v>
      </c>
      <c r="D101" s="70">
        <v>20.911999999999999</v>
      </c>
      <c r="E101" s="70">
        <v>20.911999999999999</v>
      </c>
      <c r="F101" s="70">
        <v>20.911999999999999</v>
      </c>
      <c r="G101" s="69">
        <f>(F101+E101+D101)/3</f>
        <v>20.911999999999999</v>
      </c>
    </row>
    <row r="102" spans="1:15">
      <c r="A102" s="66"/>
      <c r="B102" s="66"/>
      <c r="C102" s="66" t="s">
        <v>56</v>
      </c>
      <c r="D102" s="70">
        <v>10.781000000000001</v>
      </c>
      <c r="E102" s="70">
        <v>10.781000000000001</v>
      </c>
      <c r="F102" s="70">
        <v>10.781000000000001</v>
      </c>
      <c r="G102" s="69">
        <f>(F102+E102+D102)/3</f>
        <v>10.781000000000001</v>
      </c>
    </row>
    <row r="103" spans="1:15">
      <c r="L103" s="73"/>
      <c r="M103" s="565"/>
      <c r="N103" s="565"/>
      <c r="O103" s="565"/>
    </row>
    <row r="108" spans="1:15" ht="27.75" customHeight="1">
      <c r="B108" s="547" t="s">
        <v>217</v>
      </c>
      <c r="C108" s="547"/>
      <c r="D108" s="547"/>
      <c r="E108" s="547"/>
      <c r="F108" s="547"/>
      <c r="G108" s="73"/>
      <c r="H108" s="73"/>
      <c r="I108" s="73"/>
      <c r="J108" s="73"/>
      <c r="K108" s="73"/>
    </row>
    <row r="110" spans="1:15">
      <c r="A110" s="66" t="s">
        <v>0</v>
      </c>
      <c r="B110" s="66" t="s">
        <v>1</v>
      </c>
      <c r="C110" s="66" t="s">
        <v>2</v>
      </c>
      <c r="D110" s="66" t="s">
        <v>3</v>
      </c>
      <c r="E110" s="66" t="s">
        <v>4</v>
      </c>
      <c r="F110" s="66" t="s">
        <v>5</v>
      </c>
      <c r="G110" s="66" t="s">
        <v>8</v>
      </c>
    </row>
    <row r="111" spans="1:15">
      <c r="A111" s="67">
        <v>44854</v>
      </c>
      <c r="B111" s="66" t="s">
        <v>45</v>
      </c>
      <c r="C111" s="66" t="s">
        <v>32</v>
      </c>
      <c r="D111" s="70">
        <v>54.066000000000003</v>
      </c>
      <c r="E111" s="70">
        <v>54.064999999999998</v>
      </c>
      <c r="F111" s="70">
        <v>54.064999999999998</v>
      </c>
      <c r="G111" s="69">
        <f>(F111+E111+D111)/3</f>
        <v>54.065333333333335</v>
      </c>
    </row>
    <row r="112" spans="1:15">
      <c r="A112" s="66"/>
      <c r="B112" s="66"/>
      <c r="C112" s="66" t="s">
        <v>44</v>
      </c>
      <c r="D112" s="70">
        <v>25.053999999999998</v>
      </c>
      <c r="E112" s="70">
        <v>25.053999999999998</v>
      </c>
      <c r="F112" s="70">
        <v>25.055</v>
      </c>
      <c r="G112" s="69">
        <f>(F112+E112+D112)/3</f>
        <v>25.054333333333332</v>
      </c>
    </row>
    <row r="113" spans="1:7">
      <c r="A113" s="66"/>
      <c r="B113" s="66"/>
      <c r="C113" s="66" t="s">
        <v>36</v>
      </c>
      <c r="D113" s="70">
        <v>10.545999999999999</v>
      </c>
      <c r="E113" s="70">
        <v>10.545999999999999</v>
      </c>
      <c r="F113" s="70">
        <v>10.545999999999999</v>
      </c>
      <c r="G113" s="69">
        <f>(F113+E113+D113)/3</f>
        <v>10.545999999999999</v>
      </c>
    </row>
    <row r="114" spans="1:7">
      <c r="A114" s="66"/>
      <c r="B114" s="66"/>
      <c r="C114" s="66" t="s">
        <v>30</v>
      </c>
      <c r="D114" s="70">
        <v>17.318999999999999</v>
      </c>
      <c r="E114" s="70">
        <v>17.318999999999999</v>
      </c>
      <c r="F114" s="70">
        <v>17.32</v>
      </c>
      <c r="G114" s="69">
        <f>(F114+E114+D114)/3</f>
        <v>17.319333333333333</v>
      </c>
    </row>
    <row r="116" spans="1:7">
      <c r="A116" s="66" t="s">
        <v>0</v>
      </c>
      <c r="B116" s="66" t="s">
        <v>1</v>
      </c>
      <c r="C116" s="66" t="s">
        <v>2</v>
      </c>
      <c r="D116" s="66" t="s">
        <v>3</v>
      </c>
      <c r="E116" s="66" t="s">
        <v>4</v>
      </c>
      <c r="F116" s="66" t="s">
        <v>5</v>
      </c>
      <c r="G116" s="66" t="s">
        <v>8</v>
      </c>
    </row>
    <row r="117" spans="1:7">
      <c r="A117" s="67">
        <v>44855</v>
      </c>
      <c r="B117" s="66" t="s">
        <v>36</v>
      </c>
      <c r="C117" s="66" t="s">
        <v>44</v>
      </c>
      <c r="D117" s="70">
        <v>32.439</v>
      </c>
      <c r="E117" s="70">
        <v>32.439</v>
      </c>
      <c r="F117" s="70">
        <v>32.439</v>
      </c>
      <c r="G117" s="69">
        <f>(F117+E117+D117)/3</f>
        <v>32.439</v>
      </c>
    </row>
    <row r="118" spans="1:7">
      <c r="A118" s="66"/>
      <c r="B118" s="66"/>
      <c r="C118" s="66" t="s">
        <v>52</v>
      </c>
      <c r="D118" s="70">
        <v>13.023</v>
      </c>
      <c r="E118" s="70">
        <v>13.023</v>
      </c>
      <c r="F118" s="70">
        <v>13.023</v>
      </c>
      <c r="G118" s="69">
        <f>(F118+E118+D118)/3</f>
        <v>13.023000000000001</v>
      </c>
    </row>
    <row r="119" spans="1:7">
      <c r="A119" s="66"/>
      <c r="B119" s="66"/>
      <c r="C119" s="66" t="s">
        <v>85</v>
      </c>
      <c r="D119" s="70">
        <v>26.489000000000001</v>
      </c>
      <c r="E119" s="70">
        <v>26.49</v>
      </c>
      <c r="F119" s="70">
        <v>26.49</v>
      </c>
      <c r="G119" s="69">
        <f>(F119+E119+D119)/3</f>
        <v>26.489666666666665</v>
      </c>
    </row>
    <row r="121" spans="1:7">
      <c r="A121" s="66" t="s">
        <v>0</v>
      </c>
      <c r="B121" s="66" t="s">
        <v>1</v>
      </c>
      <c r="C121" s="66" t="s">
        <v>2</v>
      </c>
      <c r="D121" s="66" t="s">
        <v>3</v>
      </c>
      <c r="E121" s="66" t="s">
        <v>4</v>
      </c>
      <c r="F121" s="66" t="s">
        <v>5</v>
      </c>
      <c r="G121" s="66" t="s">
        <v>8</v>
      </c>
    </row>
    <row r="122" spans="1:7">
      <c r="A122" s="67">
        <v>44855</v>
      </c>
      <c r="B122" s="66" t="s">
        <v>37</v>
      </c>
      <c r="C122" s="66" t="s">
        <v>35</v>
      </c>
      <c r="D122" s="70">
        <v>32.439</v>
      </c>
      <c r="E122" s="70">
        <v>32.439</v>
      </c>
      <c r="F122" s="70">
        <v>32.439</v>
      </c>
      <c r="G122" s="69">
        <f>(F122+E122+D122)/3</f>
        <v>32.439</v>
      </c>
    </row>
    <row r="123" spans="1:7">
      <c r="A123" s="66"/>
      <c r="B123" s="66"/>
      <c r="C123" s="66" t="s">
        <v>56</v>
      </c>
      <c r="D123" s="70">
        <v>17.576000000000001</v>
      </c>
      <c r="E123" s="70">
        <v>17.576000000000001</v>
      </c>
      <c r="F123" s="70">
        <v>17.576000000000001</v>
      </c>
      <c r="G123" s="69">
        <f>(F123+E123+D123)/3</f>
        <v>17.576000000000001</v>
      </c>
    </row>
    <row r="124" spans="1:7">
      <c r="A124" s="66"/>
      <c r="B124" s="66"/>
      <c r="C124" s="66" t="s">
        <v>31</v>
      </c>
      <c r="D124" s="70">
        <v>20.911000000000001</v>
      </c>
      <c r="E124" s="70">
        <v>20.911000000000001</v>
      </c>
      <c r="F124" s="70">
        <v>20.911000000000001</v>
      </c>
      <c r="G124" s="69">
        <f>(F124+E124+D124)/3</f>
        <v>20.911000000000001</v>
      </c>
    </row>
    <row r="125" spans="1:7">
      <c r="A125" s="66"/>
      <c r="B125" s="66"/>
      <c r="C125" s="66" t="s">
        <v>46</v>
      </c>
      <c r="D125" s="70">
        <v>10.545999999999999</v>
      </c>
      <c r="E125" s="70">
        <v>10.545999999999999</v>
      </c>
      <c r="F125" s="70">
        <v>10.545999999999999</v>
      </c>
      <c r="G125" s="69">
        <f>(F125+E125+D125)/3</f>
        <v>10.545999999999999</v>
      </c>
    </row>
    <row r="127" spans="1:7">
      <c r="A127" s="66" t="s">
        <v>0</v>
      </c>
      <c r="B127" s="66" t="s">
        <v>1</v>
      </c>
      <c r="C127" s="66" t="s">
        <v>2</v>
      </c>
      <c r="D127" s="66" t="s">
        <v>3</v>
      </c>
      <c r="E127" s="66" t="s">
        <v>4</v>
      </c>
      <c r="F127" s="66" t="s">
        <v>5</v>
      </c>
      <c r="G127" s="66" t="s">
        <v>8</v>
      </c>
    </row>
    <row r="128" spans="1:7">
      <c r="A128" s="67">
        <v>44859</v>
      </c>
      <c r="B128" s="66" t="s">
        <v>39</v>
      </c>
      <c r="C128" s="66" t="s">
        <v>35</v>
      </c>
      <c r="D128" s="70">
        <v>30.268999999999998</v>
      </c>
      <c r="E128" s="70">
        <v>30.268999999999998</v>
      </c>
      <c r="F128" s="70">
        <v>30.268999999999998</v>
      </c>
      <c r="G128" s="69">
        <f>(F128+E128+D128)/3</f>
        <v>30.268999999999995</v>
      </c>
    </row>
    <row r="129" spans="1:7">
      <c r="A129" s="66"/>
      <c r="B129" s="66"/>
      <c r="C129" s="66" t="s">
        <v>76</v>
      </c>
      <c r="D129" s="70">
        <v>19.193000000000001</v>
      </c>
      <c r="E129" s="70">
        <v>19.193000000000001</v>
      </c>
      <c r="F129" s="70">
        <v>19.193000000000001</v>
      </c>
      <c r="G129" s="69">
        <f>(F129+E129+D129)/3</f>
        <v>19.193000000000001</v>
      </c>
    </row>
    <row r="130" spans="1:7">
      <c r="A130" s="66"/>
      <c r="B130" s="66"/>
      <c r="C130" s="66" t="s">
        <v>52</v>
      </c>
      <c r="D130" s="70">
        <v>13.744999999999999</v>
      </c>
      <c r="E130" s="70">
        <v>13.744999999999999</v>
      </c>
      <c r="F130" s="70">
        <v>13.744999999999999</v>
      </c>
      <c r="G130" s="69">
        <f>(F130+E130+D130)/3</f>
        <v>13.744999999999999</v>
      </c>
    </row>
    <row r="132" spans="1:7">
      <c r="A132" s="66" t="s">
        <v>0</v>
      </c>
      <c r="B132" s="66" t="s">
        <v>1</v>
      </c>
      <c r="C132" s="66" t="s">
        <v>2</v>
      </c>
      <c r="D132" s="66" t="s">
        <v>3</v>
      </c>
      <c r="E132" s="66" t="s">
        <v>4</v>
      </c>
      <c r="F132" s="66" t="s">
        <v>5</v>
      </c>
      <c r="G132" s="66" t="s">
        <v>8</v>
      </c>
    </row>
    <row r="133" spans="1:7">
      <c r="A133" s="67">
        <v>44859</v>
      </c>
      <c r="B133" s="66" t="s">
        <v>215</v>
      </c>
      <c r="C133" s="66" t="s">
        <v>216</v>
      </c>
      <c r="D133" s="70">
        <v>62.277000000000001</v>
      </c>
      <c r="E133" s="70">
        <v>62.277000000000001</v>
      </c>
      <c r="F133" s="70">
        <v>62.277000000000001</v>
      </c>
      <c r="G133" s="69">
        <f>(F133+E133+D133)/3</f>
        <v>62.277000000000008</v>
      </c>
    </row>
    <row r="134" spans="1:7">
      <c r="A134" s="66"/>
      <c r="B134" s="66"/>
      <c r="C134" s="66" t="s">
        <v>165</v>
      </c>
      <c r="D134" s="70">
        <v>25.907</v>
      </c>
      <c r="E134" s="70">
        <v>25.907</v>
      </c>
      <c r="F134" s="70">
        <v>25.907</v>
      </c>
      <c r="G134" s="69">
        <f>(F134+E134+D134)/3</f>
        <v>25.907</v>
      </c>
    </row>
    <row r="135" spans="1:7">
      <c r="A135" s="66"/>
      <c r="B135" s="66"/>
      <c r="C135" s="66" t="s">
        <v>17</v>
      </c>
      <c r="D135" s="70">
        <v>44.991</v>
      </c>
      <c r="E135" s="70">
        <v>44.991</v>
      </c>
      <c r="F135" s="70">
        <v>44.991</v>
      </c>
      <c r="G135" s="69">
        <f>(F135+E135+D135)/3</f>
        <v>44.991000000000007</v>
      </c>
    </row>
    <row r="137" spans="1:7">
      <c r="A137" s="66" t="s">
        <v>0</v>
      </c>
      <c r="B137" s="66" t="s">
        <v>1</v>
      </c>
      <c r="C137" s="66" t="s">
        <v>2</v>
      </c>
      <c r="D137" s="66" t="s">
        <v>3</v>
      </c>
      <c r="E137" s="66" t="s">
        <v>4</v>
      </c>
      <c r="F137" s="66" t="s">
        <v>5</v>
      </c>
      <c r="G137" s="66" t="s">
        <v>8</v>
      </c>
    </row>
    <row r="138" spans="1:7">
      <c r="A138" s="67">
        <v>44859</v>
      </c>
      <c r="B138" s="66" t="s">
        <v>16</v>
      </c>
      <c r="C138" s="66" t="s">
        <v>162</v>
      </c>
      <c r="D138" s="70">
        <v>53.783999999999999</v>
      </c>
      <c r="E138" s="70">
        <v>53.783999999999999</v>
      </c>
      <c r="F138" s="70">
        <v>53.783999999999999</v>
      </c>
      <c r="G138" s="69">
        <f>(F138+E138+D138)/3</f>
        <v>53.783999999999999</v>
      </c>
    </row>
    <row r="139" spans="1:7">
      <c r="A139" s="66"/>
      <c r="B139" s="66"/>
      <c r="C139" s="66" t="s">
        <v>215</v>
      </c>
      <c r="D139" s="70">
        <v>44.993000000000002</v>
      </c>
      <c r="E139" s="70">
        <v>44.993000000000002</v>
      </c>
      <c r="F139" s="70">
        <v>44.993000000000002</v>
      </c>
      <c r="G139" s="69">
        <f>(F139+E139+D139)/3</f>
        <v>44.993000000000002</v>
      </c>
    </row>
    <row r="140" spans="1:7">
      <c r="A140" s="66"/>
      <c r="B140" s="66"/>
      <c r="C140" s="66" t="s">
        <v>165</v>
      </c>
      <c r="D140" s="70">
        <v>46.002000000000002</v>
      </c>
      <c r="E140" s="70">
        <v>46.002000000000002</v>
      </c>
      <c r="F140" s="70">
        <v>46.002000000000002</v>
      </c>
      <c r="G140" s="69">
        <f>(F140+E140+D140)/3</f>
        <v>46.002000000000002</v>
      </c>
    </row>
    <row r="142" spans="1:7">
      <c r="A142" s="66" t="s">
        <v>0</v>
      </c>
      <c r="B142" s="66" t="s">
        <v>1</v>
      </c>
      <c r="C142" s="66" t="s">
        <v>2</v>
      </c>
      <c r="D142" s="66" t="s">
        <v>3</v>
      </c>
      <c r="E142" s="66" t="s">
        <v>4</v>
      </c>
      <c r="F142" s="66" t="s">
        <v>5</v>
      </c>
      <c r="G142" s="66" t="s">
        <v>8</v>
      </c>
    </row>
    <row r="143" spans="1:7">
      <c r="A143" s="67">
        <v>44859</v>
      </c>
      <c r="B143" s="66" t="s">
        <v>16</v>
      </c>
      <c r="C143" s="66" t="s">
        <v>162</v>
      </c>
      <c r="D143" s="70">
        <v>53.783999999999999</v>
      </c>
      <c r="E143" s="70">
        <v>53.783999999999999</v>
      </c>
      <c r="F143" s="70">
        <v>53.783999999999999</v>
      </c>
      <c r="G143" s="69">
        <f>(F143+E143+D143)/3</f>
        <v>53.783999999999999</v>
      </c>
    </row>
    <row r="144" spans="1:7">
      <c r="A144" s="66"/>
      <c r="B144" s="66"/>
      <c r="C144" s="66" t="s">
        <v>180</v>
      </c>
      <c r="D144" s="70">
        <v>21.172999999999998</v>
      </c>
      <c r="E144" s="70">
        <v>21.172999999999998</v>
      </c>
      <c r="F144" s="70">
        <v>21.172999999999998</v>
      </c>
      <c r="G144" s="69">
        <f>(F144+E144+D144)/3</f>
        <v>21.172999999999998</v>
      </c>
    </row>
    <row r="145" spans="1:15">
      <c r="A145" s="66"/>
      <c r="B145" s="66"/>
      <c r="C145" s="66" t="s">
        <v>187</v>
      </c>
      <c r="D145" s="70">
        <v>22.390999999999998</v>
      </c>
      <c r="E145" s="70">
        <v>22.390999999999998</v>
      </c>
      <c r="F145" s="70">
        <v>22.390999999999998</v>
      </c>
      <c r="G145" s="69">
        <f>(F145+E145+D145)/3</f>
        <v>22.391000000000002</v>
      </c>
    </row>
    <row r="147" spans="1:15">
      <c r="A147" s="66" t="s">
        <v>0</v>
      </c>
      <c r="B147" s="66" t="s">
        <v>1</v>
      </c>
      <c r="C147" s="66" t="s">
        <v>2</v>
      </c>
      <c r="D147" s="66" t="s">
        <v>3</v>
      </c>
      <c r="E147" s="66" t="s">
        <v>4</v>
      </c>
      <c r="F147" s="66" t="s">
        <v>5</v>
      </c>
      <c r="G147" s="66" t="s">
        <v>8</v>
      </c>
    </row>
    <row r="148" spans="1:15">
      <c r="A148" s="67">
        <v>44859</v>
      </c>
      <c r="B148" s="66" t="s">
        <v>216</v>
      </c>
      <c r="C148" s="66" t="s">
        <v>215</v>
      </c>
      <c r="D148" s="70">
        <v>62.277999999999999</v>
      </c>
      <c r="E148" s="70">
        <v>62.277999999999999</v>
      </c>
      <c r="F148" s="70">
        <v>62.277999999999999</v>
      </c>
      <c r="G148" s="69">
        <f>(F148+E148+D148)/3</f>
        <v>62.277999999999999</v>
      </c>
    </row>
    <row r="149" spans="1:15">
      <c r="A149" s="66"/>
      <c r="B149" s="66"/>
      <c r="C149" s="66" t="s">
        <v>187</v>
      </c>
      <c r="D149" s="70">
        <v>6.8049999999999997</v>
      </c>
      <c r="E149" s="70">
        <v>6.8049999999999997</v>
      </c>
      <c r="F149" s="70">
        <v>6.8049999999999997</v>
      </c>
      <c r="G149" s="69">
        <f>(F149+E149+D149)/3</f>
        <v>6.8049999999999997</v>
      </c>
    </row>
    <row r="151" spans="1:15">
      <c r="A151" s="66" t="s">
        <v>0</v>
      </c>
      <c r="B151" s="66" t="s">
        <v>1</v>
      </c>
      <c r="C151" s="66" t="s">
        <v>2</v>
      </c>
      <c r="D151" s="66" t="s">
        <v>3</v>
      </c>
      <c r="E151" s="66" t="s">
        <v>4</v>
      </c>
      <c r="F151" s="66" t="s">
        <v>5</v>
      </c>
      <c r="G151" s="66" t="s">
        <v>8</v>
      </c>
    </row>
    <row r="152" spans="1:15">
      <c r="A152" s="67">
        <v>44859</v>
      </c>
      <c r="B152" s="66" t="s">
        <v>187</v>
      </c>
      <c r="C152" s="66" t="s">
        <v>170</v>
      </c>
      <c r="D152" s="70">
        <v>20.774999999999999</v>
      </c>
      <c r="E152" s="70">
        <v>20.774999999999999</v>
      </c>
      <c r="F152" s="70">
        <v>20.774999999999999</v>
      </c>
      <c r="G152" s="69">
        <f>(F152+E152+D152)/3</f>
        <v>20.774999999999999</v>
      </c>
    </row>
    <row r="153" spans="1:15">
      <c r="A153" s="66"/>
      <c r="B153" s="66"/>
      <c r="C153" s="66" t="s">
        <v>216</v>
      </c>
      <c r="D153" s="70">
        <v>6.8049999999999997</v>
      </c>
      <c r="E153" s="70">
        <v>6.8049999999999997</v>
      </c>
      <c r="F153" s="70">
        <v>6.8049999999999997</v>
      </c>
      <c r="G153" s="69">
        <f>(F153+E153+D153)/3</f>
        <v>6.8049999999999997</v>
      </c>
    </row>
    <row r="154" spans="1:15">
      <c r="A154" s="66"/>
      <c r="B154" s="66"/>
      <c r="C154" s="66" t="s">
        <v>16</v>
      </c>
      <c r="D154" s="70">
        <v>22.391999999999999</v>
      </c>
      <c r="E154" s="70">
        <v>22.391999999999999</v>
      </c>
      <c r="F154" s="70">
        <v>22.391999999999999</v>
      </c>
      <c r="G154" s="69">
        <f>(F154+E154+D154)/3</f>
        <v>22.391999999999999</v>
      </c>
    </row>
    <row r="155" spans="1:15">
      <c r="D155" s="71"/>
      <c r="E155" s="71"/>
      <c r="F155" s="71"/>
      <c r="G155" s="72"/>
    </row>
    <row r="156" spans="1:15">
      <c r="D156" s="71"/>
      <c r="E156" s="71"/>
      <c r="F156" s="71"/>
      <c r="G156" s="72"/>
      <c r="L156" s="73"/>
      <c r="M156" s="565"/>
      <c r="N156" s="565"/>
      <c r="O156" s="565"/>
    </row>
    <row r="157" spans="1:15">
      <c r="D157" s="71"/>
      <c r="E157" s="71"/>
      <c r="F157" s="71"/>
      <c r="G157" s="72"/>
    </row>
    <row r="161" spans="1:11" ht="27.75" customHeight="1">
      <c r="B161" s="547" t="s">
        <v>217</v>
      </c>
      <c r="C161" s="547"/>
      <c r="D161" s="547"/>
      <c r="E161" s="547"/>
      <c r="F161" s="547"/>
      <c r="G161" s="73"/>
      <c r="H161" s="73"/>
      <c r="I161" s="73"/>
      <c r="J161" s="73"/>
      <c r="K161" s="73"/>
    </row>
    <row r="164" spans="1:11">
      <c r="A164" s="66" t="s">
        <v>0</v>
      </c>
      <c r="B164" s="66" t="s">
        <v>1</v>
      </c>
      <c r="C164" s="66" t="s">
        <v>2</v>
      </c>
      <c r="D164" s="66" t="s">
        <v>3</v>
      </c>
      <c r="E164" s="66" t="s">
        <v>4</v>
      </c>
      <c r="F164" s="66" t="s">
        <v>5</v>
      </c>
      <c r="G164" s="66" t="s">
        <v>8</v>
      </c>
    </row>
    <row r="165" spans="1:11">
      <c r="A165" s="67">
        <v>44862</v>
      </c>
      <c r="B165" s="66" t="s">
        <v>36</v>
      </c>
      <c r="C165" s="66" t="s">
        <v>85</v>
      </c>
      <c r="D165" s="70">
        <v>26.49</v>
      </c>
      <c r="E165" s="70">
        <v>26.49</v>
      </c>
      <c r="F165" s="70">
        <v>26.49</v>
      </c>
      <c r="G165" s="69">
        <f>(F165+E165+D165)/3</f>
        <v>26.49</v>
      </c>
    </row>
    <row r="166" spans="1:11">
      <c r="A166" s="66"/>
      <c r="B166" s="66"/>
      <c r="C166" s="66" t="s">
        <v>38</v>
      </c>
      <c r="D166" s="70">
        <v>8.4860000000000007</v>
      </c>
      <c r="E166" s="70">
        <v>8.4860000000000007</v>
      </c>
      <c r="F166" s="70">
        <v>8.4860000000000007</v>
      </c>
      <c r="G166" s="69">
        <f>(F166+E166+D166)/3</f>
        <v>8.4860000000000007</v>
      </c>
    </row>
    <row r="168" spans="1:11">
      <c r="A168" s="66" t="s">
        <v>0</v>
      </c>
      <c r="B168" s="66" t="s">
        <v>1</v>
      </c>
      <c r="C168" s="66" t="s">
        <v>2</v>
      </c>
      <c r="D168" s="66" t="s">
        <v>3</v>
      </c>
      <c r="E168" s="66" t="s">
        <v>4</v>
      </c>
      <c r="F168" s="66" t="s">
        <v>5</v>
      </c>
      <c r="G168" s="66" t="s">
        <v>8</v>
      </c>
    </row>
    <row r="169" spans="1:11">
      <c r="A169" s="67">
        <v>44862</v>
      </c>
      <c r="B169" s="66" t="s">
        <v>39</v>
      </c>
      <c r="C169" s="66" t="s">
        <v>35</v>
      </c>
      <c r="D169" s="70">
        <v>30.268999999999998</v>
      </c>
      <c r="E169" s="70">
        <v>30.268999999999998</v>
      </c>
      <c r="F169" s="70">
        <v>30.268000000000001</v>
      </c>
      <c r="G169" s="69">
        <f>(F169+E169+D169)/3</f>
        <v>30.268666666666665</v>
      </c>
    </row>
    <row r="170" spans="1:11">
      <c r="A170" s="66"/>
      <c r="B170" s="66"/>
      <c r="C170" s="66" t="s">
        <v>37</v>
      </c>
      <c r="D170" s="70">
        <v>8.4860000000000007</v>
      </c>
      <c r="E170" s="70">
        <v>8.4860000000000007</v>
      </c>
      <c r="F170" s="70">
        <v>8.4860000000000007</v>
      </c>
      <c r="G170" s="69">
        <f>(F170+E170+D170)/3</f>
        <v>8.4860000000000007</v>
      </c>
    </row>
  </sheetData>
  <mergeCells count="18">
    <mergeCell ref="B161:F161"/>
    <mergeCell ref="M156:O156"/>
    <mergeCell ref="P9:Q10"/>
    <mergeCell ref="P4:Q5"/>
    <mergeCell ref="P6:P7"/>
    <mergeCell ref="N9:N10"/>
    <mergeCell ref="P11:P12"/>
    <mergeCell ref="M2:O2"/>
    <mergeCell ref="B2:F2"/>
    <mergeCell ref="B55:F55"/>
    <mergeCell ref="M50:O50"/>
    <mergeCell ref="B108:F108"/>
    <mergeCell ref="M103:O103"/>
    <mergeCell ref="M18:Q19"/>
    <mergeCell ref="L16:Q17"/>
    <mergeCell ref="J11:L12"/>
    <mergeCell ref="Q6:Q7"/>
    <mergeCell ref="M5:N6"/>
  </mergeCells>
  <pageMargins left="0.9055118110236221" right="0.11811023622047245"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5174-BE03-463A-993C-1A1ABEA835A9}">
  <dimension ref="A1:T45"/>
  <sheetViews>
    <sheetView workbookViewId="0"/>
  </sheetViews>
  <sheetFormatPr defaultRowHeight="13.5"/>
  <cols>
    <col min="1" max="1" width="4.140625" style="119" customWidth="1"/>
    <col min="2" max="2" width="8.42578125" style="119" customWidth="1"/>
    <col min="3" max="4" width="9.42578125" style="119" customWidth="1"/>
    <col min="5" max="5" width="10.140625" style="119" customWidth="1"/>
    <col min="6" max="6" width="5" style="119" customWidth="1"/>
    <col min="7" max="7" width="4.85546875" style="119" customWidth="1"/>
    <col min="8" max="8" width="5.5703125" style="119" customWidth="1"/>
    <col min="9" max="9" width="6.42578125" style="119" customWidth="1"/>
    <col min="10" max="10" width="15.85546875" style="124" customWidth="1"/>
    <col min="11" max="11" width="8.7109375" style="123" customWidth="1"/>
    <col min="12" max="12" width="5.7109375" style="119" customWidth="1"/>
    <col min="13" max="13" width="11" style="122" customWidth="1"/>
    <col min="14" max="14" width="8.85546875" style="119" bestFit="1" customWidth="1"/>
    <col min="15" max="15" width="5.5703125" style="119" customWidth="1"/>
    <col min="16" max="16" width="10.85546875" style="119" customWidth="1"/>
    <col min="17" max="17" width="6.42578125" style="119" customWidth="1"/>
    <col min="18" max="18" width="10.85546875" style="121" customWidth="1"/>
    <col min="19" max="19" width="23" style="120" customWidth="1"/>
    <col min="20" max="20" width="3.85546875" style="119" customWidth="1"/>
    <col min="21" max="16384" width="9.140625" style="118"/>
  </cols>
  <sheetData>
    <row r="1" spans="1:20">
      <c r="S1" s="244"/>
    </row>
    <row r="2" spans="1:20" ht="21" customHeight="1">
      <c r="B2" s="243"/>
      <c r="C2" s="243"/>
      <c r="D2" s="243"/>
      <c r="E2" s="243"/>
      <c r="F2" s="243"/>
      <c r="G2" s="607" t="s">
        <v>321</v>
      </c>
      <c r="H2" s="607"/>
      <c r="I2" s="607"/>
      <c r="J2" s="607"/>
      <c r="K2" s="607"/>
      <c r="L2" s="607"/>
      <c r="M2" s="607"/>
      <c r="N2" s="607"/>
      <c r="O2" s="243"/>
      <c r="P2" s="243"/>
      <c r="Q2" s="243"/>
      <c r="R2" s="243"/>
      <c r="S2" s="243"/>
      <c r="T2" s="238"/>
    </row>
    <row r="3" spans="1:20" ht="9" customHeight="1">
      <c r="B3" s="240"/>
      <c r="C3" s="240"/>
      <c r="D3" s="240"/>
      <c r="E3" s="240"/>
      <c r="F3" s="240"/>
      <c r="G3" s="240"/>
      <c r="H3" s="240"/>
      <c r="I3" s="240"/>
      <c r="J3" s="240"/>
      <c r="K3" s="242"/>
      <c r="L3" s="240"/>
      <c r="M3" s="241"/>
      <c r="N3" s="240"/>
      <c r="O3" s="240"/>
      <c r="P3" s="240"/>
      <c r="Q3" s="240"/>
      <c r="R3" s="240"/>
      <c r="S3" s="239"/>
      <c r="T3" s="238"/>
    </row>
    <row r="4" spans="1:20" ht="12.75" customHeight="1">
      <c r="B4" s="235" t="s">
        <v>320</v>
      </c>
      <c r="C4" s="235" t="s">
        <v>319</v>
      </c>
      <c r="D4" s="235"/>
      <c r="E4" s="237"/>
      <c r="F4" s="235" t="s">
        <v>318</v>
      </c>
      <c r="G4" s="608" t="s">
        <v>317</v>
      </c>
      <c r="H4" s="608"/>
      <c r="I4" s="608"/>
      <c r="J4" s="232"/>
      <c r="K4" s="236"/>
      <c r="L4" s="235" t="s">
        <v>316</v>
      </c>
      <c r="M4" s="234"/>
      <c r="N4" s="233"/>
      <c r="O4" s="232"/>
    </row>
    <row r="5" spans="1:20" ht="9" customHeight="1">
      <c r="B5" s="230"/>
      <c r="C5" s="230"/>
      <c r="D5" s="230"/>
      <c r="E5" s="230"/>
      <c r="F5" s="230"/>
      <c r="G5" s="231"/>
      <c r="L5" s="230"/>
    </row>
    <row r="6" spans="1:20" ht="17.45" customHeight="1">
      <c r="A6" s="618" t="s">
        <v>315</v>
      </c>
      <c r="B6" s="155" t="s">
        <v>314</v>
      </c>
      <c r="C6" s="620" t="s">
        <v>313</v>
      </c>
      <c r="D6" s="621"/>
      <c r="E6" s="622"/>
      <c r="F6" s="623" t="s">
        <v>312</v>
      </c>
      <c r="G6" s="624"/>
      <c r="H6" s="625"/>
      <c r="I6" s="629" t="s">
        <v>311</v>
      </c>
      <c r="J6" s="631" t="s">
        <v>310</v>
      </c>
      <c r="K6" s="632" t="s">
        <v>309</v>
      </c>
      <c r="L6" s="590" t="s">
        <v>308</v>
      </c>
      <c r="M6" s="609" t="s">
        <v>307</v>
      </c>
      <c r="N6" s="610"/>
      <c r="O6" s="611"/>
      <c r="P6" s="590" t="s">
        <v>306</v>
      </c>
      <c r="Q6" s="596" t="s">
        <v>305</v>
      </c>
      <c r="R6" s="598" t="s">
        <v>304</v>
      </c>
      <c r="S6" s="590" t="s">
        <v>303</v>
      </c>
    </row>
    <row r="7" spans="1:20" ht="17.45" customHeight="1">
      <c r="A7" s="619"/>
      <c r="B7" s="140" t="s">
        <v>302</v>
      </c>
      <c r="C7" s="226" t="s">
        <v>301</v>
      </c>
      <c r="D7" s="226" t="s">
        <v>300</v>
      </c>
      <c r="E7" s="226" t="s">
        <v>299</v>
      </c>
      <c r="F7" s="626"/>
      <c r="G7" s="627"/>
      <c r="H7" s="628"/>
      <c r="I7" s="630"/>
      <c r="J7" s="630"/>
      <c r="K7" s="633"/>
      <c r="L7" s="591"/>
      <c r="M7" s="227" t="s">
        <v>298</v>
      </c>
      <c r="N7" s="226" t="s">
        <v>297</v>
      </c>
      <c r="O7" s="225" t="s">
        <v>296</v>
      </c>
      <c r="P7" s="591"/>
      <c r="Q7" s="597"/>
      <c r="R7" s="599"/>
      <c r="S7" s="591"/>
    </row>
    <row r="8" spans="1:20" ht="13.5" customHeight="1" thickBot="1">
      <c r="A8" s="600" t="s">
        <v>295</v>
      </c>
      <c r="B8" s="634" t="s">
        <v>270</v>
      </c>
      <c r="C8" s="569" t="s">
        <v>269</v>
      </c>
      <c r="D8" s="569" t="s">
        <v>294</v>
      </c>
      <c r="E8" s="594" t="s">
        <v>293</v>
      </c>
      <c r="F8" s="224"/>
      <c r="G8" s="224"/>
      <c r="H8" s="224"/>
      <c r="I8" s="223"/>
      <c r="J8" s="207" t="s">
        <v>292</v>
      </c>
      <c r="K8" s="222" t="s">
        <v>291</v>
      </c>
      <c r="L8" s="603">
        <v>72</v>
      </c>
      <c r="M8" s="220" t="s">
        <v>290</v>
      </c>
      <c r="N8" s="218" t="s">
        <v>290</v>
      </c>
      <c r="O8" s="219"/>
      <c r="P8" s="218" t="s">
        <v>290</v>
      </c>
      <c r="Q8" s="170"/>
      <c r="R8" s="218" t="s">
        <v>290</v>
      </c>
      <c r="S8" s="163" t="s">
        <v>257</v>
      </c>
    </row>
    <row r="9" spans="1:20" ht="13.5" customHeight="1" thickTop="1">
      <c r="A9" s="601"/>
      <c r="B9" s="617"/>
      <c r="C9" s="570"/>
      <c r="D9" s="570"/>
      <c r="E9" s="573"/>
      <c r="F9" s="191"/>
      <c r="G9" s="189"/>
      <c r="H9" s="214"/>
      <c r="I9" s="217" t="s">
        <v>289</v>
      </c>
      <c r="J9" s="204" t="s">
        <v>288</v>
      </c>
      <c r="K9" s="216"/>
      <c r="L9" s="604"/>
      <c r="M9" s="606">
        <v>-4.9832999999999998</v>
      </c>
      <c r="N9" s="592">
        <v>4.9835000000000003</v>
      </c>
      <c r="O9" s="215">
        <v>23</v>
      </c>
      <c r="P9" s="206">
        <f>R9</f>
        <v>80.163799999999995</v>
      </c>
      <c r="Q9" s="175"/>
      <c r="R9" s="174">
        <v>80.163799999999995</v>
      </c>
      <c r="S9" s="125" t="s">
        <v>287</v>
      </c>
    </row>
    <row r="10" spans="1:20" ht="13.5" customHeight="1">
      <c r="A10" s="601"/>
      <c r="B10" s="617"/>
      <c r="C10" s="573" t="s">
        <v>262</v>
      </c>
      <c r="D10" s="569" t="s">
        <v>262</v>
      </c>
      <c r="E10" s="594" t="s">
        <v>267</v>
      </c>
      <c r="F10" s="577"/>
      <c r="G10" s="612"/>
      <c r="H10" s="613"/>
      <c r="I10" s="196" t="s">
        <v>286</v>
      </c>
      <c r="J10" s="580" t="s">
        <v>263</v>
      </c>
      <c r="K10" s="195">
        <v>2.536</v>
      </c>
      <c r="L10" s="605"/>
      <c r="M10" s="568"/>
      <c r="N10" s="589"/>
      <c r="O10" s="166">
        <f>ROUND(($G$19+(O9-20)*$F$21)*ABS(AVERAGE(IF(M9&gt;=0,N9*10^-4,-N9*10^-4)+ROUNDDOWN(M9,0),M9))*0.001,1)</f>
        <v>0</v>
      </c>
      <c r="P10" s="171">
        <f>ROUND((M9-N9)/2,4)</f>
        <v>-4.9833999999999996</v>
      </c>
      <c r="Q10" s="170"/>
      <c r="R10" s="169"/>
      <c r="S10" s="163"/>
    </row>
    <row r="11" spans="1:20" ht="13.5" customHeight="1">
      <c r="A11" s="601"/>
      <c r="B11" s="635"/>
      <c r="C11" s="573"/>
      <c r="D11" s="570"/>
      <c r="E11" s="573"/>
      <c r="F11" s="577"/>
      <c r="G11" s="612"/>
      <c r="H11" s="613"/>
      <c r="I11" s="135"/>
      <c r="J11" s="580"/>
      <c r="K11" s="571">
        <v>2.7469999999999999</v>
      </c>
      <c r="L11" s="574">
        <v>80</v>
      </c>
      <c r="M11" s="567">
        <v>-4.1856999999999998</v>
      </c>
      <c r="N11" s="588">
        <v>4.1844999999999999</v>
      </c>
      <c r="O11" s="215">
        <v>25</v>
      </c>
      <c r="P11" s="176">
        <f>P9+P10</f>
        <v>75.180399999999992</v>
      </c>
      <c r="Q11" s="213">
        <v>156</v>
      </c>
      <c r="R11" s="174">
        <f>P11+(Q11/10000)</f>
        <v>75.195999999999998</v>
      </c>
      <c r="S11" s="125"/>
    </row>
    <row r="12" spans="1:20" ht="13.5" customHeight="1">
      <c r="A12" s="601"/>
      <c r="B12" s="634" t="s">
        <v>285</v>
      </c>
      <c r="C12" s="569" t="s">
        <v>262</v>
      </c>
      <c r="D12" s="569" t="s">
        <v>284</v>
      </c>
      <c r="E12" s="155" t="s">
        <v>283</v>
      </c>
      <c r="F12" s="191" t="s">
        <v>282</v>
      </c>
      <c r="G12" s="189"/>
      <c r="H12" s="214"/>
      <c r="I12" s="196" t="s">
        <v>281</v>
      </c>
      <c r="J12" s="580" t="s">
        <v>280</v>
      </c>
      <c r="K12" s="571"/>
      <c r="L12" s="574"/>
      <c r="M12" s="568"/>
      <c r="N12" s="589"/>
      <c r="O12" s="166">
        <f>ROUND(($G$19+(O11-20)*$F$21)*ABS(AVERAGE(IF(M11&gt;=0,N11*10^-4,-N11*10^-4)+ROUNDDOWN(M11,0),M11))*0.001,1)</f>
        <v>0</v>
      </c>
      <c r="P12" s="171">
        <f>ROUND((M11-N11)/2,4)</f>
        <v>-4.1851000000000003</v>
      </c>
      <c r="Q12" s="170"/>
      <c r="R12" s="169"/>
      <c r="S12" s="163" t="s">
        <v>257</v>
      </c>
    </row>
    <row r="13" spans="1:20" ht="13.5" customHeight="1">
      <c r="A13" s="601"/>
      <c r="B13" s="635"/>
      <c r="C13" s="570"/>
      <c r="D13" s="570"/>
      <c r="E13" s="140" t="s">
        <v>279</v>
      </c>
      <c r="F13" s="577" t="s">
        <v>278</v>
      </c>
      <c r="G13" s="578"/>
      <c r="H13" s="579"/>
      <c r="I13" s="135"/>
      <c r="J13" s="580"/>
      <c r="K13" s="199"/>
      <c r="L13" s="198"/>
      <c r="M13" s="567"/>
      <c r="N13" s="592"/>
      <c r="O13" s="177"/>
      <c r="P13" s="176">
        <f>R11+P12</f>
        <v>71.010899999999992</v>
      </c>
      <c r="Q13" s="213">
        <v>168</v>
      </c>
      <c r="R13" s="174">
        <f>P13+(Q13/10000)</f>
        <v>71.027699999999996</v>
      </c>
      <c r="S13" s="125" t="s">
        <v>277</v>
      </c>
    </row>
    <row r="14" spans="1:20" ht="13.5" customHeight="1">
      <c r="A14" s="601"/>
      <c r="B14" s="185"/>
      <c r="C14" s="569"/>
      <c r="D14" s="573"/>
      <c r="E14" s="573"/>
      <c r="F14" s="577" t="s">
        <v>276</v>
      </c>
      <c r="G14" s="578"/>
      <c r="H14" s="579"/>
      <c r="I14" s="196"/>
      <c r="J14" s="575" t="s">
        <v>255</v>
      </c>
      <c r="K14" s="195">
        <f>SUM(K10:K12)</f>
        <v>5.2829999999999995</v>
      </c>
      <c r="L14" s="194">
        <f>SUM(L8:L12)</f>
        <v>152</v>
      </c>
      <c r="M14" s="568"/>
      <c r="N14" s="593"/>
      <c r="O14" s="172"/>
      <c r="P14" s="171"/>
      <c r="Q14" s="170"/>
      <c r="R14" s="169"/>
      <c r="S14" s="163"/>
    </row>
    <row r="15" spans="1:20" ht="13.5" customHeight="1">
      <c r="A15" s="601"/>
      <c r="B15" s="183"/>
      <c r="C15" s="570"/>
      <c r="D15" s="573"/>
      <c r="E15" s="573"/>
      <c r="F15" s="212"/>
      <c r="G15" s="211"/>
      <c r="H15" s="210"/>
      <c r="I15" s="135"/>
      <c r="J15" s="576"/>
      <c r="K15" s="571"/>
      <c r="L15" s="572"/>
      <c r="M15" s="567"/>
      <c r="N15" s="588"/>
      <c r="O15" s="177"/>
      <c r="P15" s="176"/>
      <c r="Q15" s="175"/>
      <c r="R15" s="174"/>
      <c r="S15" s="125"/>
    </row>
    <row r="16" spans="1:20" ht="13.5" customHeight="1">
      <c r="A16" s="601"/>
      <c r="B16" s="183"/>
      <c r="C16" s="569"/>
      <c r="D16" s="573"/>
      <c r="E16" s="573"/>
      <c r="F16" s="191" t="s">
        <v>275</v>
      </c>
      <c r="G16" s="209"/>
      <c r="H16" s="208"/>
      <c r="I16" s="168"/>
      <c r="J16" s="580"/>
      <c r="K16" s="571"/>
      <c r="L16" s="572"/>
      <c r="M16" s="568"/>
      <c r="N16" s="589"/>
      <c r="O16" s="172"/>
      <c r="P16" s="171"/>
      <c r="Q16" s="170"/>
      <c r="R16" s="169"/>
      <c r="S16" s="163"/>
    </row>
    <row r="17" spans="1:19" ht="13.5" customHeight="1">
      <c r="A17" s="601"/>
      <c r="B17" s="185"/>
      <c r="C17" s="570"/>
      <c r="D17" s="573"/>
      <c r="E17" s="573"/>
      <c r="F17" s="191" t="s">
        <v>274</v>
      </c>
      <c r="I17" s="150"/>
      <c r="J17" s="580"/>
      <c r="K17" s="571"/>
      <c r="L17" s="574"/>
      <c r="M17" s="567"/>
      <c r="N17" s="592"/>
      <c r="O17" s="177"/>
      <c r="P17" s="176"/>
      <c r="Q17" s="175"/>
      <c r="R17" s="174"/>
      <c r="S17" s="125"/>
    </row>
    <row r="18" spans="1:19" ht="13.5" customHeight="1">
      <c r="A18" s="601"/>
      <c r="B18" s="185"/>
      <c r="C18" s="569"/>
      <c r="D18" s="569"/>
      <c r="E18" s="573"/>
      <c r="F18" s="184" t="s">
        <v>273</v>
      </c>
      <c r="I18" s="196"/>
      <c r="J18" s="580"/>
      <c r="K18" s="571"/>
      <c r="L18" s="574"/>
      <c r="M18" s="568"/>
      <c r="N18" s="593"/>
      <c r="O18" s="172"/>
      <c r="P18" s="171"/>
      <c r="Q18" s="170"/>
      <c r="R18" s="169"/>
      <c r="S18" s="163"/>
    </row>
    <row r="19" spans="1:19" ht="13.5" customHeight="1">
      <c r="A19" s="601"/>
      <c r="B19" s="185"/>
      <c r="C19" s="570"/>
      <c r="D19" s="570"/>
      <c r="E19" s="573"/>
      <c r="F19" s="202" t="s">
        <v>272</v>
      </c>
      <c r="G19" s="201">
        <v>-6.7</v>
      </c>
      <c r="H19" s="200" t="s">
        <v>271</v>
      </c>
      <c r="I19" s="135"/>
      <c r="J19" s="580"/>
      <c r="K19" s="571"/>
      <c r="L19" s="574"/>
      <c r="M19" s="567"/>
      <c r="N19" s="588"/>
      <c r="O19" s="177"/>
      <c r="P19" s="176"/>
      <c r="Q19" s="175"/>
      <c r="R19" s="174"/>
      <c r="S19" s="125"/>
    </row>
    <row r="20" spans="1:19" ht="13.5" customHeight="1" thickBot="1">
      <c r="A20" s="601"/>
      <c r="B20" s="615" t="s">
        <v>270</v>
      </c>
      <c r="C20" s="569" t="s">
        <v>269</v>
      </c>
      <c r="D20" s="573" t="s">
        <v>268</v>
      </c>
      <c r="E20" s="594" t="s">
        <v>267</v>
      </c>
      <c r="F20" s="119" t="s">
        <v>266</v>
      </c>
      <c r="I20" s="196"/>
      <c r="J20" s="207" t="s">
        <v>265</v>
      </c>
      <c r="K20" s="571"/>
      <c r="L20" s="595"/>
      <c r="M20" s="606"/>
      <c r="N20" s="589"/>
      <c r="O20" s="205"/>
      <c r="P20" s="171"/>
      <c r="Q20" s="170"/>
      <c r="R20" s="169"/>
      <c r="S20" s="163"/>
    </row>
    <row r="21" spans="1:19" ht="13.5" customHeight="1" thickTop="1">
      <c r="A21" s="601"/>
      <c r="B21" s="617"/>
      <c r="C21" s="570"/>
      <c r="D21" s="573"/>
      <c r="E21" s="573"/>
      <c r="F21" s="187">
        <v>0.04</v>
      </c>
      <c r="G21" s="191" t="s">
        <v>264</v>
      </c>
      <c r="I21" s="135"/>
      <c r="J21" s="204" t="s">
        <v>263</v>
      </c>
      <c r="K21" s="571">
        <v>1.2130000000000001</v>
      </c>
      <c r="L21" s="572">
        <v>44</v>
      </c>
      <c r="M21" s="567">
        <v>-4.9793000000000003</v>
      </c>
      <c r="N21" s="592">
        <v>4.9816000000000003</v>
      </c>
      <c r="O21" s="160">
        <v>26</v>
      </c>
      <c r="P21" s="176">
        <f>R21</f>
        <v>75.195999999999998</v>
      </c>
      <c r="Q21" s="162"/>
      <c r="R21" s="197">
        <f>R11</f>
        <v>75.195999999999998</v>
      </c>
      <c r="S21" s="125"/>
    </row>
    <row r="22" spans="1:19" ht="13.5" customHeight="1">
      <c r="A22" s="601"/>
      <c r="B22" s="617"/>
      <c r="C22" s="569" t="s">
        <v>262</v>
      </c>
      <c r="D22" s="573" t="s">
        <v>261</v>
      </c>
      <c r="E22" s="573" t="s">
        <v>260</v>
      </c>
      <c r="F22" s="184"/>
      <c r="I22" s="196" t="s">
        <v>259</v>
      </c>
      <c r="J22" s="580" t="s">
        <v>258</v>
      </c>
      <c r="K22" s="571"/>
      <c r="L22" s="572"/>
      <c r="M22" s="568"/>
      <c r="N22" s="593"/>
      <c r="O22" s="166">
        <f>ROUND(($G$19+(O21-20)*$F$21)*ABS(AVERAGE(IF(M21&gt;=0,N21*10^-4,-N21*10^-4)+ROUNDDOWN(M21,0),M21))*0.001,1)</f>
        <v>0</v>
      </c>
      <c r="P22" s="171">
        <f>ROUND((M21-N21)/2,4)</f>
        <v>-4.9805000000000001</v>
      </c>
      <c r="Q22" s="192"/>
      <c r="R22" s="203"/>
      <c r="S22" s="163" t="s">
        <v>257</v>
      </c>
    </row>
    <row r="23" spans="1:19" ht="13.5" customHeight="1">
      <c r="A23" s="601"/>
      <c r="B23" s="617"/>
      <c r="C23" s="570"/>
      <c r="D23" s="573"/>
      <c r="E23" s="573"/>
      <c r="F23" s="202"/>
      <c r="G23" s="201"/>
      <c r="H23" s="200"/>
      <c r="I23" s="135"/>
      <c r="J23" s="580"/>
      <c r="K23" s="199"/>
      <c r="L23" s="198"/>
      <c r="M23" s="178"/>
      <c r="N23" s="178"/>
      <c r="O23" s="177"/>
      <c r="P23" s="176">
        <f>P21+P22</f>
        <v>70.215499999999992</v>
      </c>
      <c r="Q23" s="158"/>
      <c r="R23" s="197">
        <f>P23</f>
        <v>70.215499999999992</v>
      </c>
      <c r="S23" s="125" t="s">
        <v>256</v>
      </c>
    </row>
    <row r="24" spans="1:19" ht="13.5" customHeight="1">
      <c r="A24" s="601"/>
      <c r="B24" s="185"/>
      <c r="C24" s="569"/>
      <c r="D24" s="573"/>
      <c r="E24" s="573"/>
      <c r="I24" s="196"/>
      <c r="J24" s="575" t="s">
        <v>255</v>
      </c>
      <c r="K24" s="195">
        <f>SUM(K21)</f>
        <v>1.2130000000000001</v>
      </c>
      <c r="L24" s="194">
        <f>SUM(L21)</f>
        <v>44</v>
      </c>
      <c r="M24" s="174"/>
      <c r="N24" s="174"/>
      <c r="O24" s="172"/>
      <c r="P24" s="193"/>
      <c r="Q24" s="192"/>
      <c r="R24" s="169"/>
      <c r="S24" s="163"/>
    </row>
    <row r="25" spans="1:19" ht="13.5" customHeight="1">
      <c r="A25" s="601"/>
      <c r="B25" s="185"/>
      <c r="C25" s="570"/>
      <c r="D25" s="573"/>
      <c r="E25" s="573"/>
      <c r="F25" s="187"/>
      <c r="G25" s="191"/>
      <c r="I25" s="135"/>
      <c r="J25" s="576"/>
      <c r="K25" s="571"/>
      <c r="L25" s="574"/>
      <c r="M25" s="567"/>
      <c r="N25" s="588"/>
      <c r="O25" s="177"/>
      <c r="P25" s="176"/>
      <c r="Q25" s="175"/>
      <c r="R25" s="174"/>
      <c r="S25" s="125"/>
    </row>
    <row r="26" spans="1:19" ht="13.5" customHeight="1">
      <c r="A26" s="601"/>
      <c r="B26" s="185"/>
      <c r="C26" s="569"/>
      <c r="D26" s="569"/>
      <c r="E26" s="573"/>
      <c r="F26" s="190"/>
      <c r="G26" s="189"/>
      <c r="H26" s="188"/>
      <c r="I26" s="168"/>
      <c r="J26" s="580"/>
      <c r="K26" s="571"/>
      <c r="L26" s="574"/>
      <c r="M26" s="568"/>
      <c r="N26" s="589"/>
      <c r="O26" s="172"/>
      <c r="P26" s="171"/>
      <c r="Q26" s="170"/>
      <c r="R26" s="169"/>
      <c r="S26" s="163"/>
    </row>
    <row r="27" spans="1:19" ht="13.5" customHeight="1">
      <c r="A27" s="601"/>
      <c r="B27" s="185"/>
      <c r="C27" s="570"/>
      <c r="D27" s="570"/>
      <c r="E27" s="573"/>
      <c r="I27" s="135"/>
      <c r="J27" s="580"/>
      <c r="K27" s="571"/>
      <c r="L27" s="572"/>
      <c r="M27" s="567"/>
      <c r="N27" s="592"/>
      <c r="O27" s="177"/>
      <c r="P27" s="176"/>
      <c r="Q27" s="175"/>
      <c r="R27" s="174"/>
      <c r="S27" s="125"/>
    </row>
    <row r="28" spans="1:19" ht="13.5" customHeight="1">
      <c r="A28" s="601"/>
      <c r="B28" s="185"/>
      <c r="C28" s="569"/>
      <c r="D28" s="569"/>
      <c r="E28" s="569"/>
      <c r="F28" s="187"/>
      <c r="G28" s="187"/>
      <c r="H28" s="186"/>
      <c r="I28" s="168"/>
      <c r="J28" s="580"/>
      <c r="K28" s="571"/>
      <c r="L28" s="572"/>
      <c r="M28" s="568"/>
      <c r="N28" s="593"/>
      <c r="O28" s="172"/>
      <c r="P28" s="171"/>
      <c r="Q28" s="170"/>
      <c r="R28" s="169"/>
      <c r="S28" s="163"/>
    </row>
    <row r="29" spans="1:19" ht="13.5" customHeight="1">
      <c r="A29" s="601"/>
      <c r="B29" s="185"/>
      <c r="C29" s="570"/>
      <c r="D29" s="570"/>
      <c r="E29" s="570"/>
      <c r="H29" s="184"/>
      <c r="I29" s="135"/>
      <c r="J29" s="580"/>
      <c r="K29" s="571"/>
      <c r="L29" s="572"/>
      <c r="M29" s="567"/>
      <c r="N29" s="588"/>
      <c r="O29" s="177"/>
      <c r="P29" s="176"/>
      <c r="Q29" s="175"/>
      <c r="R29" s="174"/>
      <c r="S29" s="125"/>
    </row>
    <row r="30" spans="1:19" ht="13.5" customHeight="1">
      <c r="A30" s="601"/>
      <c r="B30" s="615"/>
      <c r="C30" s="569"/>
      <c r="D30" s="569"/>
      <c r="E30" s="569"/>
      <c r="F30" s="182"/>
      <c r="G30" s="181"/>
      <c r="H30" s="180"/>
      <c r="I30" s="168"/>
      <c r="J30" s="580"/>
      <c r="K30" s="571"/>
      <c r="L30" s="572"/>
      <c r="M30" s="568"/>
      <c r="N30" s="589"/>
      <c r="O30" s="172"/>
      <c r="P30" s="171"/>
      <c r="Q30" s="170"/>
      <c r="R30" s="169"/>
      <c r="S30" s="163"/>
    </row>
    <row r="31" spans="1:19" ht="13.5" customHeight="1">
      <c r="A31" s="601"/>
      <c r="B31" s="616"/>
      <c r="C31" s="570"/>
      <c r="D31" s="570"/>
      <c r="E31" s="570"/>
      <c r="F31" s="179"/>
      <c r="G31" s="152"/>
      <c r="H31" s="152"/>
      <c r="I31" s="135"/>
      <c r="J31" s="580"/>
      <c r="K31" s="571"/>
      <c r="L31" s="572"/>
      <c r="M31" s="178"/>
      <c r="N31" s="588"/>
      <c r="O31" s="177"/>
      <c r="P31" s="176"/>
      <c r="Q31" s="175"/>
      <c r="R31" s="174"/>
      <c r="S31" s="125"/>
    </row>
    <row r="32" spans="1:19" ht="13.5" customHeight="1">
      <c r="A32" s="601"/>
      <c r="B32" s="156"/>
      <c r="C32" s="569"/>
      <c r="D32" s="569"/>
      <c r="E32" s="569"/>
      <c r="F32" s="152"/>
      <c r="G32" s="152"/>
      <c r="H32" s="152"/>
      <c r="I32" s="168"/>
      <c r="J32" s="575"/>
      <c r="K32" s="571"/>
      <c r="L32" s="572"/>
      <c r="M32" s="173"/>
      <c r="N32" s="589"/>
      <c r="O32" s="172"/>
      <c r="P32" s="171"/>
      <c r="Q32" s="170"/>
      <c r="R32" s="169"/>
      <c r="S32" s="163"/>
    </row>
    <row r="33" spans="1:19" ht="13.5" customHeight="1">
      <c r="A33" s="601"/>
      <c r="B33" s="156"/>
      <c r="C33" s="570"/>
      <c r="D33" s="570"/>
      <c r="E33" s="570"/>
      <c r="F33" s="152"/>
      <c r="G33" s="152"/>
      <c r="H33" s="152"/>
      <c r="I33" s="135"/>
      <c r="J33" s="576"/>
      <c r="K33" s="571"/>
      <c r="L33" s="572"/>
      <c r="M33" s="583"/>
      <c r="N33" s="586"/>
      <c r="O33" s="160"/>
      <c r="P33" s="159"/>
      <c r="Q33" s="158"/>
      <c r="R33" s="157"/>
      <c r="S33" s="125"/>
    </row>
    <row r="34" spans="1:19" ht="13.5" customHeight="1">
      <c r="A34" s="601"/>
      <c r="B34" s="156"/>
      <c r="C34" s="569"/>
      <c r="D34" s="569"/>
      <c r="E34" s="573"/>
      <c r="F34" s="152"/>
      <c r="G34" s="152"/>
      <c r="H34" s="152"/>
      <c r="I34" s="168"/>
      <c r="J34" s="575"/>
      <c r="K34" s="571"/>
      <c r="L34" s="572"/>
      <c r="M34" s="582"/>
      <c r="N34" s="587"/>
      <c r="O34" s="166"/>
      <c r="P34" s="165"/>
      <c r="Q34" s="149"/>
      <c r="R34" s="164"/>
      <c r="S34" s="163"/>
    </row>
    <row r="35" spans="1:19" ht="13.5" customHeight="1">
      <c r="A35" s="601"/>
      <c r="B35" s="156"/>
      <c r="C35" s="570"/>
      <c r="D35" s="570"/>
      <c r="E35" s="573"/>
      <c r="F35" s="152"/>
      <c r="G35" s="152"/>
      <c r="H35" s="152"/>
      <c r="I35" s="135"/>
      <c r="J35" s="576"/>
      <c r="K35" s="571"/>
      <c r="L35" s="572"/>
      <c r="M35" s="581"/>
      <c r="N35" s="581"/>
      <c r="O35" s="160"/>
      <c r="P35" s="159"/>
      <c r="Q35" s="158"/>
      <c r="R35" s="157"/>
      <c r="S35" s="125"/>
    </row>
    <row r="36" spans="1:19" ht="13.5" customHeight="1">
      <c r="A36" s="601"/>
      <c r="B36" s="156"/>
      <c r="C36" s="569"/>
      <c r="D36" s="569"/>
      <c r="E36" s="573"/>
      <c r="F36" s="152"/>
      <c r="G36" s="152"/>
      <c r="H36" s="152"/>
      <c r="I36" s="168"/>
      <c r="J36" s="575"/>
      <c r="K36" s="571"/>
      <c r="L36" s="572"/>
      <c r="M36" s="582"/>
      <c r="N36" s="582"/>
      <c r="O36" s="146"/>
      <c r="P36" s="165"/>
      <c r="Q36" s="149"/>
      <c r="R36" s="164"/>
      <c r="S36" s="163"/>
    </row>
    <row r="37" spans="1:19" ht="13.5" customHeight="1">
      <c r="A37" s="601"/>
      <c r="B37" s="156"/>
      <c r="C37" s="570"/>
      <c r="D37" s="570"/>
      <c r="E37" s="573"/>
      <c r="F37" s="152"/>
      <c r="G37" s="152"/>
      <c r="H37" s="152"/>
      <c r="I37" s="135"/>
      <c r="J37" s="576"/>
      <c r="K37" s="571"/>
      <c r="L37" s="572"/>
      <c r="M37" s="581"/>
      <c r="N37" s="586"/>
      <c r="O37" s="160"/>
      <c r="P37" s="159"/>
      <c r="Q37" s="158"/>
      <c r="R37" s="157"/>
      <c r="S37" s="125"/>
    </row>
    <row r="38" spans="1:19" ht="13.5" customHeight="1">
      <c r="A38" s="601"/>
      <c r="B38" s="614"/>
      <c r="C38" s="569"/>
      <c r="D38" s="569"/>
      <c r="E38" s="569"/>
      <c r="F38" s="152"/>
      <c r="G38" s="152"/>
      <c r="H38" s="152"/>
      <c r="I38" s="168"/>
      <c r="J38" s="575"/>
      <c r="K38" s="571"/>
      <c r="L38" s="572"/>
      <c r="M38" s="582"/>
      <c r="N38" s="587"/>
      <c r="O38" s="166"/>
      <c r="P38" s="165"/>
      <c r="Q38" s="149"/>
      <c r="R38" s="164"/>
      <c r="S38" s="163"/>
    </row>
    <row r="39" spans="1:19" ht="13.5" customHeight="1">
      <c r="A39" s="601"/>
      <c r="B39" s="614"/>
      <c r="C39" s="570"/>
      <c r="D39" s="570"/>
      <c r="E39" s="570"/>
      <c r="F39" s="152"/>
      <c r="G39" s="152"/>
      <c r="H39" s="152"/>
      <c r="I39" s="135"/>
      <c r="J39" s="576"/>
      <c r="K39" s="571"/>
      <c r="L39" s="572"/>
      <c r="M39" s="581"/>
      <c r="N39" s="584"/>
      <c r="O39" s="160"/>
      <c r="P39" s="159"/>
      <c r="Q39" s="158"/>
      <c r="R39" s="157"/>
      <c r="S39" s="125"/>
    </row>
    <row r="40" spans="1:19" ht="13.5" customHeight="1">
      <c r="A40" s="601"/>
      <c r="B40" s="156"/>
      <c r="C40" s="569"/>
      <c r="D40" s="569"/>
      <c r="E40" s="573"/>
      <c r="F40" s="152"/>
      <c r="G40" s="152"/>
      <c r="H40" s="152"/>
      <c r="I40" s="168"/>
      <c r="J40" s="575"/>
      <c r="K40" s="571"/>
      <c r="L40" s="572"/>
      <c r="M40" s="582"/>
      <c r="N40" s="585"/>
      <c r="O40" s="166"/>
      <c r="P40" s="165"/>
      <c r="Q40" s="149"/>
      <c r="R40" s="164"/>
      <c r="S40" s="163"/>
    </row>
    <row r="41" spans="1:19" ht="13.5" customHeight="1">
      <c r="A41" s="601"/>
      <c r="B41" s="156"/>
      <c r="C41" s="570"/>
      <c r="D41" s="570"/>
      <c r="E41" s="573"/>
      <c r="F41" s="152"/>
      <c r="G41" s="152"/>
      <c r="H41" s="152"/>
      <c r="I41" s="135"/>
      <c r="J41" s="576"/>
      <c r="K41" s="571"/>
      <c r="L41" s="572"/>
      <c r="M41" s="581"/>
      <c r="N41" s="586"/>
      <c r="O41" s="160"/>
      <c r="P41" s="159"/>
      <c r="Q41" s="158"/>
      <c r="R41" s="157"/>
      <c r="S41" s="125"/>
    </row>
    <row r="42" spans="1:19" ht="13.5" customHeight="1">
      <c r="A42" s="601"/>
      <c r="B42" s="156"/>
      <c r="C42" s="569"/>
      <c r="D42" s="569"/>
      <c r="E42" s="573"/>
      <c r="F42" s="152"/>
      <c r="G42" s="152"/>
      <c r="H42" s="152"/>
      <c r="I42" s="168"/>
      <c r="J42" s="575"/>
      <c r="K42" s="571"/>
      <c r="L42" s="572"/>
      <c r="M42" s="582"/>
      <c r="N42" s="587"/>
      <c r="O42" s="166"/>
      <c r="P42" s="165"/>
      <c r="Q42" s="149"/>
      <c r="R42" s="164"/>
      <c r="S42" s="163"/>
    </row>
    <row r="43" spans="1:19" ht="13.5" customHeight="1">
      <c r="A43" s="601"/>
      <c r="B43" s="156"/>
      <c r="C43" s="570"/>
      <c r="D43" s="570"/>
      <c r="E43" s="573"/>
      <c r="F43" s="152"/>
      <c r="G43" s="152"/>
      <c r="H43" s="152"/>
      <c r="I43" s="135"/>
      <c r="J43" s="576"/>
      <c r="K43" s="571"/>
      <c r="L43" s="572"/>
      <c r="M43" s="161"/>
      <c r="N43" s="161"/>
      <c r="O43" s="160"/>
      <c r="P43" s="159"/>
      <c r="Q43" s="158"/>
      <c r="R43" s="157"/>
      <c r="S43" s="125"/>
    </row>
    <row r="44" spans="1:19" ht="13.5" customHeight="1">
      <c r="A44" s="601"/>
      <c r="B44" s="156"/>
      <c r="C44" s="590"/>
      <c r="D44" s="590"/>
      <c r="E44" s="154"/>
      <c r="F44" s="153"/>
      <c r="G44" s="152"/>
      <c r="H44" s="151"/>
      <c r="I44" s="150"/>
      <c r="J44" s="575"/>
      <c r="K44" s="571"/>
      <c r="L44" s="572"/>
      <c r="M44" s="148"/>
      <c r="N44" s="147"/>
      <c r="O44" s="146"/>
      <c r="P44" s="145"/>
      <c r="Q44" s="144"/>
      <c r="R44" s="143"/>
      <c r="S44" s="142"/>
    </row>
    <row r="45" spans="1:19" ht="13.5" customHeight="1">
      <c r="A45" s="602"/>
      <c r="B45" s="141"/>
      <c r="C45" s="591"/>
      <c r="D45" s="591"/>
      <c r="E45" s="139"/>
      <c r="F45" s="138"/>
      <c r="G45" s="137"/>
      <c r="H45" s="136"/>
      <c r="I45" s="135"/>
      <c r="J45" s="576"/>
      <c r="K45" s="133"/>
      <c r="L45" s="132"/>
      <c r="M45" s="131"/>
      <c r="N45" s="130"/>
      <c r="O45" s="129"/>
      <c r="P45" s="128"/>
      <c r="Q45" s="127"/>
      <c r="R45" s="126"/>
      <c r="S45" s="125"/>
    </row>
  </sheetData>
  <mergeCells count="158">
    <mergeCell ref="B38:B39"/>
    <mergeCell ref="B30:B31"/>
    <mergeCell ref="K29:K30"/>
    <mergeCell ref="L29:L30"/>
    <mergeCell ref="B20:B23"/>
    <mergeCell ref="F11:H11"/>
    <mergeCell ref="A6:A7"/>
    <mergeCell ref="C6:E6"/>
    <mergeCell ref="F6:H7"/>
    <mergeCell ref="I6:I7"/>
    <mergeCell ref="J6:J7"/>
    <mergeCell ref="K6:K7"/>
    <mergeCell ref="K11:K12"/>
    <mergeCell ref="B12:B13"/>
    <mergeCell ref="B8:B11"/>
    <mergeCell ref="N13:N14"/>
    <mergeCell ref="C14:C15"/>
    <mergeCell ref="L11:L12"/>
    <mergeCell ref="G2:N2"/>
    <mergeCell ref="G4:I4"/>
    <mergeCell ref="L6:L7"/>
    <mergeCell ref="M6:O6"/>
    <mergeCell ref="M11:M12"/>
    <mergeCell ref="N11:N12"/>
    <mergeCell ref="C12:C13"/>
    <mergeCell ref="D12:D13"/>
    <mergeCell ref="J12:J13"/>
    <mergeCell ref="M13:M14"/>
    <mergeCell ref="C10:C11"/>
    <mergeCell ref="D10:D11"/>
    <mergeCell ref="J10:J11"/>
    <mergeCell ref="D14:D15"/>
    <mergeCell ref="E14:E15"/>
    <mergeCell ref="J14:J15"/>
    <mergeCell ref="K15:K16"/>
    <mergeCell ref="E8:E9"/>
    <mergeCell ref="E10:E11"/>
    <mergeCell ref="F10:H10"/>
    <mergeCell ref="P6:P7"/>
    <mergeCell ref="Q6:Q7"/>
    <mergeCell ref="R6:R7"/>
    <mergeCell ref="S6:S7"/>
    <mergeCell ref="A8:A45"/>
    <mergeCell ref="C8:C9"/>
    <mergeCell ref="D8:D9"/>
    <mergeCell ref="L8:L10"/>
    <mergeCell ref="M9:M10"/>
    <mergeCell ref="N9:N10"/>
    <mergeCell ref="M19:M20"/>
    <mergeCell ref="N19:N20"/>
    <mergeCell ref="D16:D17"/>
    <mergeCell ref="E16:E17"/>
    <mergeCell ref="J16:J17"/>
    <mergeCell ref="K17:K18"/>
    <mergeCell ref="L17:L18"/>
    <mergeCell ref="M17:M18"/>
    <mergeCell ref="L15:L16"/>
    <mergeCell ref="M15:M16"/>
    <mergeCell ref="N15:N16"/>
    <mergeCell ref="C16:C17"/>
    <mergeCell ref="N17:N18"/>
    <mergeCell ref="C18:C19"/>
    <mergeCell ref="N21:N22"/>
    <mergeCell ref="C22:C23"/>
    <mergeCell ref="D22:D23"/>
    <mergeCell ref="E22:E23"/>
    <mergeCell ref="J22:J23"/>
    <mergeCell ref="C20:C21"/>
    <mergeCell ref="D20:D21"/>
    <mergeCell ref="E20:E21"/>
    <mergeCell ref="K21:K22"/>
    <mergeCell ref="L19:L20"/>
    <mergeCell ref="M21:M22"/>
    <mergeCell ref="L21:L22"/>
    <mergeCell ref="D18:D19"/>
    <mergeCell ref="E18:E19"/>
    <mergeCell ref="J18:J19"/>
    <mergeCell ref="K19:K20"/>
    <mergeCell ref="C44:C45"/>
    <mergeCell ref="D44:D45"/>
    <mergeCell ref="J44:J45"/>
    <mergeCell ref="C38:C39"/>
    <mergeCell ref="D38:D39"/>
    <mergeCell ref="E38:E39"/>
    <mergeCell ref="N41:N42"/>
    <mergeCell ref="N37:N38"/>
    <mergeCell ref="N27:N28"/>
    <mergeCell ref="C28:C29"/>
    <mergeCell ref="N29:N30"/>
    <mergeCell ref="D26:D27"/>
    <mergeCell ref="E26:E27"/>
    <mergeCell ref="J26:J27"/>
    <mergeCell ref="M25:M26"/>
    <mergeCell ref="N25:N26"/>
    <mergeCell ref="J34:J35"/>
    <mergeCell ref="M35:M36"/>
    <mergeCell ref="N35:N36"/>
    <mergeCell ref="C36:C37"/>
    <mergeCell ref="C30:C31"/>
    <mergeCell ref="D30:D31"/>
    <mergeCell ref="E30:E31"/>
    <mergeCell ref="J30:J31"/>
    <mergeCell ref="M41:M42"/>
    <mergeCell ref="J32:J33"/>
    <mergeCell ref="M33:M34"/>
    <mergeCell ref="K33:K34"/>
    <mergeCell ref="L33:L34"/>
    <mergeCell ref="K35:K36"/>
    <mergeCell ref="K43:K44"/>
    <mergeCell ref="L43:L44"/>
    <mergeCell ref="N39:N40"/>
    <mergeCell ref="K39:K40"/>
    <mergeCell ref="L39:L40"/>
    <mergeCell ref="M37:M38"/>
    <mergeCell ref="N33:N34"/>
    <mergeCell ref="J36:J37"/>
    <mergeCell ref="K31:K32"/>
    <mergeCell ref="L31:L32"/>
    <mergeCell ref="N31:N32"/>
    <mergeCell ref="L35:L36"/>
    <mergeCell ref="K37:K38"/>
    <mergeCell ref="L37:L38"/>
    <mergeCell ref="K41:K42"/>
    <mergeCell ref="L41:L42"/>
    <mergeCell ref="M39:M40"/>
    <mergeCell ref="J38:J39"/>
    <mergeCell ref="C42:C43"/>
    <mergeCell ref="D42:D43"/>
    <mergeCell ref="E42:E43"/>
    <mergeCell ref="J42:J43"/>
    <mergeCell ref="C40:C41"/>
    <mergeCell ref="D40:D41"/>
    <mergeCell ref="E40:E41"/>
    <mergeCell ref="J40:J41"/>
    <mergeCell ref="F13:H13"/>
    <mergeCell ref="F14:H14"/>
    <mergeCell ref="D28:D29"/>
    <mergeCell ref="E28:E29"/>
    <mergeCell ref="J28:J29"/>
    <mergeCell ref="C24:C25"/>
    <mergeCell ref="D24:D25"/>
    <mergeCell ref="E24:E25"/>
    <mergeCell ref="J24:J25"/>
    <mergeCell ref="M29:M30"/>
    <mergeCell ref="C26:C27"/>
    <mergeCell ref="K27:K28"/>
    <mergeCell ref="L27:L28"/>
    <mergeCell ref="M27:M28"/>
    <mergeCell ref="C34:C35"/>
    <mergeCell ref="D34:D35"/>
    <mergeCell ref="E34:E35"/>
    <mergeCell ref="D36:D37"/>
    <mergeCell ref="E36:E37"/>
    <mergeCell ref="C32:C33"/>
    <mergeCell ref="D32:D33"/>
    <mergeCell ref="E32:E33"/>
    <mergeCell ref="K25:K26"/>
    <mergeCell ref="L25:L26"/>
  </mergeCells>
  <printOptions horizontalCentered="1" verticalCentered="1"/>
  <pageMargins left="0.19685039370078741" right="0.19685039370078741" top="0.43307086614173229" bottom="0" header="0" footer="0"/>
  <pageSetup paperSize="9" orientation="landscape" r:id="rId1"/>
  <headerFooter alignWithMargins="0"/>
  <colBreaks count="1" manualBreakCount="1">
    <brk id="20" max="1042"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165DE-A9E7-46C3-8FFC-0801B57E3341}">
  <dimension ref="A1:T137"/>
  <sheetViews>
    <sheetView workbookViewId="0"/>
  </sheetViews>
  <sheetFormatPr defaultRowHeight="13.5"/>
  <cols>
    <col min="1" max="1" width="4.140625" style="119" customWidth="1"/>
    <col min="2" max="2" width="8.42578125" style="119" customWidth="1"/>
    <col min="3" max="4" width="9.42578125" style="119" customWidth="1"/>
    <col min="5" max="5" width="10.140625" style="119" customWidth="1"/>
    <col min="6" max="6" width="5" style="119" customWidth="1"/>
    <col min="7" max="7" width="4.85546875" style="119" customWidth="1"/>
    <col min="8" max="8" width="5.5703125" style="119" customWidth="1"/>
    <col min="9" max="9" width="6.42578125" style="119" customWidth="1"/>
    <col min="10" max="10" width="15.85546875" style="124" customWidth="1"/>
    <col min="11" max="11" width="8.7109375" style="123" customWidth="1"/>
    <col min="12" max="12" width="5.7109375" style="119" customWidth="1"/>
    <col min="13" max="13" width="11" style="122" customWidth="1"/>
    <col min="14" max="14" width="10" style="119" bestFit="1" customWidth="1"/>
    <col min="15" max="15" width="5.5703125" style="119" customWidth="1"/>
    <col min="16" max="16" width="10.85546875" style="119" customWidth="1"/>
    <col min="17" max="17" width="6.42578125" style="119" customWidth="1"/>
    <col min="18" max="18" width="10.85546875" style="121" customWidth="1"/>
    <col min="19" max="19" width="21.42578125" style="120" customWidth="1"/>
    <col min="20" max="20" width="3.85546875" style="119" customWidth="1"/>
    <col min="21" max="16384" width="9.140625" style="118"/>
  </cols>
  <sheetData>
    <row r="1" spans="1:20">
      <c r="S1" s="244"/>
    </row>
    <row r="2" spans="1:20" ht="21" customHeight="1">
      <c r="B2" s="243"/>
      <c r="C2" s="243"/>
      <c r="D2" s="243"/>
      <c r="E2" s="243"/>
      <c r="F2" s="243"/>
      <c r="G2" s="607" t="s">
        <v>321</v>
      </c>
      <c r="H2" s="607"/>
      <c r="I2" s="607"/>
      <c r="J2" s="607"/>
      <c r="K2" s="607"/>
      <c r="L2" s="607"/>
      <c r="M2" s="607"/>
      <c r="N2" s="607"/>
      <c r="O2" s="243"/>
      <c r="P2" s="243"/>
      <c r="Q2" s="243"/>
      <c r="R2" s="243"/>
      <c r="S2" s="243"/>
      <c r="T2" s="238"/>
    </row>
    <row r="3" spans="1:20" ht="9" customHeight="1">
      <c r="B3" s="240"/>
      <c r="C3" s="240"/>
      <c r="D3" s="240"/>
      <c r="E3" s="240"/>
      <c r="F3" s="240"/>
      <c r="G3" s="240"/>
      <c r="H3" s="240"/>
      <c r="I3" s="240"/>
      <c r="J3" s="240"/>
      <c r="K3" s="242"/>
      <c r="L3" s="240"/>
      <c r="M3" s="241"/>
      <c r="N3" s="240"/>
      <c r="O3" s="240"/>
      <c r="P3" s="240"/>
      <c r="Q3" s="240"/>
      <c r="R3" s="240"/>
      <c r="S3" s="239"/>
      <c r="T3" s="238"/>
    </row>
    <row r="4" spans="1:20" ht="12.75" customHeight="1">
      <c r="B4" s="235" t="s">
        <v>320</v>
      </c>
      <c r="C4" s="235" t="s">
        <v>362</v>
      </c>
      <c r="D4" s="235"/>
      <c r="E4" s="237"/>
      <c r="F4" s="235" t="s">
        <v>318</v>
      </c>
      <c r="G4" s="608" t="s">
        <v>334</v>
      </c>
      <c r="H4" s="608"/>
      <c r="I4" s="608"/>
      <c r="J4" s="232"/>
      <c r="K4" s="236"/>
      <c r="L4" s="235" t="s">
        <v>361</v>
      </c>
      <c r="M4" s="234"/>
      <c r="N4" s="233"/>
      <c r="O4" s="232"/>
    </row>
    <row r="5" spans="1:20" ht="9" customHeight="1">
      <c r="B5" s="230"/>
      <c r="C5" s="230"/>
      <c r="D5" s="230"/>
      <c r="E5" s="230"/>
      <c r="F5" s="230"/>
      <c r="G5" s="231"/>
      <c r="L5" s="230"/>
    </row>
    <row r="6" spans="1:20" ht="17.45" customHeight="1">
      <c r="A6" s="618" t="s">
        <v>315</v>
      </c>
      <c r="B6" s="155" t="s">
        <v>314</v>
      </c>
      <c r="C6" s="620" t="s">
        <v>313</v>
      </c>
      <c r="D6" s="621"/>
      <c r="E6" s="622"/>
      <c r="F6" s="623" t="s">
        <v>312</v>
      </c>
      <c r="G6" s="624"/>
      <c r="H6" s="625"/>
      <c r="I6" s="629" t="s">
        <v>311</v>
      </c>
      <c r="J6" s="631" t="s">
        <v>310</v>
      </c>
      <c r="K6" s="632" t="s">
        <v>309</v>
      </c>
      <c r="L6" s="590" t="s">
        <v>308</v>
      </c>
      <c r="M6" s="609" t="s">
        <v>307</v>
      </c>
      <c r="N6" s="610"/>
      <c r="O6" s="611"/>
      <c r="P6" s="590" t="s">
        <v>306</v>
      </c>
      <c r="Q6" s="596" t="s">
        <v>305</v>
      </c>
      <c r="R6" s="598" t="s">
        <v>304</v>
      </c>
      <c r="S6" s="590" t="s">
        <v>303</v>
      </c>
    </row>
    <row r="7" spans="1:20" ht="17.45" customHeight="1">
      <c r="A7" s="619"/>
      <c r="B7" s="140" t="s">
        <v>302</v>
      </c>
      <c r="C7" s="226" t="s">
        <v>301</v>
      </c>
      <c r="D7" s="226" t="s">
        <v>300</v>
      </c>
      <c r="E7" s="226" t="s">
        <v>299</v>
      </c>
      <c r="F7" s="626"/>
      <c r="G7" s="627"/>
      <c r="H7" s="628"/>
      <c r="I7" s="630"/>
      <c r="J7" s="630"/>
      <c r="K7" s="633"/>
      <c r="L7" s="591"/>
      <c r="M7" s="227" t="s">
        <v>298</v>
      </c>
      <c r="N7" s="226" t="s">
        <v>297</v>
      </c>
      <c r="O7" s="225" t="s">
        <v>296</v>
      </c>
      <c r="P7" s="591"/>
      <c r="Q7" s="597"/>
      <c r="R7" s="599"/>
      <c r="S7" s="591"/>
    </row>
    <row r="8" spans="1:20" ht="13.5" customHeight="1" thickBot="1">
      <c r="A8" s="600" t="s">
        <v>295</v>
      </c>
      <c r="B8" s="185"/>
      <c r="C8" s="569" t="s">
        <v>269</v>
      </c>
      <c r="D8" s="569" t="s">
        <v>294</v>
      </c>
      <c r="E8" s="155" t="s">
        <v>327</v>
      </c>
      <c r="F8" s="224"/>
      <c r="G8" s="224"/>
      <c r="H8" s="224"/>
      <c r="I8" s="223"/>
      <c r="J8" s="207" t="s">
        <v>360</v>
      </c>
      <c r="K8" s="222" t="s">
        <v>291</v>
      </c>
      <c r="L8" s="603">
        <v>4</v>
      </c>
      <c r="M8" s="220" t="s">
        <v>290</v>
      </c>
      <c r="N8" s="218" t="s">
        <v>290</v>
      </c>
      <c r="O8" s="219"/>
      <c r="P8" s="218" t="s">
        <v>290</v>
      </c>
      <c r="Q8" s="149"/>
      <c r="R8" s="218" t="s">
        <v>290</v>
      </c>
      <c r="S8" s="163" t="s">
        <v>257</v>
      </c>
    </row>
    <row r="9" spans="1:20" ht="13.5" customHeight="1" thickTop="1">
      <c r="A9" s="601"/>
      <c r="B9" s="185"/>
      <c r="C9" s="570"/>
      <c r="D9" s="570"/>
      <c r="E9" s="140" t="s">
        <v>325</v>
      </c>
      <c r="F9" s="152"/>
      <c r="G9" s="152"/>
      <c r="H9" s="152"/>
      <c r="I9" s="217" t="s">
        <v>289</v>
      </c>
      <c r="J9" s="204" t="s">
        <v>263</v>
      </c>
      <c r="K9" s="216"/>
      <c r="L9" s="604"/>
      <c r="M9" s="606">
        <v>0.91969999999999996</v>
      </c>
      <c r="N9" s="592">
        <v>-0.91990000000000005</v>
      </c>
      <c r="O9" s="215">
        <v>22</v>
      </c>
      <c r="P9" s="206">
        <v>75.195999999999998</v>
      </c>
      <c r="Q9" s="158"/>
      <c r="R9" s="268">
        <f>'観測成果表_1級(土研水準点)'!R11</f>
        <v>75.195999999999998</v>
      </c>
      <c r="S9" s="125"/>
    </row>
    <row r="10" spans="1:20" ht="13.5" customHeight="1">
      <c r="A10" s="601"/>
      <c r="B10" s="185"/>
      <c r="C10" s="573" t="s">
        <v>262</v>
      </c>
      <c r="D10" s="573" t="s">
        <v>262</v>
      </c>
      <c r="E10" s="573" t="s">
        <v>262</v>
      </c>
      <c r="F10" s="152"/>
      <c r="G10" s="152"/>
      <c r="H10" s="152"/>
      <c r="I10" s="196" t="s">
        <v>323</v>
      </c>
      <c r="J10" s="580" t="s">
        <v>359</v>
      </c>
      <c r="K10" s="195">
        <v>4.2999999999999997E-2</v>
      </c>
      <c r="L10" s="605"/>
      <c r="M10" s="568"/>
      <c r="N10" s="589"/>
      <c r="O10" s="166">
        <f>ROUND(($G$19+(O9-20)*$F$21)*ABS(AVERAGE(IF(M9&gt;=0,N9*10^-4,-N9*10^-4)+ROUNDDOWN(M9,0),M9))*0.001,1)</f>
        <v>0</v>
      </c>
      <c r="P10" s="171">
        <f>ROUND((M9-N9)/2,4)</f>
        <v>0.91979999999999995</v>
      </c>
      <c r="Q10" s="149"/>
      <c r="R10" s="270"/>
      <c r="S10" s="163"/>
    </row>
    <row r="11" spans="1:20" ht="13.5" customHeight="1">
      <c r="A11" s="601"/>
      <c r="B11" s="185"/>
      <c r="C11" s="573"/>
      <c r="D11" s="573"/>
      <c r="E11" s="573"/>
      <c r="H11" s="184"/>
      <c r="I11" s="135"/>
      <c r="J11" s="580"/>
      <c r="K11" s="571">
        <v>3.6999999999999998E-2</v>
      </c>
      <c r="L11" s="574">
        <v>4</v>
      </c>
      <c r="M11" s="567">
        <v>-0.81930000000000003</v>
      </c>
      <c r="N11" s="588">
        <v>0.81930000000000003</v>
      </c>
      <c r="O11" s="215">
        <v>22</v>
      </c>
      <c r="P11" s="176">
        <f>P9+P10</f>
        <v>76.115799999999993</v>
      </c>
      <c r="Q11" s="158"/>
      <c r="R11" s="268">
        <f>P11</f>
        <v>76.115799999999993</v>
      </c>
      <c r="S11" s="125"/>
    </row>
    <row r="12" spans="1:20" ht="13.5" customHeight="1">
      <c r="A12" s="601"/>
      <c r="B12" s="615" t="s">
        <v>270</v>
      </c>
      <c r="C12" s="573" t="s">
        <v>262</v>
      </c>
      <c r="D12" s="573" t="s">
        <v>262</v>
      </c>
      <c r="E12" s="573" t="s">
        <v>262</v>
      </c>
      <c r="F12" s="191" t="s">
        <v>282</v>
      </c>
      <c r="G12" s="189"/>
      <c r="H12" s="214"/>
      <c r="I12" s="196" t="s">
        <v>323</v>
      </c>
      <c r="J12" s="580" t="s">
        <v>358</v>
      </c>
      <c r="K12" s="571"/>
      <c r="L12" s="574"/>
      <c r="M12" s="568"/>
      <c r="N12" s="589"/>
      <c r="O12" s="166">
        <f>ROUND(($G$19+(O11-20)*$F$21)*ABS(AVERAGE(IF(M11&gt;=0,N11*10^-4,-N11*10^-4)+ROUNDDOWN(M11,0),M11))*0.001,1)</f>
        <v>0</v>
      </c>
      <c r="P12" s="171">
        <f>ROUND((M11-N11)/2,4)</f>
        <v>-0.81930000000000003</v>
      </c>
      <c r="Q12" s="149"/>
      <c r="R12" s="270"/>
      <c r="S12" s="163"/>
    </row>
    <row r="13" spans="1:20" ht="13.5" customHeight="1">
      <c r="A13" s="601"/>
      <c r="B13" s="617"/>
      <c r="C13" s="573"/>
      <c r="D13" s="573"/>
      <c r="E13" s="573"/>
      <c r="F13" s="577" t="s">
        <v>278</v>
      </c>
      <c r="G13" s="612"/>
      <c r="H13" s="613"/>
      <c r="I13" s="135"/>
      <c r="J13" s="580"/>
      <c r="K13" s="571">
        <v>4.2999999999999997E-2</v>
      </c>
      <c r="L13" s="572">
        <v>4</v>
      </c>
      <c r="M13" s="567">
        <v>0.82150000000000001</v>
      </c>
      <c r="N13" s="592">
        <v>-0.82120000000000004</v>
      </c>
      <c r="O13" s="215">
        <v>22</v>
      </c>
      <c r="P13" s="176">
        <f>P11+P12</f>
        <v>75.296499999999995</v>
      </c>
      <c r="Q13" s="158"/>
      <c r="R13" s="268">
        <f>P13</f>
        <v>75.296499999999995</v>
      </c>
      <c r="S13" s="125"/>
    </row>
    <row r="14" spans="1:20" ht="13.5" customHeight="1">
      <c r="A14" s="601"/>
      <c r="B14" s="185"/>
      <c r="C14" s="573" t="s">
        <v>262</v>
      </c>
      <c r="D14" s="573" t="s">
        <v>262</v>
      </c>
      <c r="E14" s="573" t="s">
        <v>262</v>
      </c>
      <c r="F14" s="577" t="s">
        <v>276</v>
      </c>
      <c r="G14" s="612"/>
      <c r="H14" s="613"/>
      <c r="I14" s="196" t="s">
        <v>323</v>
      </c>
      <c r="J14" s="580" t="s">
        <v>357</v>
      </c>
      <c r="K14" s="571"/>
      <c r="L14" s="572"/>
      <c r="M14" s="568"/>
      <c r="N14" s="593"/>
      <c r="O14" s="166">
        <f>ROUND(($G$19+(O13-20)*$F$21)*ABS(AVERAGE(IF(M13&gt;=0,N13*10^-4,-N13*10^-4)+ROUNDDOWN(M13,0),M13))*0.001,1)</f>
        <v>0</v>
      </c>
      <c r="P14" s="171">
        <f>ROUND((M13-N13)/2,4)</f>
        <v>0.82140000000000002</v>
      </c>
      <c r="Q14" s="149"/>
      <c r="R14" s="270"/>
      <c r="S14" s="163"/>
    </row>
    <row r="15" spans="1:20" ht="13.5" customHeight="1">
      <c r="A15" s="601"/>
      <c r="B15" s="183"/>
      <c r="C15" s="573"/>
      <c r="D15" s="573"/>
      <c r="E15" s="573"/>
      <c r="F15" s="577"/>
      <c r="G15" s="612"/>
      <c r="H15" s="613"/>
      <c r="I15" s="135"/>
      <c r="J15" s="580"/>
      <c r="K15" s="571">
        <v>3.6999999999999998E-2</v>
      </c>
      <c r="L15" s="572">
        <v>4</v>
      </c>
      <c r="M15" s="567">
        <v>-0.93210000000000004</v>
      </c>
      <c r="N15" s="588">
        <v>0.93189999999999995</v>
      </c>
      <c r="O15" s="215">
        <v>22</v>
      </c>
      <c r="P15" s="176">
        <f>P13+P14</f>
        <v>76.117899999999992</v>
      </c>
      <c r="Q15" s="158"/>
      <c r="R15" s="268">
        <f>P15</f>
        <v>76.117899999999992</v>
      </c>
      <c r="S15" s="125"/>
    </row>
    <row r="16" spans="1:20" ht="13.5" customHeight="1">
      <c r="A16" s="601"/>
      <c r="B16" s="183"/>
      <c r="C16" s="573" t="s">
        <v>262</v>
      </c>
      <c r="D16" s="573" t="s">
        <v>262</v>
      </c>
      <c r="E16" s="573" t="s">
        <v>262</v>
      </c>
      <c r="F16" s="191" t="s">
        <v>275</v>
      </c>
      <c r="G16" s="209"/>
      <c r="H16" s="208"/>
      <c r="I16" s="196" t="s">
        <v>323</v>
      </c>
      <c r="J16" s="580" t="s">
        <v>356</v>
      </c>
      <c r="K16" s="571"/>
      <c r="L16" s="572"/>
      <c r="M16" s="568"/>
      <c r="N16" s="589"/>
      <c r="O16" s="166">
        <f>ROUND(($G$19+(O15-20)*$F$21)*ABS(AVERAGE(IF(M15&gt;=0,N15*10^-4,-N15*10^-4)+ROUNDDOWN(M15,0),M15))*0.001,1)</f>
        <v>0</v>
      </c>
      <c r="P16" s="171">
        <f>ROUND((M15-N15)/2,4)</f>
        <v>-0.93200000000000005</v>
      </c>
      <c r="Q16" s="149"/>
      <c r="R16" s="270"/>
      <c r="S16" s="163"/>
    </row>
    <row r="17" spans="1:19" ht="13.5" customHeight="1">
      <c r="A17" s="601"/>
      <c r="B17" s="185"/>
      <c r="C17" s="573"/>
      <c r="D17" s="573"/>
      <c r="E17" s="573"/>
      <c r="F17" s="191" t="s">
        <v>274</v>
      </c>
      <c r="I17" s="135"/>
      <c r="J17" s="580"/>
      <c r="K17" s="571">
        <v>6.7000000000000004E-2</v>
      </c>
      <c r="L17" s="574">
        <v>4</v>
      </c>
      <c r="M17" s="567">
        <v>0.1143</v>
      </c>
      <c r="N17" s="592">
        <v>-0.11409999999999999</v>
      </c>
      <c r="O17" s="215">
        <v>22</v>
      </c>
      <c r="P17" s="176">
        <f>P15+P16</f>
        <v>75.18589999999999</v>
      </c>
      <c r="Q17" s="158"/>
      <c r="R17" s="268">
        <f>P17</f>
        <v>75.18589999999999</v>
      </c>
      <c r="S17" s="125"/>
    </row>
    <row r="18" spans="1:19" ht="13.5" customHeight="1">
      <c r="A18" s="601"/>
      <c r="B18" s="185"/>
      <c r="C18" s="573" t="s">
        <v>262</v>
      </c>
      <c r="D18" s="573" t="s">
        <v>262</v>
      </c>
      <c r="E18" s="573" t="s">
        <v>262</v>
      </c>
      <c r="F18" s="184" t="s">
        <v>273</v>
      </c>
      <c r="I18" s="196" t="s">
        <v>323</v>
      </c>
      <c r="J18" s="580" t="s">
        <v>355</v>
      </c>
      <c r="K18" s="571"/>
      <c r="L18" s="574"/>
      <c r="M18" s="568"/>
      <c r="N18" s="593"/>
      <c r="O18" s="166">
        <f>ROUND(($G$19+(O17-20)*$F$21)*ABS(AVERAGE(IF(M17&gt;=0,N17*10^-4,-N17*10^-4)+ROUNDDOWN(M17,0),M17))*0.001,1)</f>
        <v>0</v>
      </c>
      <c r="P18" s="171">
        <f>ROUND((M17-N17)/2,4)</f>
        <v>0.1142</v>
      </c>
      <c r="Q18" s="149"/>
      <c r="R18" s="270"/>
      <c r="S18" s="163"/>
    </row>
    <row r="19" spans="1:19" ht="13.5" customHeight="1">
      <c r="A19" s="601"/>
      <c r="B19" s="185"/>
      <c r="C19" s="573"/>
      <c r="D19" s="573"/>
      <c r="E19" s="573"/>
      <c r="F19" s="202" t="s">
        <v>272</v>
      </c>
      <c r="G19" s="201">
        <v>-6.7</v>
      </c>
      <c r="H19" s="200" t="s">
        <v>271</v>
      </c>
      <c r="I19" s="135"/>
      <c r="J19" s="580"/>
      <c r="K19" s="571">
        <v>5.3999999999999999E-2</v>
      </c>
      <c r="L19" s="574">
        <v>4</v>
      </c>
      <c r="M19" s="567">
        <v>-0.74770000000000003</v>
      </c>
      <c r="N19" s="588">
        <v>0.74739999999999995</v>
      </c>
      <c r="O19" s="215">
        <v>22</v>
      </c>
      <c r="P19" s="176">
        <f>P17+P18</f>
        <v>75.300099999999986</v>
      </c>
      <c r="Q19" s="158"/>
      <c r="R19" s="268">
        <f>P19</f>
        <v>75.300099999999986</v>
      </c>
      <c r="S19" s="125"/>
    </row>
    <row r="20" spans="1:19" ht="13.5" customHeight="1">
      <c r="A20" s="601"/>
      <c r="B20" s="185"/>
      <c r="C20" s="573" t="s">
        <v>262</v>
      </c>
      <c r="D20" s="573" t="s">
        <v>262</v>
      </c>
      <c r="E20" s="573" t="s">
        <v>262</v>
      </c>
      <c r="F20" s="119" t="s">
        <v>266</v>
      </c>
      <c r="I20" s="196" t="s">
        <v>323</v>
      </c>
      <c r="J20" s="580" t="s">
        <v>354</v>
      </c>
      <c r="K20" s="571"/>
      <c r="L20" s="595"/>
      <c r="M20" s="606"/>
      <c r="N20" s="589"/>
      <c r="O20" s="166">
        <f>ROUND(($G$19+(O19-20)*$F$21)*ABS(AVERAGE(IF(M19&gt;=0,N19*10^-4,-N19*10^-4)+ROUNDDOWN(M19,0),M19))*0.001,1)</f>
        <v>0</v>
      </c>
      <c r="P20" s="171">
        <f>ROUND((M19-N19)/2,4)</f>
        <v>-0.74760000000000004</v>
      </c>
      <c r="Q20" s="149"/>
      <c r="R20" s="270"/>
      <c r="S20" s="163"/>
    </row>
    <row r="21" spans="1:19" ht="13.5" customHeight="1">
      <c r="A21" s="601"/>
      <c r="B21" s="185"/>
      <c r="C21" s="573"/>
      <c r="D21" s="573"/>
      <c r="E21" s="573"/>
      <c r="F21" s="187">
        <v>0.04</v>
      </c>
      <c r="G21" s="191" t="s">
        <v>264</v>
      </c>
      <c r="I21" s="135"/>
      <c r="J21" s="580"/>
      <c r="K21" s="571">
        <v>3.5000000000000003E-2</v>
      </c>
      <c r="L21" s="643">
        <v>4</v>
      </c>
      <c r="M21" s="567">
        <v>0.1149</v>
      </c>
      <c r="N21" s="588">
        <v>-0.1149</v>
      </c>
      <c r="O21" s="215">
        <v>22</v>
      </c>
      <c r="P21" s="176">
        <f>P19+P20</f>
        <v>74.552499999999981</v>
      </c>
      <c r="Q21" s="158"/>
      <c r="R21" s="268">
        <f>P21</f>
        <v>74.552499999999981</v>
      </c>
      <c r="S21" s="125"/>
    </row>
    <row r="22" spans="1:19" ht="13.5" customHeight="1">
      <c r="A22" s="601"/>
      <c r="B22" s="185"/>
      <c r="C22" s="573" t="s">
        <v>262</v>
      </c>
      <c r="D22" s="573" t="s">
        <v>262</v>
      </c>
      <c r="E22" s="573" t="s">
        <v>262</v>
      </c>
      <c r="I22" s="196" t="s">
        <v>323</v>
      </c>
      <c r="J22" s="580" t="s">
        <v>353</v>
      </c>
      <c r="K22" s="655"/>
      <c r="L22" s="643"/>
      <c r="M22" s="568"/>
      <c r="N22" s="589"/>
      <c r="O22" s="166">
        <f>ROUND(($G$19+(O21-20)*$F$21)*ABS(AVERAGE(IF(M21&gt;=0,N21*10^-4,-N21*10^-4)+ROUNDDOWN(M21,0),M21))*0.001,1)</f>
        <v>0</v>
      </c>
      <c r="P22" s="171">
        <f>ROUND((M21-N21)/2,4)</f>
        <v>0.1149</v>
      </c>
      <c r="Q22" s="149"/>
      <c r="R22" s="270"/>
      <c r="S22" s="163"/>
    </row>
    <row r="23" spans="1:19" ht="13.5" customHeight="1">
      <c r="A23" s="601"/>
      <c r="B23" s="185"/>
      <c r="C23" s="573"/>
      <c r="D23" s="573"/>
      <c r="E23" s="573"/>
      <c r="I23" s="135"/>
      <c r="J23" s="580"/>
      <c r="K23" s="657">
        <v>3.6999999999999998E-2</v>
      </c>
      <c r="L23" s="656">
        <v>4</v>
      </c>
      <c r="M23" s="606">
        <v>0.5706</v>
      </c>
      <c r="N23" s="592">
        <v>-0.5706</v>
      </c>
      <c r="O23" s="215">
        <v>22</v>
      </c>
      <c r="P23" s="176">
        <f>P21+P22</f>
        <v>74.667399999999986</v>
      </c>
      <c r="Q23" s="158"/>
      <c r="R23" s="268">
        <f>P23</f>
        <v>74.667399999999986</v>
      </c>
      <c r="S23" s="125"/>
    </row>
    <row r="24" spans="1:19" ht="13.5" customHeight="1">
      <c r="A24" s="601"/>
      <c r="B24" s="185"/>
      <c r="C24" s="573" t="s">
        <v>262</v>
      </c>
      <c r="D24" s="573" t="s">
        <v>262</v>
      </c>
      <c r="E24" s="573" t="s">
        <v>262</v>
      </c>
      <c r="I24" s="196" t="s">
        <v>323</v>
      </c>
      <c r="J24" s="580" t="s">
        <v>352</v>
      </c>
      <c r="K24" s="658"/>
      <c r="L24" s="574"/>
      <c r="M24" s="568"/>
      <c r="N24" s="589"/>
      <c r="O24" s="166">
        <f>ROUND(($G$19+(O23-20)*$F$21)*ABS(AVERAGE(IF(M23&gt;=0,N23*10^-4,-N23*10^-4)+ROUNDDOWN(M23,0),M23))*0.001,1)</f>
        <v>0</v>
      </c>
      <c r="P24" s="171">
        <f>ROUND((M23-N23)/2,4)</f>
        <v>0.5706</v>
      </c>
      <c r="Q24" s="149"/>
      <c r="R24" s="270"/>
      <c r="S24" s="163"/>
    </row>
    <row r="25" spans="1:19" ht="13.5" customHeight="1">
      <c r="A25" s="601"/>
      <c r="B25" s="185"/>
      <c r="C25" s="573"/>
      <c r="D25" s="573"/>
      <c r="E25" s="573"/>
      <c r="F25" s="186"/>
      <c r="G25" s="186"/>
      <c r="I25" s="135"/>
      <c r="J25" s="580"/>
      <c r="K25" s="571">
        <v>4.8000000000000001E-2</v>
      </c>
      <c r="L25" s="574">
        <v>4</v>
      </c>
      <c r="M25" s="567">
        <v>0.1123</v>
      </c>
      <c r="N25" s="588">
        <v>-0.1123</v>
      </c>
      <c r="O25" s="215">
        <v>22</v>
      </c>
      <c r="P25" s="176">
        <f>P23+P24</f>
        <v>75.237999999999985</v>
      </c>
      <c r="Q25" s="158"/>
      <c r="R25" s="268">
        <f>P25</f>
        <v>75.237999999999985</v>
      </c>
      <c r="S25" s="125"/>
    </row>
    <row r="26" spans="1:19" ht="13.5" customHeight="1">
      <c r="A26" s="601"/>
      <c r="B26" s="185"/>
      <c r="C26" s="573" t="s">
        <v>262</v>
      </c>
      <c r="D26" s="573" t="s">
        <v>262</v>
      </c>
      <c r="E26" s="573" t="s">
        <v>262</v>
      </c>
      <c r="F26" s="190"/>
      <c r="G26" s="189"/>
      <c r="H26" s="188"/>
      <c r="I26" s="196" t="s">
        <v>323</v>
      </c>
      <c r="J26" s="580" t="s">
        <v>351</v>
      </c>
      <c r="K26" s="571"/>
      <c r="L26" s="574"/>
      <c r="M26" s="568"/>
      <c r="N26" s="589"/>
      <c r="O26" s="166">
        <f>ROUND(($G$19+(O25-20)*$F$21)*ABS(AVERAGE(IF(M25&gt;=0,N25*10^-4,-N25*10^-4)+ROUNDDOWN(M25,0),M25))*0.001,1)</f>
        <v>0</v>
      </c>
      <c r="P26" s="171">
        <f>ROUND((M25-N25)/2,4)</f>
        <v>0.1123</v>
      </c>
      <c r="Q26" s="149"/>
      <c r="R26" s="270"/>
      <c r="S26" s="163"/>
    </row>
    <row r="27" spans="1:19" ht="13.5" customHeight="1">
      <c r="A27" s="601"/>
      <c r="B27" s="185"/>
      <c r="C27" s="573"/>
      <c r="D27" s="573"/>
      <c r="E27" s="573"/>
      <c r="I27" s="135"/>
      <c r="J27" s="580"/>
      <c r="K27" s="571">
        <v>7.0999999999999994E-2</v>
      </c>
      <c r="L27" s="572">
        <v>4</v>
      </c>
      <c r="M27" s="567">
        <v>0.76959999999999995</v>
      </c>
      <c r="N27" s="592">
        <v>-0.76949999999999996</v>
      </c>
      <c r="O27" s="215">
        <v>22</v>
      </c>
      <c r="P27" s="176">
        <f>P25+P26</f>
        <v>75.35029999999999</v>
      </c>
      <c r="Q27" s="158"/>
      <c r="R27" s="268">
        <f>P27</f>
        <v>75.35029999999999</v>
      </c>
      <c r="S27" s="125"/>
    </row>
    <row r="28" spans="1:19" ht="13.5" customHeight="1">
      <c r="A28" s="601"/>
      <c r="B28" s="185"/>
      <c r="C28" s="573" t="s">
        <v>262</v>
      </c>
      <c r="D28" s="573" t="s">
        <v>262</v>
      </c>
      <c r="E28" s="573" t="s">
        <v>262</v>
      </c>
      <c r="F28" s="187"/>
      <c r="G28" s="187"/>
      <c r="H28" s="186"/>
      <c r="I28" s="196" t="s">
        <v>323</v>
      </c>
      <c r="J28" s="580" t="s">
        <v>350</v>
      </c>
      <c r="K28" s="571"/>
      <c r="L28" s="572"/>
      <c r="M28" s="568"/>
      <c r="N28" s="593"/>
      <c r="O28" s="166">
        <f>ROUND(($G$19+(O27-20)*$F$21)*ABS(AVERAGE(IF(M27&gt;=0,N27*10^-4,-N27*10^-4)+ROUNDDOWN(M27,0),M27))*0.001,1)</f>
        <v>0</v>
      </c>
      <c r="P28" s="171">
        <f>ROUND((M27-N27)/2,4)</f>
        <v>0.76959999999999995</v>
      </c>
      <c r="Q28" s="149"/>
      <c r="R28" s="270"/>
      <c r="S28" s="163"/>
    </row>
    <row r="29" spans="1:19" ht="13.5" customHeight="1">
      <c r="A29" s="601"/>
      <c r="B29" s="185"/>
      <c r="C29" s="573"/>
      <c r="D29" s="573"/>
      <c r="E29" s="573"/>
      <c r="H29" s="184"/>
      <c r="I29" s="135"/>
      <c r="J29" s="580"/>
      <c r="K29" s="571">
        <v>6.9000000000000006E-2</v>
      </c>
      <c r="L29" s="572">
        <v>4</v>
      </c>
      <c r="M29" s="567">
        <v>-0.92390000000000005</v>
      </c>
      <c r="N29" s="588">
        <v>0.92379999999999995</v>
      </c>
      <c r="O29" s="215">
        <v>22</v>
      </c>
      <c r="P29" s="176">
        <f>P27+P28</f>
        <v>76.119899999999987</v>
      </c>
      <c r="Q29" s="162"/>
      <c r="R29" s="268">
        <f>P29</f>
        <v>76.119899999999987</v>
      </c>
      <c r="S29" s="125"/>
    </row>
    <row r="30" spans="1:19" ht="13.5" customHeight="1">
      <c r="A30" s="601"/>
      <c r="B30" s="615"/>
      <c r="C30" s="573" t="s">
        <v>262</v>
      </c>
      <c r="D30" s="573" t="s">
        <v>262</v>
      </c>
      <c r="E30" s="573" t="s">
        <v>262</v>
      </c>
      <c r="F30" s="182"/>
      <c r="G30" s="181"/>
      <c r="H30" s="180"/>
      <c r="I30" s="196" t="s">
        <v>323</v>
      </c>
      <c r="J30" s="580" t="s">
        <v>263</v>
      </c>
      <c r="K30" s="571"/>
      <c r="L30" s="572"/>
      <c r="M30" s="568"/>
      <c r="N30" s="589"/>
      <c r="O30" s="166">
        <f>ROUND(($G$19+(O29-20)*$F$21)*ABS(AVERAGE(IF(M29&gt;=0,N29*10^-4,-N29*10^-4)+ROUNDDOWN(M29,0),M29))*0.001,1)</f>
        <v>0</v>
      </c>
      <c r="P30" s="171">
        <f>ROUND((M29-N29)/2,4)</f>
        <v>-0.92390000000000005</v>
      </c>
      <c r="Q30" s="149"/>
      <c r="R30" s="270"/>
      <c r="S30" s="163" t="s">
        <v>257</v>
      </c>
    </row>
    <row r="31" spans="1:19" ht="13.5" customHeight="1">
      <c r="A31" s="601"/>
      <c r="B31" s="616"/>
      <c r="C31" s="573"/>
      <c r="D31" s="573"/>
      <c r="E31" s="573"/>
      <c r="F31" s="179"/>
      <c r="G31" s="152"/>
      <c r="H31" s="152"/>
      <c r="I31" s="135"/>
      <c r="J31" s="580"/>
      <c r="K31" s="271"/>
      <c r="L31" s="221"/>
      <c r="M31" s="260"/>
      <c r="N31" s="260"/>
      <c r="O31" s="160"/>
      <c r="P31" s="176">
        <f>P29+P30</f>
        <v>75.195999999999984</v>
      </c>
      <c r="Q31" s="158"/>
      <c r="R31" s="268">
        <f>P31</f>
        <v>75.195999999999984</v>
      </c>
      <c r="S31" s="273"/>
    </row>
    <row r="32" spans="1:19" ht="13.5" customHeight="1">
      <c r="A32" s="601"/>
      <c r="B32" s="156"/>
      <c r="C32" s="569"/>
      <c r="D32" s="569"/>
      <c r="E32" s="569"/>
      <c r="F32" s="152"/>
      <c r="G32" s="152"/>
      <c r="H32" s="152"/>
      <c r="I32" s="196"/>
      <c r="J32" s="575" t="s">
        <v>255</v>
      </c>
      <c r="K32" s="195">
        <f>SUM(K10:K30)</f>
        <v>0.54099999999999993</v>
      </c>
      <c r="L32" s="267">
        <f>SUM(L8:L30)</f>
        <v>44</v>
      </c>
      <c r="M32" s="288"/>
      <c r="N32" s="288"/>
      <c r="O32" s="166"/>
      <c r="P32" s="165"/>
      <c r="Q32" s="149"/>
      <c r="R32" s="164"/>
      <c r="S32" s="163"/>
    </row>
    <row r="33" spans="1:20" ht="13.5" customHeight="1">
      <c r="A33" s="601"/>
      <c r="B33" s="156"/>
      <c r="C33" s="570"/>
      <c r="D33" s="570"/>
      <c r="E33" s="570"/>
      <c r="F33" s="152"/>
      <c r="G33" s="152"/>
      <c r="H33" s="152"/>
      <c r="I33" s="135"/>
      <c r="J33" s="576"/>
      <c r="K33" s="571"/>
      <c r="L33" s="574"/>
      <c r="M33" s="583"/>
      <c r="N33" s="586"/>
      <c r="O33" s="160"/>
      <c r="P33" s="159"/>
      <c r="Q33" s="158"/>
      <c r="R33" s="157">
        <f>P33</f>
        <v>0</v>
      </c>
      <c r="S33" s="125"/>
    </row>
    <row r="34" spans="1:20" ht="13.5" customHeight="1">
      <c r="A34" s="601"/>
      <c r="B34" s="156"/>
      <c r="C34" s="569"/>
      <c r="D34" s="569"/>
      <c r="E34" s="573"/>
      <c r="F34" s="152"/>
      <c r="G34" s="152"/>
      <c r="H34" s="152"/>
      <c r="I34" s="196"/>
      <c r="J34" s="580"/>
      <c r="K34" s="571"/>
      <c r="L34" s="574"/>
      <c r="M34" s="582"/>
      <c r="N34" s="587"/>
      <c r="O34" s="166"/>
      <c r="P34" s="165"/>
      <c r="Q34" s="149"/>
      <c r="R34" s="164"/>
      <c r="S34" s="163"/>
    </row>
    <row r="35" spans="1:20" ht="13.5" customHeight="1">
      <c r="A35" s="601"/>
      <c r="B35" s="156"/>
      <c r="C35" s="570"/>
      <c r="D35" s="570"/>
      <c r="E35" s="573"/>
      <c r="F35" s="152"/>
      <c r="G35" s="152"/>
      <c r="H35" s="152"/>
      <c r="I35" s="135"/>
      <c r="J35" s="580"/>
      <c r="K35" s="571"/>
      <c r="L35" s="574"/>
      <c r="M35" s="581"/>
      <c r="N35" s="581"/>
      <c r="O35" s="160"/>
      <c r="P35" s="159"/>
      <c r="Q35" s="158"/>
      <c r="R35" s="157">
        <f>P35</f>
        <v>0</v>
      </c>
      <c r="S35" s="125"/>
    </row>
    <row r="36" spans="1:20" ht="13.5" customHeight="1" thickBot="1">
      <c r="A36" s="601"/>
      <c r="B36" s="156"/>
      <c r="C36" s="569" t="s">
        <v>269</v>
      </c>
      <c r="D36" s="569" t="s">
        <v>294</v>
      </c>
      <c r="E36" s="155" t="s">
        <v>327</v>
      </c>
      <c r="F36" s="152"/>
      <c r="G36" s="152"/>
      <c r="H36" s="152"/>
      <c r="I36" s="223"/>
      <c r="J36" s="207" t="s">
        <v>349</v>
      </c>
      <c r="K36" s="571"/>
      <c r="L36" s="574"/>
      <c r="M36" s="582"/>
      <c r="N36" s="582"/>
      <c r="O36" s="146"/>
      <c r="P36" s="218" t="s">
        <v>290</v>
      </c>
      <c r="Q36" s="149"/>
      <c r="R36" s="218" t="s">
        <v>290</v>
      </c>
      <c r="S36" s="163" t="s">
        <v>257</v>
      </c>
    </row>
    <row r="37" spans="1:20" ht="13.5" customHeight="1" thickTop="1">
      <c r="A37" s="601"/>
      <c r="B37" s="156"/>
      <c r="C37" s="570"/>
      <c r="D37" s="570"/>
      <c r="E37" s="140" t="s">
        <v>325</v>
      </c>
      <c r="F37" s="152"/>
      <c r="G37" s="152"/>
      <c r="H37" s="152"/>
      <c r="I37" s="217" t="s">
        <v>289</v>
      </c>
      <c r="J37" s="204" t="s">
        <v>263</v>
      </c>
      <c r="K37" s="216"/>
      <c r="L37" s="574">
        <v>16</v>
      </c>
      <c r="M37" s="606">
        <v>8.1791999999999998</v>
      </c>
      <c r="N37" s="592">
        <v>-8.1791</v>
      </c>
      <c r="O37" s="215">
        <v>22</v>
      </c>
      <c r="P37" s="287">
        <f>R37</f>
        <v>75.195999999999998</v>
      </c>
      <c r="Q37" s="158"/>
      <c r="R37" s="268">
        <f>R9</f>
        <v>75.195999999999998</v>
      </c>
      <c r="S37" s="125"/>
    </row>
    <row r="38" spans="1:20" ht="13.5" customHeight="1">
      <c r="A38" s="601"/>
      <c r="B38" s="614"/>
      <c r="C38" s="569" t="s">
        <v>262</v>
      </c>
      <c r="D38" s="569" t="s">
        <v>262</v>
      </c>
      <c r="E38" s="569" t="s">
        <v>262</v>
      </c>
      <c r="F38" s="152"/>
      <c r="G38" s="152"/>
      <c r="H38" s="152"/>
      <c r="I38" s="196" t="s">
        <v>323</v>
      </c>
      <c r="J38" s="580" t="s">
        <v>348</v>
      </c>
      <c r="K38" s="195">
        <v>6.5000000000000002E-2</v>
      </c>
      <c r="L38" s="574"/>
      <c r="M38" s="568"/>
      <c r="N38" s="589"/>
      <c r="O38" s="166">
        <f>ROUND(($G$19+(O37-20)*$F$21)*ABS(AVERAGE(IF(M37&gt;=0,N37*10^-4,-N37*10^-4)+ROUNDDOWN(M37,0),M37))*0.001,1)</f>
        <v>-0.1</v>
      </c>
      <c r="P38" s="171">
        <f>ROUND((M37-N37)/2,4)-0.0001</f>
        <v>8.1791</v>
      </c>
      <c r="Q38" s="149"/>
      <c r="R38" s="270"/>
      <c r="S38" s="163"/>
    </row>
    <row r="39" spans="1:20" ht="13.5" customHeight="1">
      <c r="A39" s="601"/>
      <c r="B39" s="614"/>
      <c r="C39" s="570"/>
      <c r="D39" s="570"/>
      <c r="E39" s="570"/>
      <c r="F39" s="152"/>
      <c r="G39" s="152"/>
      <c r="H39" s="152"/>
      <c r="I39" s="135"/>
      <c r="J39" s="580"/>
      <c r="K39" s="271"/>
      <c r="L39" s="221"/>
      <c r="M39" s="260"/>
      <c r="N39" s="260"/>
      <c r="O39" s="160"/>
      <c r="P39" s="286">
        <f>P37+P38</f>
        <v>83.375100000000003</v>
      </c>
      <c r="Q39" s="158"/>
      <c r="R39" s="268">
        <f>P39</f>
        <v>83.375100000000003</v>
      </c>
      <c r="S39" s="125"/>
    </row>
    <row r="40" spans="1:20" ht="13.5" customHeight="1">
      <c r="A40" s="601"/>
      <c r="B40" s="156"/>
      <c r="C40" s="569"/>
      <c r="D40" s="569"/>
      <c r="E40" s="573"/>
      <c r="F40" s="152"/>
      <c r="G40" s="152"/>
      <c r="H40" s="152"/>
      <c r="I40" s="196"/>
      <c r="J40" s="575" t="s">
        <v>255</v>
      </c>
      <c r="K40" s="195">
        <f>SUM(K38)</f>
        <v>6.5000000000000002E-2</v>
      </c>
      <c r="L40" s="267">
        <f>L37</f>
        <v>16</v>
      </c>
      <c r="M40" s="195"/>
      <c r="N40" s="195"/>
      <c r="O40" s="166"/>
      <c r="P40" s="165"/>
      <c r="Q40" s="149"/>
      <c r="R40" s="164"/>
      <c r="S40" s="163"/>
    </row>
    <row r="41" spans="1:20" ht="13.5" customHeight="1">
      <c r="A41" s="601"/>
      <c r="B41" s="156"/>
      <c r="C41" s="570"/>
      <c r="D41" s="570"/>
      <c r="E41" s="573"/>
      <c r="F41" s="152"/>
      <c r="G41" s="152"/>
      <c r="H41" s="152"/>
      <c r="I41" s="135"/>
      <c r="J41" s="576"/>
      <c r="K41" s="571"/>
      <c r="L41" s="572"/>
      <c r="M41" s="581"/>
      <c r="N41" s="586"/>
      <c r="O41" s="160"/>
      <c r="P41" s="159"/>
      <c r="Q41" s="158"/>
      <c r="R41" s="157"/>
      <c r="S41" s="125"/>
    </row>
    <row r="42" spans="1:20" ht="13.5" customHeight="1">
      <c r="A42" s="601"/>
      <c r="B42" s="156"/>
      <c r="C42" s="569"/>
      <c r="D42" s="569"/>
      <c r="E42" s="573"/>
      <c r="F42" s="152"/>
      <c r="G42" s="152"/>
      <c r="H42" s="152"/>
      <c r="I42" s="196"/>
      <c r="J42" s="580"/>
      <c r="K42" s="571"/>
      <c r="L42" s="572"/>
      <c r="M42" s="582"/>
      <c r="N42" s="587"/>
      <c r="O42" s="166"/>
      <c r="P42" s="165"/>
      <c r="Q42" s="149"/>
      <c r="R42" s="164"/>
      <c r="S42" s="163"/>
    </row>
    <row r="43" spans="1:20" ht="13.5" customHeight="1">
      <c r="A43" s="601"/>
      <c r="B43" s="156"/>
      <c r="C43" s="570"/>
      <c r="D43" s="570"/>
      <c r="E43" s="573"/>
      <c r="F43" s="152"/>
      <c r="G43" s="152"/>
      <c r="H43" s="152"/>
      <c r="I43" s="135"/>
      <c r="J43" s="580"/>
      <c r="K43" s="271"/>
      <c r="L43" s="221"/>
      <c r="M43" s="161"/>
      <c r="N43" s="161"/>
      <c r="O43" s="160"/>
      <c r="P43" s="159"/>
      <c r="Q43" s="158"/>
      <c r="R43" s="157"/>
      <c r="S43" s="125"/>
    </row>
    <row r="44" spans="1:20" ht="13.5" customHeight="1">
      <c r="A44" s="601"/>
      <c r="B44" s="156"/>
      <c r="C44" s="590"/>
      <c r="D44" s="590"/>
      <c r="E44" s="154"/>
      <c r="F44" s="153"/>
      <c r="G44" s="152"/>
      <c r="H44" s="151"/>
      <c r="I44" s="150"/>
      <c r="J44" s="575"/>
      <c r="K44" s="195"/>
      <c r="L44" s="285"/>
      <c r="M44" s="148"/>
      <c r="N44" s="147"/>
      <c r="O44" s="146"/>
      <c r="P44" s="145"/>
      <c r="Q44" s="144"/>
      <c r="R44" s="143"/>
      <c r="S44" s="142"/>
    </row>
    <row r="45" spans="1:20" ht="13.5" customHeight="1">
      <c r="A45" s="602"/>
      <c r="B45" s="141"/>
      <c r="C45" s="591"/>
      <c r="D45" s="591"/>
      <c r="E45" s="139"/>
      <c r="F45" s="138"/>
      <c r="G45" s="137"/>
      <c r="H45" s="136"/>
      <c r="I45" s="135"/>
      <c r="J45" s="576"/>
      <c r="K45" s="133"/>
      <c r="L45" s="132"/>
      <c r="M45" s="131"/>
      <c r="N45" s="130"/>
      <c r="O45" s="129"/>
      <c r="P45" s="128"/>
      <c r="Q45" s="127"/>
      <c r="R45" s="126"/>
      <c r="S45" s="125"/>
    </row>
    <row r="46" spans="1:20" ht="11.1" customHeight="1">
      <c r="A46" s="255"/>
      <c r="B46" s="254"/>
      <c r="C46" s="254"/>
      <c r="D46" s="254"/>
      <c r="E46" s="254"/>
      <c r="F46" s="152"/>
      <c r="G46" s="152"/>
      <c r="H46" s="152"/>
      <c r="I46" s="253"/>
      <c r="J46" s="252"/>
      <c r="K46" s="637"/>
      <c r="L46" s="639"/>
      <c r="M46" s="251"/>
      <c r="N46" s="250"/>
      <c r="O46" s="249"/>
      <c r="P46" s="248"/>
      <c r="Q46" s="247"/>
      <c r="R46" s="246"/>
      <c r="S46" s="245"/>
    </row>
    <row r="47" spans="1:20" ht="11.1" customHeight="1">
      <c r="A47" s="255"/>
      <c r="B47" s="254"/>
      <c r="C47" s="254"/>
      <c r="D47" s="254"/>
      <c r="E47" s="254"/>
      <c r="F47" s="152"/>
      <c r="G47" s="152"/>
      <c r="H47" s="152"/>
      <c r="I47" s="253"/>
      <c r="J47" s="252"/>
      <c r="K47" s="637"/>
      <c r="L47" s="639"/>
      <c r="M47" s="251"/>
      <c r="N47" s="250"/>
      <c r="O47" s="249"/>
      <c r="P47" s="248"/>
      <c r="Q47" s="247"/>
      <c r="R47" s="246"/>
      <c r="S47" s="245"/>
    </row>
    <row r="48" spans="1:20" ht="21" customHeight="1">
      <c r="B48" s="243"/>
      <c r="C48" s="243"/>
      <c r="D48" s="243"/>
      <c r="E48" s="243"/>
      <c r="F48" s="243"/>
      <c r="G48" s="607" t="s">
        <v>321</v>
      </c>
      <c r="H48" s="607"/>
      <c r="I48" s="607"/>
      <c r="J48" s="607"/>
      <c r="K48" s="607"/>
      <c r="L48" s="607"/>
      <c r="M48" s="607"/>
      <c r="N48" s="607"/>
      <c r="O48" s="243"/>
      <c r="P48" s="243"/>
      <c r="Q48" s="243"/>
      <c r="R48" s="243"/>
      <c r="S48" s="243"/>
      <c r="T48" s="238"/>
    </row>
    <row r="49" spans="1:20" ht="9" customHeight="1">
      <c r="B49" s="240"/>
      <c r="C49" s="240"/>
      <c r="D49" s="240"/>
      <c r="E49" s="240"/>
      <c r="F49" s="240"/>
      <c r="G49" s="240"/>
      <c r="H49" s="240"/>
      <c r="I49" s="240"/>
      <c r="J49" s="240"/>
      <c r="K49" s="242"/>
      <c r="L49" s="240"/>
      <c r="M49" s="241"/>
      <c r="N49" s="240"/>
      <c r="O49" s="240"/>
      <c r="P49" s="240"/>
      <c r="Q49" s="240"/>
      <c r="R49" s="240"/>
      <c r="S49" s="239"/>
      <c r="T49" s="238"/>
    </row>
    <row r="50" spans="1:20" ht="12.75" customHeight="1">
      <c r="B50" s="235" t="s">
        <v>320</v>
      </c>
      <c r="C50" s="235" t="s">
        <v>334</v>
      </c>
      <c r="D50" s="235"/>
      <c r="E50" s="237"/>
      <c r="F50" s="235" t="s">
        <v>318</v>
      </c>
      <c r="G50" s="608" t="s">
        <v>334</v>
      </c>
      <c r="H50" s="608"/>
      <c r="I50" s="608"/>
      <c r="J50" s="232"/>
      <c r="K50" s="236"/>
      <c r="L50" s="235" t="s">
        <v>347</v>
      </c>
      <c r="M50" s="234"/>
      <c r="N50" s="233"/>
      <c r="O50" s="232"/>
      <c r="P50" s="284"/>
    </row>
    <row r="51" spans="1:20" ht="9" customHeight="1">
      <c r="B51" s="230"/>
      <c r="C51" s="230"/>
      <c r="D51" s="230"/>
      <c r="E51" s="230"/>
      <c r="F51" s="230"/>
      <c r="G51" s="231"/>
      <c r="L51" s="230"/>
      <c r="O51" s="276"/>
    </row>
    <row r="52" spans="1:20" ht="17.45" customHeight="1">
      <c r="A52" s="618" t="s">
        <v>315</v>
      </c>
      <c r="B52" s="155" t="s">
        <v>314</v>
      </c>
      <c r="C52" s="620" t="s">
        <v>313</v>
      </c>
      <c r="D52" s="621"/>
      <c r="E52" s="622"/>
      <c r="F52" s="623" t="s">
        <v>312</v>
      </c>
      <c r="G52" s="624"/>
      <c r="H52" s="625"/>
      <c r="I52" s="629" t="s">
        <v>311</v>
      </c>
      <c r="J52" s="631" t="s">
        <v>310</v>
      </c>
      <c r="K52" s="632" t="s">
        <v>309</v>
      </c>
      <c r="L52" s="590" t="s">
        <v>308</v>
      </c>
      <c r="M52" s="609" t="s">
        <v>307</v>
      </c>
      <c r="N52" s="610"/>
      <c r="O52" s="611"/>
      <c r="P52" s="590" t="s">
        <v>306</v>
      </c>
      <c r="Q52" s="596" t="s">
        <v>305</v>
      </c>
      <c r="R52" s="598" t="s">
        <v>304</v>
      </c>
      <c r="S52" s="590" t="s">
        <v>303</v>
      </c>
    </row>
    <row r="53" spans="1:20" ht="17.45" customHeight="1">
      <c r="A53" s="619"/>
      <c r="B53" s="140" t="s">
        <v>302</v>
      </c>
      <c r="C53" s="226" t="s">
        <v>301</v>
      </c>
      <c r="D53" s="226" t="s">
        <v>300</v>
      </c>
      <c r="E53" s="226" t="s">
        <v>299</v>
      </c>
      <c r="F53" s="626"/>
      <c r="G53" s="627"/>
      <c r="H53" s="628"/>
      <c r="I53" s="630"/>
      <c r="J53" s="630"/>
      <c r="K53" s="633"/>
      <c r="L53" s="591"/>
      <c r="M53" s="227" t="s">
        <v>298</v>
      </c>
      <c r="N53" s="226" t="s">
        <v>297</v>
      </c>
      <c r="O53" s="225" t="s">
        <v>296</v>
      </c>
      <c r="P53" s="591"/>
      <c r="Q53" s="597"/>
      <c r="R53" s="599"/>
      <c r="S53" s="591"/>
    </row>
    <row r="54" spans="1:20" ht="13.5" customHeight="1" thickBot="1">
      <c r="A54" s="600" t="str">
        <f>A8</f>
        <v>森永　貴之</v>
      </c>
      <c r="B54" s="275" t="s">
        <v>332</v>
      </c>
      <c r="C54" s="569" t="s">
        <v>269</v>
      </c>
      <c r="D54" s="569" t="s">
        <v>294</v>
      </c>
      <c r="E54" s="155" t="s">
        <v>327</v>
      </c>
      <c r="F54" s="224"/>
      <c r="G54" s="224"/>
      <c r="H54" s="224"/>
      <c r="I54" s="223"/>
      <c r="J54" s="207" t="s">
        <v>346</v>
      </c>
      <c r="K54" s="222" t="s">
        <v>291</v>
      </c>
      <c r="L54" s="603">
        <v>4</v>
      </c>
      <c r="M54" s="220" t="s">
        <v>290</v>
      </c>
      <c r="N54" s="218" t="s">
        <v>290</v>
      </c>
      <c r="O54" s="219"/>
      <c r="P54" s="218" t="s">
        <v>290</v>
      </c>
      <c r="Q54" s="149"/>
      <c r="R54" s="218" t="s">
        <v>290</v>
      </c>
      <c r="S54" s="163"/>
    </row>
    <row r="55" spans="1:20" ht="13.5" customHeight="1" thickTop="1">
      <c r="A55" s="601"/>
      <c r="B55" s="185"/>
      <c r="C55" s="570"/>
      <c r="D55" s="570"/>
      <c r="E55" s="140" t="s">
        <v>325</v>
      </c>
      <c r="F55" s="152"/>
      <c r="G55" s="152"/>
      <c r="H55" s="152"/>
      <c r="I55" s="217" t="s">
        <v>289</v>
      </c>
      <c r="J55" s="204" t="s">
        <v>343</v>
      </c>
      <c r="K55" s="216"/>
      <c r="L55" s="604"/>
      <c r="M55" s="606">
        <v>-0.10979999999999999</v>
      </c>
      <c r="N55" s="592">
        <v>0.11</v>
      </c>
      <c r="O55" s="215">
        <v>22</v>
      </c>
      <c r="P55" s="206">
        <f>R55</f>
        <v>83.375100000000003</v>
      </c>
      <c r="Q55" s="175"/>
      <c r="R55" s="263">
        <f>R39</f>
        <v>83.375100000000003</v>
      </c>
      <c r="S55" s="125"/>
    </row>
    <row r="56" spans="1:20" ht="13.5" customHeight="1">
      <c r="A56" s="601"/>
      <c r="B56" s="283"/>
      <c r="C56" s="573" t="s">
        <v>262</v>
      </c>
      <c r="D56" s="573" t="s">
        <v>262</v>
      </c>
      <c r="E56" s="573" t="s">
        <v>262</v>
      </c>
      <c r="F56" s="152"/>
      <c r="G56" s="152"/>
      <c r="H56" s="152"/>
      <c r="I56" s="196" t="s">
        <v>323</v>
      </c>
      <c r="J56" s="580" t="s">
        <v>345</v>
      </c>
      <c r="K56" s="195">
        <v>1.7999999999999999E-2</v>
      </c>
      <c r="L56" s="605"/>
      <c r="M56" s="568"/>
      <c r="N56" s="589"/>
      <c r="O56" s="166">
        <f>ROUND(($G$19+(O55-20)*$F$21)*ABS(AVERAGE(IF(M55&gt;=0,N55*10^-4,-N55*10^-4)+ROUNDDOWN(M55,0),M55))*0.001,1)</f>
        <v>0</v>
      </c>
      <c r="P56" s="171">
        <f>ROUND((M55-N55)/2,4)</f>
        <v>-0.1099</v>
      </c>
      <c r="Q56" s="169"/>
      <c r="R56" s="169"/>
      <c r="S56" s="163"/>
    </row>
    <row r="57" spans="1:20" ht="13.5" customHeight="1">
      <c r="A57" s="601"/>
      <c r="B57" s="283"/>
      <c r="C57" s="573"/>
      <c r="D57" s="573"/>
      <c r="E57" s="573"/>
      <c r="H57" s="184"/>
      <c r="I57" s="135"/>
      <c r="J57" s="580"/>
      <c r="K57" s="571">
        <v>2.1999999999999999E-2</v>
      </c>
      <c r="L57" s="572">
        <v>4</v>
      </c>
      <c r="M57" s="567">
        <v>-2.5999999999999999E-3</v>
      </c>
      <c r="N57" s="592">
        <v>2.5999999999999999E-3</v>
      </c>
      <c r="O57" s="215">
        <v>22</v>
      </c>
      <c r="P57" s="176">
        <f>P55+P56</f>
        <v>83.265200000000007</v>
      </c>
      <c r="Q57" s="175"/>
      <c r="R57" s="174">
        <f>P57+(Q57/10000)</f>
        <v>83.265200000000007</v>
      </c>
      <c r="S57" s="125"/>
    </row>
    <row r="58" spans="1:20" ht="13.5" customHeight="1">
      <c r="A58" s="601"/>
      <c r="B58" s="615" t="str">
        <f>B12</f>
        <v>青梅</v>
      </c>
      <c r="C58" s="573" t="s">
        <v>262</v>
      </c>
      <c r="D58" s="573" t="s">
        <v>262</v>
      </c>
      <c r="E58" s="573" t="s">
        <v>262</v>
      </c>
      <c r="F58" s="191" t="s">
        <v>282</v>
      </c>
      <c r="G58" s="189"/>
      <c r="H58" s="214"/>
      <c r="I58" s="196" t="s">
        <v>323</v>
      </c>
      <c r="J58" s="580" t="s">
        <v>341</v>
      </c>
      <c r="K58" s="571"/>
      <c r="L58" s="572"/>
      <c r="M58" s="568"/>
      <c r="N58" s="593"/>
      <c r="O58" s="166">
        <f>ROUND(($G$19+(O57-20)*$F$21)*ABS(AVERAGE(IF(M57&gt;=0,N57*10^-4,-N57*10^-4)+ROUNDDOWN(M57,0),M57))*0.001,1)</f>
        <v>0</v>
      </c>
      <c r="P58" s="171">
        <f>ROUND((M57-N57)/2,4)</f>
        <v>-2.5999999999999999E-3</v>
      </c>
      <c r="Q58" s="169"/>
      <c r="R58" s="169"/>
      <c r="S58" s="163"/>
    </row>
    <row r="59" spans="1:20" ht="13.5" customHeight="1">
      <c r="A59" s="601"/>
      <c r="B59" s="616"/>
      <c r="C59" s="573"/>
      <c r="D59" s="573"/>
      <c r="E59" s="573"/>
      <c r="F59" s="577" t="s">
        <v>278</v>
      </c>
      <c r="G59" s="612"/>
      <c r="H59" s="613"/>
      <c r="I59" s="135"/>
      <c r="J59" s="580"/>
      <c r="K59" s="571">
        <v>2.4E-2</v>
      </c>
      <c r="L59" s="572">
        <v>4</v>
      </c>
      <c r="M59" s="567">
        <v>0.1084</v>
      </c>
      <c r="N59" s="588">
        <v>-0.1086</v>
      </c>
      <c r="O59" s="215">
        <v>22</v>
      </c>
      <c r="P59" s="176">
        <f>P57+P58</f>
        <v>83.262600000000006</v>
      </c>
      <c r="Q59" s="175"/>
      <c r="R59" s="174">
        <f>P59+(Q59/10000)</f>
        <v>83.262600000000006</v>
      </c>
      <c r="S59" s="125"/>
    </row>
    <row r="60" spans="1:20" ht="13.5" customHeight="1">
      <c r="A60" s="601"/>
      <c r="B60" s="185"/>
      <c r="C60" s="573" t="s">
        <v>262</v>
      </c>
      <c r="D60" s="573" t="s">
        <v>262</v>
      </c>
      <c r="E60" s="573" t="s">
        <v>262</v>
      </c>
      <c r="F60" s="577" t="s">
        <v>276</v>
      </c>
      <c r="G60" s="612"/>
      <c r="H60" s="613"/>
      <c r="I60" s="196" t="s">
        <v>323</v>
      </c>
      <c r="J60" s="580" t="s">
        <v>344</v>
      </c>
      <c r="K60" s="571"/>
      <c r="L60" s="572"/>
      <c r="M60" s="568"/>
      <c r="N60" s="589"/>
      <c r="O60" s="166">
        <f>ROUND(($G$19+(O59-20)*$F$21)*ABS(AVERAGE(IF(M59&gt;=0,N59*10^-4,-N59*10^-4)+ROUNDDOWN(M59,0),M59))*0.001,1)</f>
        <v>0</v>
      </c>
      <c r="P60" s="171">
        <f>ROUND((M59-N59)/2,4)</f>
        <v>0.1085</v>
      </c>
      <c r="Q60" s="169"/>
      <c r="R60" s="169"/>
      <c r="S60" s="163"/>
    </row>
    <row r="61" spans="1:20" ht="13.5" customHeight="1">
      <c r="A61" s="601"/>
      <c r="B61" s="185"/>
      <c r="C61" s="573"/>
      <c r="D61" s="573"/>
      <c r="E61" s="573"/>
      <c r="F61" s="577"/>
      <c r="G61" s="612"/>
      <c r="H61" s="613"/>
      <c r="I61" s="135"/>
      <c r="J61" s="580"/>
      <c r="K61" s="571">
        <v>2.1000000000000001E-2</v>
      </c>
      <c r="L61" s="572">
        <v>4</v>
      </c>
      <c r="M61" s="567">
        <v>4.1000000000000003E-3</v>
      </c>
      <c r="N61" s="588">
        <v>-3.8999999999999998E-3</v>
      </c>
      <c r="O61" s="215">
        <v>22</v>
      </c>
      <c r="P61" s="176">
        <f>P59+P60</f>
        <v>83.371100000000013</v>
      </c>
      <c r="Q61" s="175"/>
      <c r="R61" s="174">
        <f>P61+(Q61/10000)</f>
        <v>83.371100000000013</v>
      </c>
      <c r="S61" s="125"/>
    </row>
    <row r="62" spans="1:20" ht="13.5" customHeight="1">
      <c r="A62" s="601"/>
      <c r="B62" s="185"/>
      <c r="C62" s="573" t="s">
        <v>262</v>
      </c>
      <c r="D62" s="573" t="s">
        <v>262</v>
      </c>
      <c r="E62" s="573" t="s">
        <v>262</v>
      </c>
      <c r="F62" s="191" t="s">
        <v>275</v>
      </c>
      <c r="G62" s="209"/>
      <c r="H62" s="208"/>
      <c r="I62" s="196" t="s">
        <v>323</v>
      </c>
      <c r="J62" s="580" t="s">
        <v>343</v>
      </c>
      <c r="K62" s="571"/>
      <c r="L62" s="572"/>
      <c r="M62" s="568"/>
      <c r="N62" s="589"/>
      <c r="O62" s="166">
        <f>ROUND(($G$19+(O61-20)*$F$21)*ABS(AVERAGE(IF(M61&gt;=0,N61*10^-4,-N61*10^-4)+ROUNDDOWN(M61,0),M61))*0.001,1)</f>
        <v>0</v>
      </c>
      <c r="P62" s="171">
        <f>ROUND((M61-N61)/2,4)</f>
        <v>4.0000000000000001E-3</v>
      </c>
      <c r="Q62" s="169"/>
      <c r="R62" s="169"/>
      <c r="S62" s="163"/>
    </row>
    <row r="63" spans="1:20" ht="13.5" customHeight="1">
      <c r="A63" s="601"/>
      <c r="B63" s="185"/>
      <c r="C63" s="573"/>
      <c r="D63" s="573"/>
      <c r="E63" s="573"/>
      <c r="F63" s="191" t="s">
        <v>274</v>
      </c>
      <c r="I63" s="135"/>
      <c r="J63" s="580"/>
      <c r="K63" s="271"/>
      <c r="L63" s="221"/>
      <c r="M63" s="178"/>
      <c r="N63" s="178"/>
      <c r="O63" s="177"/>
      <c r="P63" s="176">
        <f>P61+P62</f>
        <v>83.375100000000018</v>
      </c>
      <c r="Q63" s="282"/>
      <c r="R63" s="174">
        <f>P63</f>
        <v>83.375100000000018</v>
      </c>
      <c r="S63" s="125"/>
    </row>
    <row r="64" spans="1:20" ht="13.5" customHeight="1">
      <c r="A64" s="601"/>
      <c r="B64" s="185"/>
      <c r="C64" s="573"/>
      <c r="D64" s="573"/>
      <c r="E64" s="573"/>
      <c r="F64" s="184" t="s">
        <v>273</v>
      </c>
      <c r="I64" s="168"/>
      <c r="J64" s="575" t="s">
        <v>255</v>
      </c>
      <c r="K64" s="195">
        <f>SUM(K56:K62)</f>
        <v>8.5000000000000006E-2</v>
      </c>
      <c r="L64" s="267">
        <f>SUM(L54:L62)</f>
        <v>16</v>
      </c>
      <c r="M64" s="173"/>
      <c r="N64" s="173"/>
      <c r="O64" s="172"/>
      <c r="P64" s="171"/>
      <c r="Q64" s="169"/>
      <c r="R64" s="169"/>
      <c r="S64" s="163"/>
    </row>
    <row r="65" spans="1:19" ht="13.5" customHeight="1">
      <c r="A65" s="601"/>
      <c r="B65" s="185"/>
      <c r="C65" s="573"/>
      <c r="D65" s="573"/>
      <c r="E65" s="573"/>
      <c r="F65" s="202" t="s">
        <v>272</v>
      </c>
      <c r="G65" s="201">
        <v>-6.7</v>
      </c>
      <c r="H65" s="200" t="s">
        <v>271</v>
      </c>
      <c r="I65" s="135"/>
      <c r="J65" s="576"/>
      <c r="K65" s="571"/>
      <c r="L65" s="574"/>
      <c r="M65" s="581"/>
      <c r="N65" s="586"/>
      <c r="O65" s="160"/>
      <c r="P65" s="159"/>
      <c r="Q65" s="127"/>
      <c r="R65" s="157"/>
      <c r="S65" s="125"/>
    </row>
    <row r="66" spans="1:19" ht="13.5" customHeight="1">
      <c r="A66" s="601"/>
      <c r="B66" s="185"/>
      <c r="C66" s="573"/>
      <c r="D66" s="573"/>
      <c r="E66" s="573"/>
      <c r="F66" s="119" t="s">
        <v>266</v>
      </c>
      <c r="I66" s="168"/>
      <c r="J66" s="654"/>
      <c r="K66" s="571"/>
      <c r="L66" s="595"/>
      <c r="M66" s="583"/>
      <c r="N66" s="587"/>
      <c r="O66" s="281"/>
      <c r="P66" s="165"/>
      <c r="Q66" s="280"/>
      <c r="R66" s="164"/>
      <c r="S66" s="163"/>
    </row>
    <row r="67" spans="1:19" ht="13.5" customHeight="1">
      <c r="A67" s="601"/>
      <c r="B67" s="185"/>
      <c r="C67" s="573"/>
      <c r="D67" s="573"/>
      <c r="E67" s="573"/>
      <c r="F67" s="187">
        <v>0.04</v>
      </c>
      <c r="G67" s="191" t="s">
        <v>264</v>
      </c>
      <c r="I67" s="135"/>
      <c r="J67" s="654"/>
      <c r="K67" s="571"/>
      <c r="L67" s="574"/>
      <c r="M67" s="581"/>
      <c r="N67" s="586"/>
      <c r="O67" s="160"/>
      <c r="P67" s="159"/>
      <c r="Q67" s="279"/>
      <c r="R67" s="157"/>
      <c r="S67" s="125"/>
    </row>
    <row r="68" spans="1:19" ht="13.5" customHeight="1" thickBot="1">
      <c r="A68" s="601"/>
      <c r="B68" s="185"/>
      <c r="C68" s="569" t="s">
        <v>269</v>
      </c>
      <c r="D68" s="569" t="s">
        <v>294</v>
      </c>
      <c r="E68" s="155" t="s">
        <v>327</v>
      </c>
      <c r="F68" s="152"/>
      <c r="G68" s="152"/>
      <c r="H68" s="152"/>
      <c r="I68" s="223"/>
      <c r="J68" s="207" t="s">
        <v>342</v>
      </c>
      <c r="K68" s="571"/>
      <c r="L68" s="574"/>
      <c r="M68" s="582"/>
      <c r="N68" s="587"/>
      <c r="O68" s="166"/>
      <c r="P68" s="218" t="s">
        <v>290</v>
      </c>
      <c r="Q68" s="149"/>
      <c r="R68" s="218" t="s">
        <v>290</v>
      </c>
      <c r="S68" s="163"/>
    </row>
    <row r="69" spans="1:19" ht="13.5" customHeight="1" thickTop="1">
      <c r="A69" s="601"/>
      <c r="B69" s="185"/>
      <c r="C69" s="570"/>
      <c r="D69" s="570"/>
      <c r="E69" s="140" t="s">
        <v>325</v>
      </c>
      <c r="F69" s="152"/>
      <c r="G69" s="152"/>
      <c r="H69" s="152"/>
      <c r="I69" s="217" t="s">
        <v>289</v>
      </c>
      <c r="J69" s="204" t="s">
        <v>341</v>
      </c>
      <c r="K69" s="216"/>
      <c r="L69" s="574">
        <v>2</v>
      </c>
      <c r="M69" s="606">
        <v>0.33040000000000003</v>
      </c>
      <c r="N69" s="592">
        <v>-0.33029999999999998</v>
      </c>
      <c r="O69" s="215">
        <v>22</v>
      </c>
      <c r="P69" s="206">
        <f>R69</f>
        <v>83.262600000000006</v>
      </c>
      <c r="Q69" s="158"/>
      <c r="R69" s="268">
        <f>R59</f>
        <v>83.262600000000006</v>
      </c>
      <c r="S69" s="125"/>
    </row>
    <row r="70" spans="1:19" ht="13.5" customHeight="1">
      <c r="A70" s="601"/>
      <c r="B70" s="185"/>
      <c r="C70" s="569" t="s">
        <v>262</v>
      </c>
      <c r="D70" s="569" t="s">
        <v>262</v>
      </c>
      <c r="E70" s="569" t="s">
        <v>262</v>
      </c>
      <c r="F70" s="152"/>
      <c r="G70" s="152"/>
      <c r="H70" s="152"/>
      <c r="I70" s="196" t="s">
        <v>323</v>
      </c>
      <c r="J70" s="580" t="s">
        <v>340</v>
      </c>
      <c r="K70" s="195">
        <v>8.0000000000000002E-3</v>
      </c>
      <c r="L70" s="574"/>
      <c r="M70" s="568"/>
      <c r="N70" s="589"/>
      <c r="O70" s="166">
        <f>ROUND(($G$19+(O69-20)*$F$21)*ABS(AVERAGE(IF(M69&gt;=0,N69*10^-4,-N69*10^-4)+ROUNDDOWN(M69,0),M69))*0.001,1)</f>
        <v>0</v>
      </c>
      <c r="P70" s="171">
        <f>ROUND((M69-N69)/2,4)</f>
        <v>0.33040000000000003</v>
      </c>
      <c r="Q70" s="149"/>
      <c r="R70" s="270"/>
      <c r="S70" s="163"/>
    </row>
    <row r="71" spans="1:19" ht="13.5" customHeight="1">
      <c r="A71" s="601"/>
      <c r="B71" s="185"/>
      <c r="C71" s="570"/>
      <c r="D71" s="570"/>
      <c r="E71" s="570"/>
      <c r="F71" s="152"/>
      <c r="G71" s="152"/>
      <c r="H71" s="152"/>
      <c r="I71" s="135"/>
      <c r="J71" s="580"/>
      <c r="K71" s="271"/>
      <c r="L71" s="221"/>
      <c r="M71" s="260"/>
      <c r="N71" s="260"/>
      <c r="O71" s="160"/>
      <c r="P71" s="176">
        <f>P69+P70</f>
        <v>83.593000000000004</v>
      </c>
      <c r="Q71" s="158"/>
      <c r="R71" s="268">
        <f>P71</f>
        <v>83.593000000000004</v>
      </c>
      <c r="S71" s="273"/>
    </row>
    <row r="72" spans="1:19" ht="13.5" customHeight="1">
      <c r="A72" s="601"/>
      <c r="B72" s="185"/>
      <c r="C72" s="573"/>
      <c r="D72" s="573"/>
      <c r="E72" s="573"/>
      <c r="F72" s="190"/>
      <c r="G72" s="189"/>
      <c r="H72" s="188"/>
      <c r="I72" s="168"/>
      <c r="J72" s="575" t="s">
        <v>255</v>
      </c>
      <c r="K72" s="195">
        <f>SUM(K70)</f>
        <v>8.0000000000000002E-3</v>
      </c>
      <c r="L72" s="267">
        <f>L69</f>
        <v>2</v>
      </c>
      <c r="M72" s="195"/>
      <c r="N72" s="195"/>
      <c r="O72" s="166"/>
      <c r="P72" s="165"/>
      <c r="Q72" s="149"/>
      <c r="R72" s="164"/>
      <c r="S72" s="163"/>
    </row>
    <row r="73" spans="1:19" ht="13.5" customHeight="1">
      <c r="A73" s="601"/>
      <c r="B73" s="185"/>
      <c r="C73" s="573"/>
      <c r="D73" s="573"/>
      <c r="E73" s="573"/>
      <c r="I73" s="135"/>
      <c r="J73" s="576"/>
      <c r="K73" s="571"/>
      <c r="L73" s="572"/>
      <c r="M73" s="581"/>
      <c r="N73" s="586"/>
      <c r="O73" s="160"/>
      <c r="P73" s="159"/>
      <c r="Q73" s="162"/>
      <c r="R73" s="157"/>
      <c r="S73" s="125"/>
    </row>
    <row r="74" spans="1:19" ht="13.5" customHeight="1">
      <c r="A74" s="601"/>
      <c r="B74" s="185"/>
      <c r="C74" s="569"/>
      <c r="D74" s="569"/>
      <c r="E74" s="155"/>
      <c r="F74" s="187"/>
      <c r="G74" s="187"/>
      <c r="H74" s="186"/>
      <c r="I74" s="223"/>
      <c r="J74" s="207"/>
      <c r="K74" s="571"/>
      <c r="L74" s="572"/>
      <c r="M74" s="582"/>
      <c r="N74" s="587"/>
      <c r="O74" s="166"/>
      <c r="P74" s="218"/>
      <c r="Q74" s="149"/>
      <c r="R74" s="218"/>
      <c r="S74" s="163"/>
    </row>
    <row r="75" spans="1:19" ht="13.5" customHeight="1">
      <c r="A75" s="601"/>
      <c r="B75" s="185"/>
      <c r="C75" s="570"/>
      <c r="D75" s="570"/>
      <c r="E75" s="140"/>
      <c r="H75" s="184"/>
      <c r="I75" s="217"/>
      <c r="J75" s="272"/>
      <c r="K75" s="278"/>
      <c r="L75" s="574"/>
      <c r="M75" s="606"/>
      <c r="N75" s="592"/>
      <c r="O75" s="160"/>
      <c r="P75" s="206"/>
      <c r="Q75" s="158"/>
      <c r="R75" s="268"/>
      <c r="S75" s="125"/>
    </row>
    <row r="76" spans="1:19" ht="13.5" customHeight="1" thickBot="1">
      <c r="A76" s="601"/>
      <c r="B76" s="185"/>
      <c r="C76" s="569" t="s">
        <v>269</v>
      </c>
      <c r="D76" s="569" t="s">
        <v>294</v>
      </c>
      <c r="E76" s="155" t="s">
        <v>327</v>
      </c>
      <c r="F76" s="187"/>
      <c r="G76" s="187"/>
      <c r="H76" s="186"/>
      <c r="I76" s="223"/>
      <c r="J76" s="207" t="s">
        <v>339</v>
      </c>
      <c r="K76" s="195"/>
      <c r="L76" s="574"/>
      <c r="M76" s="568"/>
      <c r="N76" s="589"/>
      <c r="O76" s="166"/>
      <c r="P76" s="218" t="s">
        <v>290</v>
      </c>
      <c r="Q76" s="149"/>
      <c r="R76" s="218" t="s">
        <v>290</v>
      </c>
      <c r="S76" s="163"/>
    </row>
    <row r="77" spans="1:19" ht="13.5" customHeight="1" thickTop="1">
      <c r="A77" s="601"/>
      <c r="B77" s="156"/>
      <c r="C77" s="570"/>
      <c r="D77" s="570"/>
      <c r="E77" s="140" t="s">
        <v>325</v>
      </c>
      <c r="H77" s="184"/>
      <c r="I77" s="217" t="s">
        <v>289</v>
      </c>
      <c r="J77" s="204" t="s">
        <v>338</v>
      </c>
      <c r="K77" s="271"/>
      <c r="L77" s="221"/>
      <c r="M77" s="567">
        <v>5.7184999999999997</v>
      </c>
      <c r="N77" s="567">
        <v>-5.7186000000000003</v>
      </c>
      <c r="O77" s="215">
        <v>22</v>
      </c>
      <c r="P77" s="206">
        <f>R77</f>
        <v>74.552499999999981</v>
      </c>
      <c r="Q77" s="175"/>
      <c r="R77" s="174">
        <f>R21</f>
        <v>74.552499999999981</v>
      </c>
      <c r="S77" s="277"/>
    </row>
    <row r="78" spans="1:19" ht="13.5" customHeight="1">
      <c r="A78" s="601"/>
      <c r="B78" s="156"/>
      <c r="C78" s="569" t="s">
        <v>262</v>
      </c>
      <c r="D78" s="569" t="s">
        <v>262</v>
      </c>
      <c r="E78" s="569" t="s">
        <v>262</v>
      </c>
      <c r="F78" s="182"/>
      <c r="G78" s="181"/>
      <c r="H78" s="180"/>
      <c r="I78" s="196" t="s">
        <v>323</v>
      </c>
      <c r="J78" s="646" t="s">
        <v>336</v>
      </c>
      <c r="K78" s="195">
        <v>0.126</v>
      </c>
      <c r="L78" s="267">
        <v>8</v>
      </c>
      <c r="M78" s="568"/>
      <c r="N78" s="568"/>
      <c r="O78" s="166">
        <f>ROUND(($G$19+(O77-20)*$F$21)*ABS(AVERAGE(IF(M77&gt;=0,N77*10^-4,-N77*10^-4)+ROUNDDOWN(M77,0),M77))*0.001,1)</f>
        <v>0</v>
      </c>
      <c r="P78" s="171">
        <f>ROUND((M77-N77)/2,4)</f>
        <v>5.7186000000000003</v>
      </c>
      <c r="Q78" s="149"/>
      <c r="R78" s="270"/>
      <c r="S78" s="163"/>
    </row>
    <row r="79" spans="1:19" ht="13.5" customHeight="1">
      <c r="A79" s="601"/>
      <c r="B79" s="156"/>
      <c r="C79" s="570"/>
      <c r="D79" s="570"/>
      <c r="E79" s="570"/>
      <c r="F79" s="179"/>
      <c r="G79" s="152"/>
      <c r="H79" s="152"/>
      <c r="I79" s="135"/>
      <c r="J79" s="647"/>
      <c r="K79" s="199"/>
      <c r="L79" s="269"/>
      <c r="M79" s="606"/>
      <c r="N79" s="588"/>
      <c r="O79" s="177"/>
      <c r="P79" s="176">
        <f>P77+P78</f>
        <v>80.271099999999976</v>
      </c>
      <c r="Q79" s="158"/>
      <c r="R79" s="268">
        <f>P79</f>
        <v>80.271099999999976</v>
      </c>
      <c r="S79" s="125"/>
    </row>
    <row r="80" spans="1:19" ht="13.5" customHeight="1">
      <c r="A80" s="601"/>
      <c r="B80" s="156"/>
      <c r="C80" s="573"/>
      <c r="D80" s="573"/>
      <c r="E80" s="573"/>
      <c r="F80" s="152"/>
      <c r="G80" s="152"/>
      <c r="H80" s="152"/>
      <c r="I80" s="168"/>
      <c r="J80" s="575" t="s">
        <v>255</v>
      </c>
      <c r="K80" s="195">
        <f>SUM(K78)</f>
        <v>0.126</v>
      </c>
      <c r="L80" s="267">
        <f>L78</f>
        <v>8</v>
      </c>
      <c r="M80" s="568"/>
      <c r="N80" s="589"/>
      <c r="O80" s="172"/>
      <c r="P80" s="171"/>
      <c r="Q80" s="169"/>
      <c r="R80" s="169"/>
      <c r="S80" s="163"/>
    </row>
    <row r="81" spans="1:20" ht="13.5" customHeight="1">
      <c r="A81" s="601"/>
      <c r="B81" s="185"/>
      <c r="C81" s="573"/>
      <c r="D81" s="573"/>
      <c r="E81" s="573"/>
      <c r="F81" s="152"/>
      <c r="G81" s="152"/>
      <c r="H81" s="152"/>
      <c r="I81" s="135"/>
      <c r="J81" s="576"/>
      <c r="K81" s="199"/>
      <c r="L81" s="574"/>
      <c r="M81" s="260"/>
      <c r="N81" s="260"/>
      <c r="O81" s="160"/>
      <c r="P81" s="159"/>
      <c r="Q81" s="162"/>
      <c r="R81" s="157"/>
      <c r="S81" s="277"/>
    </row>
    <row r="82" spans="1:20" ht="13.5" customHeight="1">
      <c r="A82" s="601"/>
      <c r="B82" s="156"/>
      <c r="C82" s="573"/>
      <c r="D82" s="573"/>
      <c r="E82" s="573"/>
      <c r="F82" s="152"/>
      <c r="G82" s="152"/>
      <c r="H82" s="152"/>
      <c r="I82" s="168"/>
      <c r="J82" s="646"/>
      <c r="K82" s="195"/>
      <c r="L82" s="574"/>
      <c r="M82" s="167"/>
      <c r="N82" s="167"/>
      <c r="O82" s="146"/>
      <c r="P82" s="165"/>
      <c r="Q82" s="192"/>
      <c r="R82" s="164"/>
      <c r="S82" s="163"/>
    </row>
    <row r="83" spans="1:20" ht="13.5" customHeight="1">
      <c r="A83" s="601"/>
      <c r="B83" s="156"/>
      <c r="C83" s="573"/>
      <c r="D83" s="573"/>
      <c r="E83" s="573"/>
      <c r="F83" s="152"/>
      <c r="G83" s="152"/>
      <c r="H83" s="152"/>
      <c r="I83" s="135"/>
      <c r="J83" s="647"/>
      <c r="K83" s="199"/>
      <c r="L83" s="574"/>
      <c r="M83" s="581"/>
      <c r="N83" s="586"/>
      <c r="O83" s="160"/>
      <c r="P83" s="159"/>
      <c r="Q83" s="162"/>
      <c r="R83" s="157"/>
      <c r="S83" s="125"/>
    </row>
    <row r="84" spans="1:20" ht="13.5" customHeight="1" thickBot="1">
      <c r="A84" s="601"/>
      <c r="B84" s="614"/>
      <c r="C84" s="569" t="s">
        <v>269</v>
      </c>
      <c r="D84" s="569" t="s">
        <v>294</v>
      </c>
      <c r="E84" s="155" t="s">
        <v>327</v>
      </c>
      <c r="F84" s="152"/>
      <c r="G84" s="152"/>
      <c r="H84" s="152"/>
      <c r="I84" s="223"/>
      <c r="J84" s="207" t="s">
        <v>337</v>
      </c>
      <c r="K84" s="195"/>
      <c r="L84" s="574"/>
      <c r="M84" s="582"/>
      <c r="N84" s="587"/>
      <c r="O84" s="166"/>
      <c r="P84" s="218" t="s">
        <v>290</v>
      </c>
      <c r="Q84" s="149"/>
      <c r="R84" s="218" t="s">
        <v>290</v>
      </c>
      <c r="S84" s="163"/>
    </row>
    <row r="85" spans="1:20" ht="13.5" customHeight="1" thickTop="1">
      <c r="A85" s="601"/>
      <c r="B85" s="614"/>
      <c r="C85" s="570"/>
      <c r="D85" s="570"/>
      <c r="E85" s="140" t="s">
        <v>325</v>
      </c>
      <c r="F85" s="152"/>
      <c r="G85" s="152"/>
      <c r="H85" s="152"/>
      <c r="I85" s="217" t="s">
        <v>289</v>
      </c>
      <c r="J85" s="204" t="s">
        <v>336</v>
      </c>
      <c r="K85" s="271"/>
      <c r="L85" s="221"/>
      <c r="M85" s="567">
        <v>0.27329999999999999</v>
      </c>
      <c r="N85" s="567">
        <v>-0.2732</v>
      </c>
      <c r="O85" s="215">
        <v>22</v>
      </c>
      <c r="P85" s="206">
        <f>R85</f>
        <v>80.271099999999976</v>
      </c>
      <c r="Q85" s="175"/>
      <c r="R85" s="174">
        <f>R79</f>
        <v>80.271099999999976</v>
      </c>
      <c r="S85" s="125"/>
    </row>
    <row r="86" spans="1:20" ht="13.5" customHeight="1">
      <c r="A86" s="601"/>
      <c r="B86" s="156"/>
      <c r="C86" s="569" t="s">
        <v>262</v>
      </c>
      <c r="D86" s="569" t="s">
        <v>262</v>
      </c>
      <c r="E86" s="569" t="s">
        <v>262</v>
      </c>
      <c r="F86" s="152"/>
      <c r="G86" s="152"/>
      <c r="H86" s="152"/>
      <c r="I86" s="196" t="s">
        <v>323</v>
      </c>
      <c r="J86" s="646" t="s">
        <v>335</v>
      </c>
      <c r="K86" s="195">
        <v>1.0999999999999999E-2</v>
      </c>
      <c r="L86" s="267">
        <v>4</v>
      </c>
      <c r="M86" s="568"/>
      <c r="N86" s="568"/>
      <c r="O86" s="166">
        <f>ROUND(($G$19+(O85-20)*$F$21)*ABS(AVERAGE(IF(M85&gt;=0,N85*10^-4,-N85*10^-4)+ROUNDDOWN(M85,0),M85))*0.001,1)</f>
        <v>0</v>
      </c>
      <c r="P86" s="171">
        <f>ROUND((M85-N85)/2,4)</f>
        <v>0.27329999999999999</v>
      </c>
      <c r="Q86" s="149"/>
      <c r="R86" s="270"/>
      <c r="S86" s="163"/>
    </row>
    <row r="87" spans="1:20" ht="13.5" customHeight="1">
      <c r="A87" s="601"/>
      <c r="B87" s="156"/>
      <c r="C87" s="570"/>
      <c r="D87" s="570"/>
      <c r="E87" s="570"/>
      <c r="F87" s="152"/>
      <c r="G87" s="152"/>
      <c r="H87" s="152"/>
      <c r="I87" s="135"/>
      <c r="J87" s="647"/>
      <c r="K87" s="199"/>
      <c r="L87" s="269"/>
      <c r="M87" s="606"/>
      <c r="N87" s="588"/>
      <c r="O87" s="177"/>
      <c r="P87" s="176">
        <f>P85+P86</f>
        <v>80.544399999999982</v>
      </c>
      <c r="Q87" s="158"/>
      <c r="R87" s="268">
        <f>P87</f>
        <v>80.544399999999982</v>
      </c>
      <c r="S87" s="125"/>
    </row>
    <row r="88" spans="1:20" ht="13.5" customHeight="1">
      <c r="A88" s="601"/>
      <c r="B88" s="156"/>
      <c r="C88" s="573"/>
      <c r="D88" s="573"/>
      <c r="E88" s="573"/>
      <c r="F88" s="153"/>
      <c r="G88" s="152"/>
      <c r="H88" s="151"/>
      <c r="I88" s="168"/>
      <c r="J88" s="575" t="s">
        <v>255</v>
      </c>
      <c r="K88" s="195">
        <f>SUM(K86)</f>
        <v>1.0999999999999999E-2</v>
      </c>
      <c r="L88" s="267">
        <f>L86</f>
        <v>4</v>
      </c>
      <c r="M88" s="568"/>
      <c r="N88" s="589"/>
      <c r="O88" s="172"/>
      <c r="P88" s="171"/>
      <c r="Q88" s="169"/>
      <c r="R88" s="169"/>
      <c r="S88" s="142"/>
    </row>
    <row r="89" spans="1:20" ht="13.5" customHeight="1">
      <c r="A89" s="602"/>
      <c r="B89" s="141"/>
      <c r="C89" s="573"/>
      <c r="D89" s="573"/>
      <c r="E89" s="573"/>
      <c r="F89" s="138"/>
      <c r="G89" s="137"/>
      <c r="H89" s="136"/>
      <c r="I89" s="135"/>
      <c r="J89" s="576"/>
      <c r="K89" s="199"/>
      <c r="L89" s="132"/>
      <c r="M89" s="131"/>
      <c r="N89" s="130"/>
      <c r="O89" s="129"/>
      <c r="P89" s="128"/>
      <c r="Q89" s="127"/>
      <c r="R89" s="126"/>
      <c r="S89" s="125"/>
    </row>
    <row r="90" spans="1:20" ht="11.1" customHeight="1">
      <c r="A90" s="255"/>
      <c r="B90" s="254"/>
      <c r="C90" s="254"/>
      <c r="D90" s="254"/>
      <c r="E90" s="254"/>
      <c r="F90" s="152"/>
      <c r="G90" s="152"/>
      <c r="H90" s="152"/>
      <c r="I90" s="253"/>
      <c r="J90" s="252"/>
      <c r="K90" s="636"/>
      <c r="L90" s="638"/>
      <c r="M90" s="251"/>
      <c r="N90" s="250"/>
      <c r="O90" s="249"/>
      <c r="P90" s="248"/>
      <c r="Q90" s="247"/>
      <c r="R90" s="246"/>
      <c r="S90" s="245"/>
    </row>
    <row r="91" spans="1:20" ht="11.1" customHeight="1">
      <c r="A91" s="255"/>
      <c r="B91" s="254"/>
      <c r="C91" s="254"/>
      <c r="D91" s="254"/>
      <c r="E91" s="254"/>
      <c r="F91" s="152"/>
      <c r="G91" s="152"/>
      <c r="H91" s="152"/>
      <c r="I91" s="253"/>
      <c r="J91" s="252"/>
      <c r="K91" s="637"/>
      <c r="L91" s="639"/>
      <c r="M91" s="251"/>
      <c r="N91" s="250"/>
      <c r="O91" s="249"/>
      <c r="P91" s="248"/>
      <c r="Q91" s="247"/>
      <c r="R91" s="246"/>
      <c r="S91" s="245"/>
    </row>
    <row r="92" spans="1:20" ht="11.1" customHeight="1">
      <c r="A92" s="255"/>
      <c r="B92" s="254"/>
      <c r="C92" s="254"/>
      <c r="D92" s="254"/>
      <c r="E92" s="254"/>
      <c r="F92" s="152"/>
      <c r="G92" s="152"/>
      <c r="H92" s="152"/>
      <c r="I92" s="253"/>
      <c r="J92" s="252"/>
      <c r="K92" s="637"/>
      <c r="L92" s="639"/>
      <c r="M92" s="251"/>
      <c r="N92" s="250"/>
      <c r="O92" s="249"/>
      <c r="P92" s="248"/>
      <c r="Q92" s="247"/>
      <c r="R92" s="246"/>
      <c r="S92" s="245"/>
    </row>
    <row r="93" spans="1:20" ht="11.1" customHeight="1">
      <c r="A93" s="255"/>
      <c r="B93" s="254"/>
      <c r="C93" s="254"/>
      <c r="D93" s="254"/>
      <c r="E93" s="254"/>
      <c r="F93" s="152"/>
      <c r="G93" s="152"/>
      <c r="H93" s="152"/>
      <c r="I93" s="253"/>
      <c r="J93" s="252"/>
      <c r="K93" s="637"/>
      <c r="L93" s="639"/>
      <c r="M93" s="251"/>
      <c r="N93" s="250"/>
      <c r="O93" s="249"/>
      <c r="P93" s="248"/>
      <c r="Q93" s="247"/>
      <c r="R93" s="246"/>
      <c r="S93" s="245"/>
    </row>
    <row r="94" spans="1:20" ht="21" customHeight="1">
      <c r="B94" s="243"/>
      <c r="C94" s="243"/>
      <c r="D94" s="243"/>
      <c r="E94" s="243"/>
      <c r="F94" s="243"/>
      <c r="G94" s="607" t="s">
        <v>321</v>
      </c>
      <c r="H94" s="607"/>
      <c r="I94" s="607"/>
      <c r="J94" s="607"/>
      <c r="K94" s="607"/>
      <c r="L94" s="607"/>
      <c r="M94" s="607"/>
      <c r="N94" s="607"/>
      <c r="O94" s="243"/>
      <c r="P94" s="243"/>
      <c r="Q94" s="243"/>
      <c r="R94" s="243"/>
      <c r="S94" s="243"/>
      <c r="T94" s="238"/>
    </row>
    <row r="95" spans="1:20" ht="9" customHeight="1">
      <c r="B95" s="240"/>
      <c r="C95" s="240"/>
      <c r="D95" s="240"/>
      <c r="E95" s="240"/>
      <c r="F95" s="240"/>
      <c r="G95" s="240"/>
      <c r="H95" s="240"/>
      <c r="I95" s="240"/>
      <c r="J95" s="240"/>
      <c r="K95" s="242"/>
      <c r="L95" s="240"/>
      <c r="M95" s="241"/>
      <c r="N95" s="240"/>
      <c r="O95" s="240"/>
      <c r="P95" s="240"/>
      <c r="Q95" s="240"/>
      <c r="R95" s="240"/>
      <c r="S95" s="239"/>
      <c r="T95" s="238"/>
    </row>
    <row r="96" spans="1:20" ht="12.75" customHeight="1">
      <c r="B96" s="235" t="s">
        <v>320</v>
      </c>
      <c r="C96" s="235" t="s">
        <v>334</v>
      </c>
      <c r="D96" s="235"/>
      <c r="E96" s="237"/>
      <c r="F96" s="235" t="s">
        <v>318</v>
      </c>
      <c r="G96" s="608" t="s">
        <v>334</v>
      </c>
      <c r="H96" s="608"/>
      <c r="I96" s="608"/>
      <c r="J96" s="232"/>
      <c r="K96" s="236"/>
      <c r="L96" s="235" t="s">
        <v>333</v>
      </c>
      <c r="M96" s="234"/>
      <c r="N96" s="233"/>
      <c r="O96" s="232"/>
    </row>
    <row r="97" spans="1:19" ht="9" customHeight="1">
      <c r="B97" s="230"/>
      <c r="C97" s="230"/>
      <c r="D97" s="230"/>
      <c r="E97" s="230"/>
      <c r="F97" s="230"/>
      <c r="G97" s="231"/>
      <c r="L97" s="230"/>
      <c r="O97" s="276"/>
    </row>
    <row r="98" spans="1:19" ht="17.45" customHeight="1">
      <c r="A98" s="618" t="s">
        <v>315</v>
      </c>
      <c r="B98" s="155" t="s">
        <v>314</v>
      </c>
      <c r="C98" s="620" t="s">
        <v>313</v>
      </c>
      <c r="D98" s="621"/>
      <c r="E98" s="622"/>
      <c r="F98" s="623" t="s">
        <v>312</v>
      </c>
      <c r="G98" s="624"/>
      <c r="H98" s="625"/>
      <c r="I98" s="629" t="s">
        <v>311</v>
      </c>
      <c r="J98" s="631" t="s">
        <v>310</v>
      </c>
      <c r="K98" s="632" t="s">
        <v>309</v>
      </c>
      <c r="L98" s="590" t="s">
        <v>308</v>
      </c>
      <c r="M98" s="609" t="s">
        <v>307</v>
      </c>
      <c r="N98" s="610"/>
      <c r="O98" s="611"/>
      <c r="P98" s="590" t="s">
        <v>306</v>
      </c>
      <c r="Q98" s="596" t="s">
        <v>305</v>
      </c>
      <c r="R98" s="598" t="s">
        <v>304</v>
      </c>
      <c r="S98" s="590" t="s">
        <v>303</v>
      </c>
    </row>
    <row r="99" spans="1:19" ht="17.45" customHeight="1">
      <c r="A99" s="619"/>
      <c r="B99" s="140" t="s">
        <v>302</v>
      </c>
      <c r="C99" s="226" t="s">
        <v>301</v>
      </c>
      <c r="D99" s="226" t="s">
        <v>300</v>
      </c>
      <c r="E99" s="226" t="s">
        <v>299</v>
      </c>
      <c r="F99" s="626"/>
      <c r="G99" s="627"/>
      <c r="H99" s="628"/>
      <c r="I99" s="630"/>
      <c r="J99" s="630"/>
      <c r="K99" s="633"/>
      <c r="L99" s="591"/>
      <c r="M99" s="227" t="s">
        <v>298</v>
      </c>
      <c r="N99" s="226" t="s">
        <v>297</v>
      </c>
      <c r="O99" s="225" t="s">
        <v>296</v>
      </c>
      <c r="P99" s="591"/>
      <c r="Q99" s="597"/>
      <c r="R99" s="599"/>
      <c r="S99" s="591"/>
    </row>
    <row r="100" spans="1:19" ht="13.5" customHeight="1" thickBot="1">
      <c r="A100" s="600" t="str">
        <f>A54</f>
        <v>森永　貴之</v>
      </c>
      <c r="B100" s="275" t="s">
        <v>332</v>
      </c>
      <c r="C100" s="569" t="s">
        <v>269</v>
      </c>
      <c r="D100" s="569" t="s">
        <v>294</v>
      </c>
      <c r="E100" s="155" t="s">
        <v>327</v>
      </c>
      <c r="F100" s="224"/>
      <c r="G100" s="224"/>
      <c r="H100" s="224"/>
      <c r="I100" s="223"/>
      <c r="J100" s="207" t="s">
        <v>331</v>
      </c>
      <c r="K100" s="222" t="s">
        <v>291</v>
      </c>
      <c r="L100" s="221"/>
      <c r="M100" s="220" t="s">
        <v>290</v>
      </c>
      <c r="N100" s="218" t="s">
        <v>290</v>
      </c>
      <c r="O100" s="219"/>
      <c r="P100" s="218" t="s">
        <v>290</v>
      </c>
      <c r="Q100" s="149"/>
      <c r="R100" s="218" t="s">
        <v>290</v>
      </c>
      <c r="S100" s="163"/>
    </row>
    <row r="101" spans="1:19" ht="13.5" customHeight="1" thickTop="1">
      <c r="A101" s="601"/>
      <c r="B101" s="185"/>
      <c r="C101" s="570"/>
      <c r="D101" s="570"/>
      <c r="E101" s="140" t="s">
        <v>325</v>
      </c>
      <c r="F101" s="152"/>
      <c r="G101" s="152"/>
      <c r="H101" s="152"/>
      <c r="I101" s="217" t="s">
        <v>289</v>
      </c>
      <c r="J101" s="274" t="s">
        <v>330</v>
      </c>
      <c r="K101" s="216"/>
      <c r="L101" s="604">
        <v>8</v>
      </c>
      <c r="M101" s="650">
        <v>4.3432000000000004</v>
      </c>
      <c r="N101" s="652">
        <v>-4.3426999999999998</v>
      </c>
      <c r="O101" s="215">
        <v>23</v>
      </c>
      <c r="P101" s="206">
        <f>R101</f>
        <v>80.271099999999976</v>
      </c>
      <c r="Q101" s="175"/>
      <c r="R101" s="174">
        <f>R79</f>
        <v>80.271099999999976</v>
      </c>
      <c r="S101" s="125"/>
    </row>
    <row r="102" spans="1:19" ht="13.5" customHeight="1">
      <c r="A102" s="601"/>
      <c r="B102" s="185"/>
      <c r="C102" s="569" t="s">
        <v>262</v>
      </c>
      <c r="D102" s="569" t="s">
        <v>262</v>
      </c>
      <c r="E102" s="569" t="s">
        <v>262</v>
      </c>
      <c r="F102" s="152"/>
      <c r="G102" s="152"/>
      <c r="H102" s="152"/>
      <c r="I102" s="196" t="s">
        <v>323</v>
      </c>
      <c r="J102" s="640" t="s">
        <v>324</v>
      </c>
      <c r="K102" s="195">
        <v>4.2000000000000003E-2</v>
      </c>
      <c r="L102" s="645"/>
      <c r="M102" s="651"/>
      <c r="N102" s="653"/>
      <c r="O102" s="166">
        <f>ROUND(($G$19+(O101-20)*$F$21)*ABS(AVERAGE(IF(M101&gt;=0,N101*10^-4,-N101*10^-4)+ROUNDDOWN(M101,0),M101))*0.001,1)</f>
        <v>0</v>
      </c>
      <c r="P102" s="171">
        <f>ROUND((M101-N101)/2,4)</f>
        <v>4.343</v>
      </c>
      <c r="Q102" s="149"/>
      <c r="R102" s="270"/>
      <c r="S102" s="163"/>
    </row>
    <row r="103" spans="1:19" ht="13.5" customHeight="1">
      <c r="A103" s="601"/>
      <c r="B103" s="185"/>
      <c r="C103" s="570"/>
      <c r="D103" s="570"/>
      <c r="E103" s="570"/>
      <c r="H103" s="184"/>
      <c r="I103" s="135"/>
      <c r="J103" s="641"/>
      <c r="K103" s="571">
        <f>SUM(K102)</f>
        <v>4.2000000000000003E-2</v>
      </c>
      <c r="L103" s="643">
        <f>SUM(L101)</f>
        <v>8</v>
      </c>
      <c r="M103" s="581"/>
      <c r="N103" s="584"/>
      <c r="O103" s="160"/>
      <c r="P103" s="176">
        <f>P101+P102</f>
        <v>84.614099999999979</v>
      </c>
      <c r="Q103" s="158"/>
      <c r="R103" s="268">
        <f>P103</f>
        <v>84.614099999999979</v>
      </c>
      <c r="S103" s="273"/>
    </row>
    <row r="104" spans="1:19" ht="13.5" customHeight="1">
      <c r="A104" s="601"/>
      <c r="B104" s="615" t="str">
        <f>B12</f>
        <v>青梅</v>
      </c>
      <c r="C104" s="569"/>
      <c r="D104" s="573"/>
      <c r="E104" s="229"/>
      <c r="F104" s="191" t="s">
        <v>282</v>
      </c>
      <c r="G104" s="189"/>
      <c r="H104" s="214"/>
      <c r="I104" s="168"/>
      <c r="J104" s="149" t="s">
        <v>255</v>
      </c>
      <c r="K104" s="571"/>
      <c r="L104" s="644"/>
      <c r="M104" s="582"/>
      <c r="N104" s="585"/>
      <c r="O104" s="166"/>
      <c r="P104" s="165"/>
      <c r="Q104" s="192"/>
      <c r="R104" s="164"/>
      <c r="S104" s="163"/>
    </row>
    <row r="105" spans="1:19" ht="13.5" customHeight="1">
      <c r="A105" s="601"/>
      <c r="B105" s="616"/>
      <c r="C105" s="570"/>
      <c r="D105" s="573"/>
      <c r="E105" s="228"/>
      <c r="F105" s="577" t="s">
        <v>278</v>
      </c>
      <c r="G105" s="612"/>
      <c r="H105" s="613"/>
      <c r="I105" s="135"/>
      <c r="J105" s="134"/>
      <c r="K105" s="642"/>
      <c r="L105" s="649"/>
      <c r="M105" s="581"/>
      <c r="N105" s="586"/>
      <c r="O105" s="160"/>
      <c r="P105" s="159"/>
      <c r="Q105" s="158"/>
      <c r="R105" s="157"/>
      <c r="S105" s="125"/>
    </row>
    <row r="106" spans="1:19" ht="13.5" customHeight="1">
      <c r="A106" s="601"/>
      <c r="B106" s="185"/>
      <c r="C106" s="569"/>
      <c r="D106" s="573"/>
      <c r="E106" s="229"/>
      <c r="F106" s="577" t="s">
        <v>276</v>
      </c>
      <c r="G106" s="612"/>
      <c r="H106" s="613"/>
      <c r="I106" s="223"/>
      <c r="J106" s="207"/>
      <c r="K106" s="642"/>
      <c r="L106" s="649"/>
      <c r="M106" s="582"/>
      <c r="N106" s="587"/>
      <c r="O106" s="166"/>
      <c r="P106" s="165"/>
      <c r="Q106" s="192"/>
      <c r="R106" s="164"/>
      <c r="S106" s="163"/>
    </row>
    <row r="107" spans="1:19" ht="13.5" customHeight="1">
      <c r="A107" s="601"/>
      <c r="B107" s="185"/>
      <c r="C107" s="570"/>
      <c r="D107" s="573"/>
      <c r="E107" s="228"/>
      <c r="F107" s="577"/>
      <c r="G107" s="612"/>
      <c r="H107" s="613"/>
      <c r="I107" s="217"/>
      <c r="J107" s="272"/>
      <c r="K107" s="571"/>
      <c r="L107" s="572"/>
      <c r="M107" s="581"/>
      <c r="N107" s="586"/>
      <c r="O107" s="160"/>
      <c r="P107" s="159"/>
      <c r="Q107" s="158"/>
      <c r="R107" s="157"/>
      <c r="S107" s="125"/>
    </row>
    <row r="108" spans="1:19" ht="13.5" customHeight="1" thickBot="1">
      <c r="A108" s="601"/>
      <c r="B108" s="185"/>
      <c r="C108" s="569" t="s">
        <v>269</v>
      </c>
      <c r="D108" s="569" t="s">
        <v>294</v>
      </c>
      <c r="E108" s="155" t="s">
        <v>327</v>
      </c>
      <c r="F108" s="191" t="s">
        <v>275</v>
      </c>
      <c r="G108" s="209"/>
      <c r="H108" s="208"/>
      <c r="I108" s="223"/>
      <c r="J108" s="207" t="s">
        <v>329</v>
      </c>
      <c r="K108" s="571"/>
      <c r="L108" s="572"/>
      <c r="M108" s="582"/>
      <c r="N108" s="587"/>
      <c r="O108" s="166"/>
      <c r="P108" s="218" t="s">
        <v>290</v>
      </c>
      <c r="Q108" s="149"/>
      <c r="R108" s="218" t="s">
        <v>290</v>
      </c>
      <c r="S108" s="163"/>
    </row>
    <row r="109" spans="1:19" ht="13.5" customHeight="1" thickTop="1">
      <c r="A109" s="601"/>
      <c r="B109" s="185"/>
      <c r="C109" s="570"/>
      <c r="D109" s="570"/>
      <c r="E109" s="140" t="s">
        <v>325</v>
      </c>
      <c r="F109" s="191" t="s">
        <v>274</v>
      </c>
      <c r="I109" s="217"/>
      <c r="J109" s="204" t="s">
        <v>324</v>
      </c>
      <c r="K109" s="271"/>
      <c r="L109" s="221"/>
      <c r="M109" s="567">
        <v>-0.61229999999999996</v>
      </c>
      <c r="N109" s="567">
        <v>0.61250000000000004</v>
      </c>
      <c r="O109" s="215">
        <v>23</v>
      </c>
      <c r="P109" s="206">
        <f>R109</f>
        <v>84.614099999999979</v>
      </c>
      <c r="Q109" s="175"/>
      <c r="R109" s="174">
        <f>R103</f>
        <v>84.614099999999979</v>
      </c>
      <c r="S109" s="125"/>
    </row>
    <row r="110" spans="1:19" ht="13.5" customHeight="1">
      <c r="A110" s="601"/>
      <c r="B110" s="185"/>
      <c r="C110" s="569" t="s">
        <v>262</v>
      </c>
      <c r="D110" s="569" t="s">
        <v>262</v>
      </c>
      <c r="E110" s="569" t="s">
        <v>262</v>
      </c>
      <c r="F110" s="184" t="s">
        <v>273</v>
      </c>
      <c r="I110" s="196" t="s">
        <v>323</v>
      </c>
      <c r="J110" s="646" t="s">
        <v>328</v>
      </c>
      <c r="K110" s="195">
        <v>1.2E-2</v>
      </c>
      <c r="L110" s="267">
        <v>4</v>
      </c>
      <c r="M110" s="568"/>
      <c r="N110" s="568"/>
      <c r="O110" s="166">
        <f>ROUND(($G$19+(O109-20)*$F$21)*ABS(AVERAGE(IF(M109&gt;=0,N109*10^-4,-N109*10^-4)+ROUNDDOWN(M109,0),M109))*0.001,1)</f>
        <v>0</v>
      </c>
      <c r="P110" s="171">
        <f>ROUND((M109-N109)/2,4)</f>
        <v>-0.61240000000000006</v>
      </c>
      <c r="Q110" s="149"/>
      <c r="R110" s="270"/>
      <c r="S110" s="163"/>
    </row>
    <row r="111" spans="1:19" ht="13.5" customHeight="1">
      <c r="A111" s="601"/>
      <c r="B111" s="185"/>
      <c r="C111" s="570"/>
      <c r="D111" s="570"/>
      <c r="E111" s="570"/>
      <c r="F111" s="202" t="s">
        <v>272</v>
      </c>
      <c r="G111" s="201">
        <v>-6.7</v>
      </c>
      <c r="H111" s="200" t="s">
        <v>271</v>
      </c>
      <c r="I111" s="135"/>
      <c r="J111" s="647"/>
      <c r="K111" s="199"/>
      <c r="L111" s="269"/>
      <c r="M111" s="606"/>
      <c r="N111" s="588"/>
      <c r="O111" s="177"/>
      <c r="P111" s="176">
        <f>P109+P110</f>
        <v>84.001699999999985</v>
      </c>
      <c r="Q111" s="158"/>
      <c r="R111" s="268">
        <f>P111</f>
        <v>84.001699999999985</v>
      </c>
      <c r="S111" s="125"/>
    </row>
    <row r="112" spans="1:19" ht="13.5" customHeight="1">
      <c r="A112" s="601"/>
      <c r="B112" s="185"/>
      <c r="C112" s="569"/>
      <c r="D112" s="569"/>
      <c r="E112" s="154"/>
      <c r="F112" s="119" t="s">
        <v>266</v>
      </c>
      <c r="I112" s="168"/>
      <c r="J112" s="575" t="s">
        <v>255</v>
      </c>
      <c r="K112" s="195">
        <f>SUM(K110)</f>
        <v>1.2E-2</v>
      </c>
      <c r="L112" s="267">
        <f>L110</f>
        <v>4</v>
      </c>
      <c r="M112" s="568"/>
      <c r="N112" s="589"/>
      <c r="O112" s="172"/>
      <c r="P112" s="171"/>
      <c r="Q112" s="169"/>
      <c r="R112" s="169"/>
      <c r="S112" s="163"/>
    </row>
    <row r="113" spans="1:19" ht="13.5" customHeight="1">
      <c r="A113" s="601"/>
      <c r="B113" s="185"/>
      <c r="C113" s="570"/>
      <c r="D113" s="570"/>
      <c r="E113" s="139"/>
      <c r="F113" s="187">
        <v>0.04</v>
      </c>
      <c r="G113" s="191" t="s">
        <v>264</v>
      </c>
      <c r="I113" s="135"/>
      <c r="J113" s="576"/>
      <c r="K113" s="199"/>
      <c r="L113" s="574"/>
      <c r="M113" s="260"/>
      <c r="N113" s="260"/>
      <c r="O113" s="160"/>
      <c r="P113" s="159"/>
      <c r="Q113" s="162"/>
      <c r="R113" s="157"/>
      <c r="S113" s="125"/>
    </row>
    <row r="114" spans="1:19" ht="13.5" customHeight="1">
      <c r="A114" s="601"/>
      <c r="B114" s="185"/>
      <c r="C114" s="569"/>
      <c r="D114" s="569"/>
      <c r="E114" s="262"/>
      <c r="I114" s="168"/>
      <c r="J114" s="646"/>
      <c r="K114" s="195"/>
      <c r="L114" s="574"/>
      <c r="M114" s="167"/>
      <c r="N114" s="167"/>
      <c r="O114" s="146"/>
      <c r="P114" s="165"/>
      <c r="Q114" s="192"/>
      <c r="R114" s="164"/>
      <c r="S114" s="163"/>
    </row>
    <row r="115" spans="1:19" ht="13.5" customHeight="1">
      <c r="A115" s="601"/>
      <c r="B115" s="185"/>
      <c r="C115" s="570"/>
      <c r="D115" s="570"/>
      <c r="E115" s="228"/>
      <c r="I115" s="135"/>
      <c r="J115" s="647"/>
      <c r="K115" s="199"/>
      <c r="L115" s="574"/>
      <c r="M115" s="581"/>
      <c r="N115" s="586"/>
      <c r="O115" s="160"/>
      <c r="P115" s="159"/>
      <c r="Q115" s="162"/>
      <c r="R115" s="157"/>
      <c r="S115" s="125"/>
    </row>
    <row r="116" spans="1:19" ht="13.5" customHeight="1" thickBot="1">
      <c r="A116" s="601"/>
      <c r="B116" s="185"/>
      <c r="C116" s="569" t="s">
        <v>269</v>
      </c>
      <c r="D116" s="569" t="s">
        <v>294</v>
      </c>
      <c r="E116" s="155" t="s">
        <v>327</v>
      </c>
      <c r="I116" s="223"/>
      <c r="J116" s="207" t="s">
        <v>326</v>
      </c>
      <c r="K116" s="195"/>
      <c r="L116" s="574"/>
      <c r="M116" s="582"/>
      <c r="N116" s="587"/>
      <c r="O116" s="166"/>
      <c r="P116" s="218" t="s">
        <v>290</v>
      </c>
      <c r="Q116" s="149"/>
      <c r="R116" s="218" t="s">
        <v>290</v>
      </c>
      <c r="S116" s="163"/>
    </row>
    <row r="117" spans="1:19" ht="13.5" customHeight="1" thickTop="1">
      <c r="A117" s="601"/>
      <c r="B117" s="185"/>
      <c r="C117" s="570"/>
      <c r="D117" s="570"/>
      <c r="E117" s="140" t="s">
        <v>325</v>
      </c>
      <c r="F117" s="186"/>
      <c r="G117" s="186"/>
      <c r="I117" s="217"/>
      <c r="J117" s="204" t="s">
        <v>324</v>
      </c>
      <c r="K117" s="271"/>
      <c r="L117" s="221"/>
      <c r="M117" s="567">
        <v>2.2913000000000001</v>
      </c>
      <c r="N117" s="567">
        <v>-2.2913000000000001</v>
      </c>
      <c r="O117" s="215">
        <v>23</v>
      </c>
      <c r="P117" s="206">
        <f>R117</f>
        <v>84.614099999999979</v>
      </c>
      <c r="Q117" s="175"/>
      <c r="R117" s="174">
        <f>R103</f>
        <v>84.614099999999979</v>
      </c>
      <c r="S117" s="125"/>
    </row>
    <row r="118" spans="1:19" ht="13.5" customHeight="1">
      <c r="A118" s="601"/>
      <c r="B118" s="185"/>
      <c r="C118" s="569" t="s">
        <v>262</v>
      </c>
      <c r="D118" s="569" t="s">
        <v>262</v>
      </c>
      <c r="E118" s="569" t="s">
        <v>262</v>
      </c>
      <c r="F118" s="190"/>
      <c r="G118" s="189"/>
      <c r="H118" s="188"/>
      <c r="I118" s="196" t="s">
        <v>323</v>
      </c>
      <c r="J118" s="646" t="s">
        <v>17</v>
      </c>
      <c r="K118" s="195">
        <v>2.3E-2</v>
      </c>
      <c r="L118" s="267">
        <v>2</v>
      </c>
      <c r="M118" s="568"/>
      <c r="N118" s="568"/>
      <c r="O118" s="166">
        <f>ROUND(($G$19+(O117-20)*$F$21)*ABS(AVERAGE(IF(M117&gt;=0,N117*10^-4,-N117*10^-4)+ROUNDDOWN(M117,0),M117))*0.001,1)</f>
        <v>0</v>
      </c>
      <c r="P118" s="171">
        <f>ROUND((M117-N117)/2,4)</f>
        <v>2.2913000000000001</v>
      </c>
      <c r="Q118" s="149"/>
      <c r="R118" s="270"/>
      <c r="S118" s="163"/>
    </row>
    <row r="119" spans="1:19" ht="13.5" customHeight="1">
      <c r="A119" s="601"/>
      <c r="B119" s="185"/>
      <c r="C119" s="570"/>
      <c r="D119" s="570"/>
      <c r="E119" s="570"/>
      <c r="I119" s="135"/>
      <c r="J119" s="647"/>
      <c r="K119" s="199"/>
      <c r="L119" s="269"/>
      <c r="M119" s="606"/>
      <c r="N119" s="588"/>
      <c r="O119" s="177"/>
      <c r="P119" s="176">
        <f>P117+P118</f>
        <v>86.905399999999986</v>
      </c>
      <c r="Q119" s="158"/>
      <c r="R119" s="268">
        <f>P119</f>
        <v>86.905399999999986</v>
      </c>
      <c r="S119" s="125"/>
    </row>
    <row r="120" spans="1:19" ht="13.5" customHeight="1">
      <c r="A120" s="601"/>
      <c r="B120" s="185"/>
      <c r="C120" s="569"/>
      <c r="D120" s="573"/>
      <c r="E120" s="154"/>
      <c r="F120" s="187"/>
      <c r="G120" s="187"/>
      <c r="H120" s="186"/>
      <c r="I120" s="168"/>
      <c r="J120" s="575" t="s">
        <v>255</v>
      </c>
      <c r="K120" s="195">
        <f>SUM(K118)</f>
        <v>2.3E-2</v>
      </c>
      <c r="L120" s="267">
        <f>L118</f>
        <v>2</v>
      </c>
      <c r="M120" s="568"/>
      <c r="N120" s="589"/>
      <c r="O120" s="172"/>
      <c r="P120" s="171"/>
      <c r="Q120" s="169"/>
      <c r="R120" s="169"/>
      <c r="S120" s="163"/>
    </row>
    <row r="121" spans="1:19" ht="13.5" customHeight="1">
      <c r="A121" s="601"/>
      <c r="B121" s="185"/>
      <c r="C121" s="570"/>
      <c r="D121" s="573"/>
      <c r="E121" s="139"/>
      <c r="H121" s="184"/>
      <c r="I121" s="135"/>
      <c r="J121" s="576"/>
      <c r="K121" s="571"/>
      <c r="L121" s="572"/>
      <c r="M121" s="581"/>
      <c r="N121" s="586"/>
      <c r="O121" s="160"/>
      <c r="P121" s="159"/>
      <c r="Q121" s="158"/>
      <c r="R121" s="157"/>
      <c r="S121" s="125"/>
    </row>
    <row r="122" spans="1:19" ht="13.5" customHeight="1">
      <c r="A122" s="601"/>
      <c r="B122" s="185"/>
      <c r="C122" s="573"/>
      <c r="D122" s="573"/>
      <c r="E122" s="154"/>
      <c r="F122" s="182"/>
      <c r="G122" s="181"/>
      <c r="H122" s="180"/>
      <c r="I122" s="168"/>
      <c r="J122" s="569" t="s">
        <v>322</v>
      </c>
      <c r="K122" s="571"/>
      <c r="L122" s="572"/>
      <c r="M122" s="582"/>
      <c r="N122" s="587"/>
      <c r="O122" s="166"/>
      <c r="P122" s="261"/>
      <c r="Q122" s="192"/>
      <c r="R122" s="169"/>
      <c r="S122" s="163"/>
    </row>
    <row r="123" spans="1:19" ht="13.5" customHeight="1">
      <c r="A123" s="601"/>
      <c r="B123" s="156"/>
      <c r="C123" s="573"/>
      <c r="D123" s="573"/>
      <c r="E123" s="139"/>
      <c r="F123" s="179"/>
      <c r="G123" s="152"/>
      <c r="H123" s="152"/>
      <c r="I123" s="150"/>
      <c r="J123" s="570"/>
      <c r="K123" s="642">
        <f>'観測成果表_1級(土研水準点)'!K14+'観測成果表_1級(土研水準点)'!K24+'観測成果表_1級 (NICT構内)'!K32+K40+K64+K72+K80+K88+K103+K112+K120</f>
        <v>7.4089999999999989</v>
      </c>
      <c r="L123" s="642"/>
      <c r="M123" s="581"/>
      <c r="N123" s="586"/>
      <c r="O123" s="160"/>
      <c r="P123" s="266"/>
      <c r="Q123" s="127"/>
      <c r="R123" s="265"/>
      <c r="S123" s="125"/>
    </row>
    <row r="124" spans="1:19" ht="13.5" customHeight="1">
      <c r="A124" s="601"/>
      <c r="B124" s="156"/>
      <c r="C124" s="569"/>
      <c r="D124" s="569"/>
      <c r="E124" s="154"/>
      <c r="F124" s="152"/>
      <c r="G124" s="152"/>
      <c r="H124" s="152"/>
      <c r="I124" s="223"/>
      <c r="J124" s="646"/>
      <c r="K124" s="642"/>
      <c r="L124" s="642"/>
      <c r="M124" s="582"/>
      <c r="N124" s="587"/>
      <c r="O124" s="166"/>
      <c r="P124" s="261"/>
      <c r="Q124" s="192"/>
      <c r="R124" s="192"/>
      <c r="S124" s="163"/>
    </row>
    <row r="125" spans="1:19" ht="13.5" customHeight="1">
      <c r="A125" s="601"/>
      <c r="B125" s="156"/>
      <c r="C125" s="570"/>
      <c r="D125" s="570"/>
      <c r="E125" s="139"/>
      <c r="F125" s="152"/>
      <c r="G125" s="152"/>
      <c r="H125" s="152"/>
      <c r="I125" s="217"/>
      <c r="J125" s="647"/>
      <c r="K125" s="199"/>
      <c r="L125" s="574"/>
      <c r="M125" s="583"/>
      <c r="N125" s="586"/>
      <c r="O125" s="160"/>
      <c r="P125" s="264"/>
      <c r="Q125" s="158"/>
      <c r="R125" s="263"/>
      <c r="S125" s="125"/>
    </row>
    <row r="126" spans="1:19" ht="13.5" customHeight="1">
      <c r="A126" s="601"/>
      <c r="B126" s="156"/>
      <c r="C126" s="569"/>
      <c r="D126" s="569"/>
      <c r="E126" s="262"/>
      <c r="F126" s="152"/>
      <c r="G126" s="152"/>
      <c r="H126" s="152"/>
      <c r="I126" s="196"/>
      <c r="J126" s="646"/>
      <c r="K126" s="195"/>
      <c r="L126" s="574"/>
      <c r="M126" s="582"/>
      <c r="N126" s="587"/>
      <c r="O126" s="166"/>
      <c r="P126" s="261"/>
      <c r="Q126" s="192"/>
      <c r="R126" s="169"/>
      <c r="S126" s="163"/>
    </row>
    <row r="127" spans="1:19" ht="13.5" customHeight="1">
      <c r="A127" s="601"/>
      <c r="B127" s="185"/>
      <c r="C127" s="570"/>
      <c r="D127" s="570"/>
      <c r="E127" s="228"/>
      <c r="F127" s="152"/>
      <c r="G127" s="152"/>
      <c r="H127" s="152"/>
      <c r="I127" s="135"/>
      <c r="J127" s="647"/>
      <c r="K127" s="642"/>
      <c r="L127" s="649"/>
      <c r="M127" s="260"/>
      <c r="N127" s="260"/>
      <c r="O127" s="160"/>
      <c r="P127" s="259"/>
      <c r="Q127" s="162"/>
      <c r="R127" s="174"/>
      <c r="S127" s="125"/>
    </row>
    <row r="128" spans="1:19" ht="13.5" customHeight="1">
      <c r="A128" s="601"/>
      <c r="B128" s="156"/>
      <c r="C128" s="569"/>
      <c r="D128" s="569"/>
      <c r="E128" s="229"/>
      <c r="F128" s="152"/>
      <c r="G128" s="152"/>
      <c r="H128" s="152"/>
      <c r="I128" s="223"/>
      <c r="J128" s="646"/>
      <c r="K128" s="642"/>
      <c r="L128" s="649"/>
      <c r="M128" s="167"/>
      <c r="N128" s="167"/>
      <c r="O128" s="146"/>
      <c r="P128" s="145"/>
      <c r="Q128" s="192"/>
      <c r="R128" s="169"/>
      <c r="S128" s="163"/>
    </row>
    <row r="129" spans="1:19" ht="13.5" customHeight="1">
      <c r="A129" s="601"/>
      <c r="B129" s="156"/>
      <c r="C129" s="570"/>
      <c r="D129" s="570"/>
      <c r="E129" s="228"/>
      <c r="F129" s="152"/>
      <c r="G129" s="152"/>
      <c r="H129" s="152"/>
      <c r="I129" s="217"/>
      <c r="J129" s="647"/>
      <c r="K129" s="199"/>
      <c r="L129" s="574"/>
      <c r="M129" s="581"/>
      <c r="N129" s="586"/>
      <c r="O129" s="160"/>
      <c r="P129" s="258"/>
      <c r="Q129" s="162"/>
      <c r="R129" s="157"/>
      <c r="S129" s="125"/>
    </row>
    <row r="130" spans="1:19" ht="13.5" customHeight="1">
      <c r="A130" s="601"/>
      <c r="B130" s="614"/>
      <c r="C130" s="573"/>
      <c r="D130" s="573"/>
      <c r="E130" s="257"/>
      <c r="F130" s="152"/>
      <c r="G130" s="152"/>
      <c r="H130" s="152"/>
      <c r="I130" s="196"/>
      <c r="J130" s="646"/>
      <c r="K130" s="195"/>
      <c r="L130" s="574"/>
      <c r="M130" s="582"/>
      <c r="N130" s="587"/>
      <c r="O130" s="166"/>
      <c r="P130" s="165"/>
      <c r="Q130" s="192"/>
      <c r="R130" s="164"/>
      <c r="S130" s="163"/>
    </row>
    <row r="131" spans="1:19" ht="13.5" customHeight="1">
      <c r="A131" s="601"/>
      <c r="B131" s="614"/>
      <c r="C131" s="573"/>
      <c r="D131" s="573"/>
      <c r="E131" s="256"/>
      <c r="F131" s="152"/>
      <c r="G131" s="152"/>
      <c r="H131" s="152"/>
      <c r="I131" s="135"/>
      <c r="J131" s="647"/>
      <c r="K131" s="571"/>
      <c r="L131" s="574"/>
      <c r="M131" s="581"/>
      <c r="N131" s="584"/>
      <c r="O131" s="160"/>
      <c r="P131" s="159"/>
      <c r="Q131" s="162"/>
      <c r="R131" s="157"/>
      <c r="S131" s="125"/>
    </row>
    <row r="132" spans="1:19" ht="13.5" customHeight="1">
      <c r="A132" s="601"/>
      <c r="B132" s="156"/>
      <c r="C132" s="569"/>
      <c r="D132" s="573"/>
      <c r="E132" s="257"/>
      <c r="F132" s="152"/>
      <c r="G132" s="152"/>
      <c r="H132" s="152"/>
      <c r="I132" s="168"/>
      <c r="J132" s="646"/>
      <c r="K132" s="571"/>
      <c r="L132" s="574"/>
      <c r="M132" s="582"/>
      <c r="N132" s="585"/>
      <c r="O132" s="166"/>
      <c r="P132" s="165"/>
      <c r="Q132" s="192"/>
      <c r="R132" s="164"/>
      <c r="S132" s="163"/>
    </row>
    <row r="133" spans="1:19" ht="13.5" customHeight="1">
      <c r="A133" s="601"/>
      <c r="B133" s="156"/>
      <c r="C133" s="570"/>
      <c r="D133" s="573"/>
      <c r="E133" s="256"/>
      <c r="F133" s="152"/>
      <c r="G133" s="152"/>
      <c r="H133" s="152"/>
      <c r="I133" s="135"/>
      <c r="J133" s="647"/>
      <c r="K133" s="571"/>
      <c r="L133" s="574"/>
      <c r="M133" s="161"/>
      <c r="N133" s="161"/>
      <c r="O133" s="160"/>
      <c r="P133" s="159"/>
      <c r="Q133" s="162"/>
      <c r="R133" s="157"/>
      <c r="S133" s="125"/>
    </row>
    <row r="134" spans="1:19" ht="13.5" customHeight="1">
      <c r="A134" s="601"/>
      <c r="B134" s="156"/>
      <c r="C134" s="648"/>
      <c r="D134" s="648"/>
      <c r="E134" s="154"/>
      <c r="F134" s="153"/>
      <c r="G134" s="152"/>
      <c r="H134" s="151"/>
      <c r="I134" s="150"/>
      <c r="J134" s="640"/>
      <c r="K134" s="571"/>
      <c r="L134" s="574"/>
      <c r="M134" s="148"/>
      <c r="N134" s="147"/>
      <c r="O134" s="146"/>
      <c r="P134" s="145"/>
      <c r="Q134" s="144"/>
      <c r="R134" s="143"/>
      <c r="S134" s="142"/>
    </row>
    <row r="135" spans="1:19" ht="13.5" customHeight="1">
      <c r="A135" s="602"/>
      <c r="B135" s="141"/>
      <c r="C135" s="648"/>
      <c r="D135" s="648"/>
      <c r="E135" s="139"/>
      <c r="F135" s="138"/>
      <c r="G135" s="137"/>
      <c r="H135" s="136"/>
      <c r="I135" s="135"/>
      <c r="J135" s="641"/>
      <c r="K135" s="133"/>
      <c r="L135" s="132"/>
      <c r="M135" s="131"/>
      <c r="N135" s="130"/>
      <c r="O135" s="129"/>
      <c r="P135" s="128"/>
      <c r="Q135" s="127"/>
      <c r="R135" s="126"/>
      <c r="S135" s="125"/>
    </row>
    <row r="136" spans="1:19" ht="11.1" customHeight="1">
      <c r="A136" s="255"/>
      <c r="B136" s="254"/>
      <c r="C136" s="254"/>
      <c r="D136" s="254"/>
      <c r="E136" s="254"/>
      <c r="F136" s="152"/>
      <c r="G136" s="152"/>
      <c r="H136" s="152"/>
      <c r="I136" s="253"/>
      <c r="J136" s="252"/>
      <c r="K136" s="636"/>
      <c r="L136" s="638"/>
      <c r="M136" s="251"/>
      <c r="N136" s="250"/>
      <c r="O136" s="249"/>
      <c r="P136" s="248"/>
      <c r="Q136" s="247"/>
      <c r="R136" s="246"/>
      <c r="S136" s="245"/>
    </row>
    <row r="137" spans="1:19" ht="11.1" customHeight="1">
      <c r="A137" s="255"/>
      <c r="B137" s="254"/>
      <c r="C137" s="254"/>
      <c r="D137" s="254"/>
      <c r="E137" s="254"/>
      <c r="F137" s="152"/>
      <c r="G137" s="152"/>
      <c r="H137" s="152"/>
      <c r="I137" s="253"/>
      <c r="J137" s="252"/>
      <c r="K137" s="637"/>
      <c r="L137" s="639"/>
      <c r="M137" s="251"/>
      <c r="N137" s="250"/>
      <c r="O137" s="249"/>
      <c r="P137" s="248"/>
      <c r="Q137" s="247"/>
      <c r="R137" s="246"/>
      <c r="S137" s="245"/>
    </row>
  </sheetData>
  <mergeCells count="406">
    <mergeCell ref="M125:M126"/>
    <mergeCell ref="M61:M62"/>
    <mergeCell ref="N61:N62"/>
    <mergeCell ref="N85:N86"/>
    <mergeCell ref="K90:K91"/>
    <mergeCell ref="L90:L91"/>
    <mergeCell ref="G94:N94"/>
    <mergeCell ref="N87:N88"/>
    <mergeCell ref="K67:K68"/>
    <mergeCell ref="M69:M70"/>
    <mergeCell ref="M67:M68"/>
    <mergeCell ref="N67:N68"/>
    <mergeCell ref="L69:L70"/>
    <mergeCell ref="N69:N70"/>
    <mergeCell ref="M98:O98"/>
    <mergeCell ref="M123:M124"/>
    <mergeCell ref="F105:H105"/>
    <mergeCell ref="L125:L126"/>
    <mergeCell ref="M121:M122"/>
    <mergeCell ref="N121:N122"/>
    <mergeCell ref="L121:L122"/>
    <mergeCell ref="N41:N42"/>
    <mergeCell ref="M57:M58"/>
    <mergeCell ref="D44:D45"/>
    <mergeCell ref="C44:C45"/>
    <mergeCell ref="M52:O52"/>
    <mergeCell ref="M41:M42"/>
    <mergeCell ref="C40:C41"/>
    <mergeCell ref="D40:D41"/>
    <mergeCell ref="E40:E41"/>
    <mergeCell ref="N57:N58"/>
    <mergeCell ref="C58:C59"/>
    <mergeCell ref="D58:D59"/>
    <mergeCell ref="G50:I50"/>
    <mergeCell ref="L57:L58"/>
    <mergeCell ref="E56:E57"/>
    <mergeCell ref="J58:J59"/>
    <mergeCell ref="K59:K60"/>
    <mergeCell ref="L59:L60"/>
    <mergeCell ref="M59:M60"/>
    <mergeCell ref="N59:N60"/>
    <mergeCell ref="C60:C61"/>
    <mergeCell ref="D60:D61"/>
    <mergeCell ref="B12:B13"/>
    <mergeCell ref="K19:K20"/>
    <mergeCell ref="F15:H15"/>
    <mergeCell ref="D22:D23"/>
    <mergeCell ref="J24:J25"/>
    <mergeCell ref="K25:K26"/>
    <mergeCell ref="L19:L20"/>
    <mergeCell ref="M19:M20"/>
    <mergeCell ref="N19:N20"/>
    <mergeCell ref="J18:J19"/>
    <mergeCell ref="L11:L12"/>
    <mergeCell ref="M11:M12"/>
    <mergeCell ref="K15:K16"/>
    <mergeCell ref="F13:H13"/>
    <mergeCell ref="F14:H14"/>
    <mergeCell ref="J16:J17"/>
    <mergeCell ref="C24:C25"/>
    <mergeCell ref="D24:D25"/>
    <mergeCell ref="J26:J27"/>
    <mergeCell ref="K27:K28"/>
    <mergeCell ref="J28:J29"/>
    <mergeCell ref="L29:L30"/>
    <mergeCell ref="L21:L22"/>
    <mergeCell ref="C20:C21"/>
    <mergeCell ref="C10:C11"/>
    <mergeCell ref="D10:D11"/>
    <mergeCell ref="J10:J11"/>
    <mergeCell ref="K11:K12"/>
    <mergeCell ref="N23:N24"/>
    <mergeCell ref="C30:C31"/>
    <mergeCell ref="L37:L38"/>
    <mergeCell ref="E24:E25"/>
    <mergeCell ref="E26:E27"/>
    <mergeCell ref="E28:E29"/>
    <mergeCell ref="K33:K34"/>
    <mergeCell ref="K23:K24"/>
    <mergeCell ref="M25:M26"/>
    <mergeCell ref="J20:J21"/>
    <mergeCell ref="M27:M28"/>
    <mergeCell ref="M23:M24"/>
    <mergeCell ref="N33:N34"/>
    <mergeCell ref="N35:N36"/>
    <mergeCell ref="C26:C27"/>
    <mergeCell ref="D26:D27"/>
    <mergeCell ref="N25:N26"/>
    <mergeCell ref="N27:N28"/>
    <mergeCell ref="M29:M30"/>
    <mergeCell ref="N29:N30"/>
    <mergeCell ref="C22:C23"/>
    <mergeCell ref="L27:L28"/>
    <mergeCell ref="R6:R7"/>
    <mergeCell ref="Q6:Q7"/>
    <mergeCell ref="A6:A7"/>
    <mergeCell ref="C6:E6"/>
    <mergeCell ref="F6:H7"/>
    <mergeCell ref="I6:I7"/>
    <mergeCell ref="J6:J7"/>
    <mergeCell ref="K6:K7"/>
    <mergeCell ref="C16:C17"/>
    <mergeCell ref="D16:D17"/>
    <mergeCell ref="P6:P7"/>
    <mergeCell ref="L15:L16"/>
    <mergeCell ref="M15:M16"/>
    <mergeCell ref="N15:N16"/>
    <mergeCell ref="N11:N12"/>
    <mergeCell ref="C12:C13"/>
    <mergeCell ref="D12:D13"/>
    <mergeCell ref="J12:J13"/>
    <mergeCell ref="K13:K14"/>
    <mergeCell ref="L13:L14"/>
    <mergeCell ref="M13:M14"/>
    <mergeCell ref="N13:N14"/>
    <mergeCell ref="M33:M34"/>
    <mergeCell ref="M35:M36"/>
    <mergeCell ref="J32:J33"/>
    <mergeCell ref="C32:C33"/>
    <mergeCell ref="D32:D33"/>
    <mergeCell ref="S6:S7"/>
    <mergeCell ref="A8:A45"/>
    <mergeCell ref="C8:C9"/>
    <mergeCell ref="D8:D9"/>
    <mergeCell ref="L8:L10"/>
    <mergeCell ref="M9:M10"/>
    <mergeCell ref="N9:N10"/>
    <mergeCell ref="M17:M18"/>
    <mergeCell ref="N17:N18"/>
    <mergeCell ref="C18:C19"/>
    <mergeCell ref="E14:E15"/>
    <mergeCell ref="D18:D19"/>
    <mergeCell ref="L6:L7"/>
    <mergeCell ref="M6:O6"/>
    <mergeCell ref="C14:C15"/>
    <mergeCell ref="D14:D15"/>
    <mergeCell ref="J14:J15"/>
    <mergeCell ref="N21:N22"/>
    <mergeCell ref="L23:L24"/>
    <mergeCell ref="M37:M38"/>
    <mergeCell ref="N37:N38"/>
    <mergeCell ref="A52:A53"/>
    <mergeCell ref="C52:E52"/>
    <mergeCell ref="F52:H53"/>
    <mergeCell ref="I52:I53"/>
    <mergeCell ref="J52:J53"/>
    <mergeCell ref="K52:K53"/>
    <mergeCell ref="K17:K18"/>
    <mergeCell ref="L17:L18"/>
    <mergeCell ref="C34:C35"/>
    <mergeCell ref="D34:D35"/>
    <mergeCell ref="J38:J39"/>
    <mergeCell ref="E38:E39"/>
    <mergeCell ref="K35:K36"/>
    <mergeCell ref="M21:M22"/>
    <mergeCell ref="L25:L26"/>
    <mergeCell ref="C28:C29"/>
    <mergeCell ref="D28:D29"/>
    <mergeCell ref="D30:D31"/>
    <mergeCell ref="J34:J35"/>
    <mergeCell ref="L35:L36"/>
    <mergeCell ref="C36:C37"/>
    <mergeCell ref="D36:D37"/>
    <mergeCell ref="A54:A89"/>
    <mergeCell ref="C54:C55"/>
    <mergeCell ref="D54:D55"/>
    <mergeCell ref="L54:L56"/>
    <mergeCell ref="M55:M56"/>
    <mergeCell ref="N55:N56"/>
    <mergeCell ref="K65:K66"/>
    <mergeCell ref="L65:L66"/>
    <mergeCell ref="M65:M66"/>
    <mergeCell ref="N65:N66"/>
    <mergeCell ref="C66:C67"/>
    <mergeCell ref="D66:D67"/>
    <mergeCell ref="M77:M78"/>
    <mergeCell ref="N77:N78"/>
    <mergeCell ref="D80:D81"/>
    <mergeCell ref="C72:C73"/>
    <mergeCell ref="K73:K74"/>
    <mergeCell ref="C74:C75"/>
    <mergeCell ref="J60:J61"/>
    <mergeCell ref="K61:K62"/>
    <mergeCell ref="L61:L62"/>
    <mergeCell ref="N73:N74"/>
    <mergeCell ref="L73:L74"/>
    <mergeCell ref="M73:M74"/>
    <mergeCell ref="P52:P53"/>
    <mergeCell ref="Q52:Q53"/>
    <mergeCell ref="R52:R53"/>
    <mergeCell ref="S52:S53"/>
    <mergeCell ref="M75:M76"/>
    <mergeCell ref="N75:N76"/>
    <mergeCell ref="M79:M80"/>
    <mergeCell ref="N79:N80"/>
    <mergeCell ref="C80:C81"/>
    <mergeCell ref="L81:L82"/>
    <mergeCell ref="C82:C83"/>
    <mergeCell ref="D82:D83"/>
    <mergeCell ref="L83:L84"/>
    <mergeCell ref="M83:M84"/>
    <mergeCell ref="N83:N84"/>
    <mergeCell ref="G4:I4"/>
    <mergeCell ref="K29:K30"/>
    <mergeCell ref="C78:C79"/>
    <mergeCell ref="D78:D79"/>
    <mergeCell ref="J78:J79"/>
    <mergeCell ref="C70:C71"/>
    <mergeCell ref="D70:D71"/>
    <mergeCell ref="J70:J71"/>
    <mergeCell ref="C64:C65"/>
    <mergeCell ref="C76:C77"/>
    <mergeCell ref="D76:D77"/>
    <mergeCell ref="D72:D73"/>
    <mergeCell ref="C68:C69"/>
    <mergeCell ref="D68:D69"/>
    <mergeCell ref="C42:C43"/>
    <mergeCell ref="D42:D43"/>
    <mergeCell ref="D64:D65"/>
    <mergeCell ref="C56:C57"/>
    <mergeCell ref="D56:D57"/>
    <mergeCell ref="K21:K22"/>
    <mergeCell ref="D74:D75"/>
    <mergeCell ref="C38:C39"/>
    <mergeCell ref="D38:D39"/>
    <mergeCell ref="D20:D21"/>
    <mergeCell ref="G2:N2"/>
    <mergeCell ref="E10:E11"/>
    <mergeCell ref="E12:E13"/>
    <mergeCell ref="J22:J23"/>
    <mergeCell ref="E82:E83"/>
    <mergeCell ref="E66:E67"/>
    <mergeCell ref="E70:E71"/>
    <mergeCell ref="E72:E73"/>
    <mergeCell ref="J66:J67"/>
    <mergeCell ref="E78:E79"/>
    <mergeCell ref="J72:J73"/>
    <mergeCell ref="J40:J41"/>
    <mergeCell ref="K41:K42"/>
    <mergeCell ref="L41:L42"/>
    <mergeCell ref="F59:H59"/>
    <mergeCell ref="F60:H60"/>
    <mergeCell ref="F61:H61"/>
    <mergeCell ref="J56:J57"/>
    <mergeCell ref="K57:K58"/>
    <mergeCell ref="L52:L53"/>
    <mergeCell ref="G48:N48"/>
    <mergeCell ref="J62:J63"/>
    <mergeCell ref="J42:J43"/>
    <mergeCell ref="J64:J65"/>
    <mergeCell ref="A98:A99"/>
    <mergeCell ref="C98:E98"/>
    <mergeCell ref="F98:H99"/>
    <mergeCell ref="I98:I99"/>
    <mergeCell ref="J98:J99"/>
    <mergeCell ref="K98:K99"/>
    <mergeCell ref="L98:L99"/>
    <mergeCell ref="N103:N104"/>
    <mergeCell ref="C104:C105"/>
    <mergeCell ref="K105:K106"/>
    <mergeCell ref="L105:L106"/>
    <mergeCell ref="M105:M106"/>
    <mergeCell ref="N105:N106"/>
    <mergeCell ref="M103:M104"/>
    <mergeCell ref="C122:C123"/>
    <mergeCell ref="D122:D123"/>
    <mergeCell ref="P98:P99"/>
    <mergeCell ref="M85:M86"/>
    <mergeCell ref="C86:C87"/>
    <mergeCell ref="D86:D87"/>
    <mergeCell ref="M87:M88"/>
    <mergeCell ref="G96:I96"/>
    <mergeCell ref="L107:L108"/>
    <mergeCell ref="C108:C109"/>
    <mergeCell ref="D108:D109"/>
    <mergeCell ref="M109:M110"/>
    <mergeCell ref="N109:N110"/>
    <mergeCell ref="M107:M108"/>
    <mergeCell ref="N107:N108"/>
    <mergeCell ref="N123:N124"/>
    <mergeCell ref="C116:C117"/>
    <mergeCell ref="D116:D117"/>
    <mergeCell ref="M117:M118"/>
    <mergeCell ref="N117:N118"/>
    <mergeCell ref="C118:C119"/>
    <mergeCell ref="M119:M120"/>
    <mergeCell ref="N119:N120"/>
    <mergeCell ref="C120:C121"/>
    <mergeCell ref="C132:C133"/>
    <mergeCell ref="D132:D133"/>
    <mergeCell ref="J132:J133"/>
    <mergeCell ref="K133:K134"/>
    <mergeCell ref="L133:L134"/>
    <mergeCell ref="C130:C131"/>
    <mergeCell ref="S98:S99"/>
    <mergeCell ref="A100:A135"/>
    <mergeCell ref="C100:C101"/>
    <mergeCell ref="D100:D101"/>
    <mergeCell ref="M101:M102"/>
    <mergeCell ref="N101:N102"/>
    <mergeCell ref="B104:B105"/>
    <mergeCell ref="C102:C103"/>
    <mergeCell ref="D102:D103"/>
    <mergeCell ref="E102:E103"/>
    <mergeCell ref="M111:M112"/>
    <mergeCell ref="N111:N112"/>
    <mergeCell ref="C112:C113"/>
    <mergeCell ref="D112:D113"/>
    <mergeCell ref="Q98:Q99"/>
    <mergeCell ref="R98:R99"/>
    <mergeCell ref="J102:J103"/>
    <mergeCell ref="K103:K104"/>
    <mergeCell ref="D120:D121"/>
    <mergeCell ref="E118:E119"/>
    <mergeCell ref="M115:M116"/>
    <mergeCell ref="C134:C135"/>
    <mergeCell ref="D134:D135"/>
    <mergeCell ref="M129:M130"/>
    <mergeCell ref="M131:M132"/>
    <mergeCell ref="N131:N132"/>
    <mergeCell ref="C106:C107"/>
    <mergeCell ref="D106:D107"/>
    <mergeCell ref="C124:C125"/>
    <mergeCell ref="D124:D125"/>
    <mergeCell ref="K123:K124"/>
    <mergeCell ref="L123:L124"/>
    <mergeCell ref="J120:J121"/>
    <mergeCell ref="D110:D111"/>
    <mergeCell ref="J110:J111"/>
    <mergeCell ref="K107:K108"/>
    <mergeCell ref="F106:H106"/>
    <mergeCell ref="F107:H107"/>
    <mergeCell ref="L127:L128"/>
    <mergeCell ref="C128:C129"/>
    <mergeCell ref="D128:D129"/>
    <mergeCell ref="K121:K122"/>
    <mergeCell ref="N129:N130"/>
    <mergeCell ref="K131:K132"/>
    <mergeCell ref="N125:N126"/>
    <mergeCell ref="C126:C127"/>
    <mergeCell ref="B130:B131"/>
    <mergeCell ref="D118:D119"/>
    <mergeCell ref="J118:J119"/>
    <mergeCell ref="J86:J87"/>
    <mergeCell ref="D104:D105"/>
    <mergeCell ref="E86:E87"/>
    <mergeCell ref="E88:E89"/>
    <mergeCell ref="C88:C89"/>
    <mergeCell ref="J124:J125"/>
    <mergeCell ref="J122:J123"/>
    <mergeCell ref="J128:J129"/>
    <mergeCell ref="J112:J113"/>
    <mergeCell ref="D126:D127"/>
    <mergeCell ref="J126:J127"/>
    <mergeCell ref="C114:C115"/>
    <mergeCell ref="D114:D115"/>
    <mergeCell ref="J114:J115"/>
    <mergeCell ref="D130:D131"/>
    <mergeCell ref="J130:J131"/>
    <mergeCell ref="L131:L132"/>
    <mergeCell ref="C110:C111"/>
    <mergeCell ref="N115:N116"/>
    <mergeCell ref="B30:B31"/>
    <mergeCell ref="B58:B59"/>
    <mergeCell ref="L101:L102"/>
    <mergeCell ref="L67:L68"/>
    <mergeCell ref="C62:C63"/>
    <mergeCell ref="D62:D63"/>
    <mergeCell ref="E58:E59"/>
    <mergeCell ref="E60:E61"/>
    <mergeCell ref="E62:E63"/>
    <mergeCell ref="E64:E65"/>
    <mergeCell ref="K92:K93"/>
    <mergeCell ref="L92:L93"/>
    <mergeCell ref="D88:D89"/>
    <mergeCell ref="J88:J89"/>
    <mergeCell ref="B84:B85"/>
    <mergeCell ref="C84:C85"/>
    <mergeCell ref="D84:D85"/>
    <mergeCell ref="J80:J81"/>
    <mergeCell ref="E80:E81"/>
    <mergeCell ref="J82:J83"/>
    <mergeCell ref="L75:L76"/>
    <mergeCell ref="B38:B39"/>
    <mergeCell ref="L33:L34"/>
    <mergeCell ref="J44:J45"/>
    <mergeCell ref="K136:K137"/>
    <mergeCell ref="L136:L137"/>
    <mergeCell ref="E16:E17"/>
    <mergeCell ref="E18:E19"/>
    <mergeCell ref="E20:E21"/>
    <mergeCell ref="E22:E23"/>
    <mergeCell ref="E30:E31"/>
    <mergeCell ref="E32:E33"/>
    <mergeCell ref="E34:E35"/>
    <mergeCell ref="E42:E43"/>
    <mergeCell ref="J134:J135"/>
    <mergeCell ref="L115:L116"/>
    <mergeCell ref="K46:K47"/>
    <mergeCell ref="L46:L47"/>
    <mergeCell ref="J30:J31"/>
    <mergeCell ref="L129:L130"/>
    <mergeCell ref="L113:L114"/>
    <mergeCell ref="K127:K128"/>
    <mergeCell ref="E110:E111"/>
    <mergeCell ref="L103:L104"/>
  </mergeCells>
  <printOptions horizontalCentered="1" verticalCentered="1"/>
  <pageMargins left="0.19685039370078741" right="0.19685039370078741" top="0.43307086614173229" bottom="0" header="0" footer="0"/>
  <pageSetup paperSize="9" orientation="landscape" r:id="rId1"/>
  <headerFooter alignWithMargins="0"/>
  <colBreaks count="1" manualBreakCount="1">
    <brk id="20" max="1042"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C38C-F4E1-4B1E-92AD-7BE1162DF261}">
  <dimension ref="A1:V137"/>
  <sheetViews>
    <sheetView workbookViewId="0"/>
  </sheetViews>
  <sheetFormatPr defaultRowHeight="13.5"/>
  <cols>
    <col min="1" max="1" width="4.140625" style="119" customWidth="1"/>
    <col min="2" max="2" width="8.42578125" style="119" customWidth="1"/>
    <col min="3" max="4" width="9.42578125" style="119" customWidth="1"/>
    <col min="5" max="5" width="10.140625" style="119" customWidth="1"/>
    <col min="6" max="6" width="5" style="119" customWidth="1"/>
    <col min="7" max="7" width="4.85546875" style="119" customWidth="1"/>
    <col min="8" max="8" width="5.5703125" style="119" customWidth="1"/>
    <col min="9" max="9" width="6.42578125" style="119" customWidth="1"/>
    <col min="10" max="10" width="15.85546875" style="124" customWidth="1"/>
    <col min="11" max="11" width="8.7109375" style="292" customWidth="1"/>
    <col min="12" max="12" width="5.7109375" style="119" customWidth="1"/>
    <col min="13" max="13" width="11" style="122" customWidth="1"/>
    <col min="14" max="14" width="10" style="119" bestFit="1" customWidth="1"/>
    <col min="15" max="15" width="5.5703125" style="119" customWidth="1"/>
    <col min="16" max="16" width="10.85546875" style="119" customWidth="1"/>
    <col min="17" max="17" width="6.42578125" style="119" customWidth="1"/>
    <col min="18" max="18" width="10.85546875" style="121" customWidth="1"/>
    <col min="19" max="19" width="7.42578125" style="302" customWidth="1"/>
    <col min="20" max="20" width="21.42578125" style="120" customWidth="1"/>
    <col min="21" max="21" width="3.85546875" style="119" customWidth="1"/>
    <col min="22" max="16384" width="9.140625" style="118"/>
  </cols>
  <sheetData>
    <row r="1" spans="1:22">
      <c r="T1" s="244"/>
    </row>
    <row r="2" spans="1:22" ht="21" customHeight="1">
      <c r="B2" s="243"/>
      <c r="C2" s="243"/>
      <c r="D2" s="243"/>
      <c r="E2" s="243"/>
      <c r="F2" s="243"/>
      <c r="G2" s="607" t="s">
        <v>321</v>
      </c>
      <c r="H2" s="607"/>
      <c r="I2" s="607"/>
      <c r="J2" s="607"/>
      <c r="K2" s="607"/>
      <c r="L2" s="607"/>
      <c r="M2" s="607"/>
      <c r="N2" s="607"/>
      <c r="O2" s="243"/>
      <c r="P2" s="232" t="s">
        <v>364</v>
      </c>
      <c r="Q2" s="243"/>
      <c r="R2" s="243"/>
      <c r="S2" s="303"/>
      <c r="T2" s="290">
        <v>10.31</v>
      </c>
      <c r="U2" s="289" t="s">
        <v>365</v>
      </c>
      <c r="V2" s="291"/>
    </row>
    <row r="3" spans="1:22" ht="9" customHeight="1">
      <c r="B3" s="240"/>
      <c r="C3" s="240"/>
      <c r="D3" s="240"/>
      <c r="E3" s="240"/>
      <c r="F3" s="240"/>
      <c r="G3" s="240"/>
      <c r="H3" s="240"/>
      <c r="I3" s="240"/>
      <c r="J3" s="240"/>
      <c r="K3" s="293"/>
      <c r="L3" s="240"/>
      <c r="M3" s="241"/>
      <c r="N3" s="240"/>
      <c r="O3" s="240"/>
      <c r="P3" s="240"/>
      <c r="Q3" s="240"/>
      <c r="R3" s="240"/>
      <c r="S3" s="304"/>
      <c r="T3" s="239"/>
      <c r="U3" s="289"/>
      <c r="V3" s="291"/>
    </row>
    <row r="4" spans="1:22" ht="12.75" customHeight="1">
      <c r="B4" s="235" t="s">
        <v>320</v>
      </c>
      <c r="C4" s="235" t="s">
        <v>362</v>
      </c>
      <c r="D4" s="235"/>
      <c r="E4" s="237"/>
      <c r="F4" s="235" t="s">
        <v>318</v>
      </c>
      <c r="G4" s="608" t="s">
        <v>334</v>
      </c>
      <c r="H4" s="608"/>
      <c r="I4" s="608"/>
      <c r="J4" s="232"/>
      <c r="K4" s="294"/>
      <c r="L4" s="235" t="s">
        <v>361</v>
      </c>
      <c r="M4" s="234"/>
      <c r="N4" s="233"/>
      <c r="O4" s="232"/>
    </row>
    <row r="5" spans="1:22" ht="9" customHeight="1">
      <c r="B5" s="230"/>
      <c r="C5" s="230"/>
      <c r="D5" s="230"/>
      <c r="E5" s="230"/>
      <c r="F5" s="230"/>
      <c r="G5" s="231"/>
      <c r="L5" s="230"/>
    </row>
    <row r="6" spans="1:22" ht="17.45" customHeight="1">
      <c r="A6" s="618" t="s">
        <v>315</v>
      </c>
      <c r="B6" s="155" t="s">
        <v>314</v>
      </c>
      <c r="C6" s="620" t="s">
        <v>313</v>
      </c>
      <c r="D6" s="621"/>
      <c r="E6" s="622"/>
      <c r="F6" s="623" t="s">
        <v>312</v>
      </c>
      <c r="G6" s="624"/>
      <c r="H6" s="625"/>
      <c r="I6" s="629" t="s">
        <v>311</v>
      </c>
      <c r="J6" s="631" t="s">
        <v>310</v>
      </c>
      <c r="K6" s="659" t="s">
        <v>309</v>
      </c>
      <c r="L6" s="590" t="s">
        <v>308</v>
      </c>
      <c r="M6" s="609" t="s">
        <v>307</v>
      </c>
      <c r="N6" s="610"/>
      <c r="O6" s="611"/>
      <c r="P6" s="590" t="s">
        <v>306</v>
      </c>
      <c r="Q6" s="596" t="s">
        <v>305</v>
      </c>
      <c r="R6" s="598" t="s">
        <v>304</v>
      </c>
      <c r="S6" s="305" t="s">
        <v>367</v>
      </c>
      <c r="T6" s="590" t="s">
        <v>303</v>
      </c>
    </row>
    <row r="7" spans="1:22" ht="17.45" customHeight="1">
      <c r="A7" s="619"/>
      <c r="B7" s="140" t="s">
        <v>302</v>
      </c>
      <c r="C7" s="226" t="s">
        <v>301</v>
      </c>
      <c r="D7" s="226" t="s">
        <v>300</v>
      </c>
      <c r="E7" s="226" t="s">
        <v>299</v>
      </c>
      <c r="F7" s="626"/>
      <c r="G7" s="627"/>
      <c r="H7" s="628"/>
      <c r="I7" s="630"/>
      <c r="J7" s="630"/>
      <c r="K7" s="660"/>
      <c r="L7" s="591"/>
      <c r="M7" s="227" t="s">
        <v>298</v>
      </c>
      <c r="N7" s="226" t="s">
        <v>297</v>
      </c>
      <c r="O7" s="225" t="s">
        <v>296</v>
      </c>
      <c r="P7" s="591"/>
      <c r="Q7" s="597"/>
      <c r="R7" s="599"/>
      <c r="S7" s="306" t="s">
        <v>368</v>
      </c>
      <c r="T7" s="591"/>
    </row>
    <row r="8" spans="1:22" ht="13.5" customHeight="1" thickBot="1">
      <c r="A8" s="600" t="s">
        <v>295</v>
      </c>
      <c r="B8" s="185"/>
      <c r="C8" s="569" t="s">
        <v>269</v>
      </c>
      <c r="D8" s="569" t="s">
        <v>294</v>
      </c>
      <c r="E8" s="155" t="s">
        <v>327</v>
      </c>
      <c r="F8" s="224"/>
      <c r="G8" s="224"/>
      <c r="H8" s="224"/>
      <c r="I8" s="223"/>
      <c r="J8" s="207" t="s">
        <v>360</v>
      </c>
      <c r="K8" s="295" t="s">
        <v>291</v>
      </c>
      <c r="L8" s="603">
        <v>4</v>
      </c>
      <c r="M8" s="220" t="s">
        <v>290</v>
      </c>
      <c r="N8" s="218" t="s">
        <v>290</v>
      </c>
      <c r="O8" s="219"/>
      <c r="P8" s="218" t="s">
        <v>290</v>
      </c>
      <c r="Q8" s="149"/>
      <c r="R8" s="218" t="s">
        <v>290</v>
      </c>
      <c r="S8" s="307"/>
      <c r="T8" s="163" t="s">
        <v>257</v>
      </c>
    </row>
    <row r="9" spans="1:22" ht="13.5" customHeight="1" thickTop="1">
      <c r="A9" s="601"/>
      <c r="B9" s="185"/>
      <c r="C9" s="570"/>
      <c r="D9" s="570"/>
      <c r="E9" s="140" t="s">
        <v>325</v>
      </c>
      <c r="F9" s="152"/>
      <c r="G9" s="152"/>
      <c r="H9" s="152"/>
      <c r="I9" s="217" t="s">
        <v>289</v>
      </c>
      <c r="J9" s="204" t="s">
        <v>263</v>
      </c>
      <c r="K9" s="296"/>
      <c r="L9" s="604"/>
      <c r="M9" s="606">
        <v>0.91969999999999996</v>
      </c>
      <c r="N9" s="592">
        <v>-0.91990000000000005</v>
      </c>
      <c r="O9" s="215">
        <v>22</v>
      </c>
      <c r="P9" s="206">
        <f>75.196+T2</f>
        <v>85.506</v>
      </c>
      <c r="Q9" s="158"/>
      <c r="R9" s="268">
        <f>P9</f>
        <v>85.506</v>
      </c>
      <c r="S9" s="308"/>
      <c r="T9" s="125"/>
    </row>
    <row r="10" spans="1:22" ht="13.5" customHeight="1">
      <c r="A10" s="601"/>
      <c r="B10" s="185"/>
      <c r="C10" s="573" t="s">
        <v>262</v>
      </c>
      <c r="D10" s="573" t="s">
        <v>262</v>
      </c>
      <c r="E10" s="573" t="s">
        <v>262</v>
      </c>
      <c r="F10" s="152"/>
      <c r="G10" s="152"/>
      <c r="H10" s="152"/>
      <c r="I10" s="196" t="s">
        <v>323</v>
      </c>
      <c r="J10" s="580" t="s">
        <v>359</v>
      </c>
      <c r="K10" s="297">
        <v>4.2999999999999997E-2</v>
      </c>
      <c r="L10" s="605"/>
      <c r="M10" s="568"/>
      <c r="N10" s="589"/>
      <c r="O10" s="166">
        <f>ROUND(($G$19+(O9-20)*$F$21)*ABS(AVERAGE(IF(M9&gt;=0,N9*10^-4,-N9*10^-4)+ROUNDDOWN(M9,0),M9))*0.001,1)</f>
        <v>0</v>
      </c>
      <c r="P10" s="316">
        <f>ROUND((M9-N9)/2,4)-T2</f>
        <v>-9.3902000000000001</v>
      </c>
      <c r="Q10" s="149"/>
      <c r="R10" s="270"/>
      <c r="S10" s="309">
        <f>2.5*SQRT(K10)</f>
        <v>0.51841103383319298</v>
      </c>
      <c r="T10" s="163"/>
    </row>
    <row r="11" spans="1:22" ht="13.5" customHeight="1">
      <c r="A11" s="601"/>
      <c r="B11" s="185"/>
      <c r="C11" s="573"/>
      <c r="D11" s="573"/>
      <c r="E11" s="573"/>
      <c r="H11" s="184"/>
      <c r="I11" s="135"/>
      <c r="J11" s="580"/>
      <c r="K11" s="661">
        <v>3.6999999999999998E-2</v>
      </c>
      <c r="L11" s="574">
        <v>4</v>
      </c>
      <c r="M11" s="567">
        <v>-0.81930000000000003</v>
      </c>
      <c r="N11" s="588">
        <v>0.81930000000000003</v>
      </c>
      <c r="O11" s="215">
        <v>22</v>
      </c>
      <c r="P11" s="176">
        <f>P9+P10</f>
        <v>76.115800000000007</v>
      </c>
      <c r="Q11" s="158"/>
      <c r="R11" s="268">
        <f>P11</f>
        <v>76.115800000000007</v>
      </c>
      <c r="S11" s="308"/>
      <c r="T11" s="125"/>
    </row>
    <row r="12" spans="1:22" ht="13.5" customHeight="1">
      <c r="A12" s="601"/>
      <c r="B12" s="615" t="s">
        <v>270</v>
      </c>
      <c r="C12" s="573" t="s">
        <v>262</v>
      </c>
      <c r="D12" s="573" t="s">
        <v>262</v>
      </c>
      <c r="E12" s="573" t="s">
        <v>262</v>
      </c>
      <c r="F12" s="191" t="s">
        <v>282</v>
      </c>
      <c r="G12" s="189"/>
      <c r="H12" s="214"/>
      <c r="I12" s="196" t="s">
        <v>323</v>
      </c>
      <c r="J12" s="580" t="s">
        <v>358</v>
      </c>
      <c r="K12" s="661"/>
      <c r="L12" s="574"/>
      <c r="M12" s="568"/>
      <c r="N12" s="589"/>
      <c r="O12" s="166">
        <f>ROUND(($G$19+(O11-20)*$F$21)*ABS(AVERAGE(IF(M11&gt;=0,N11*10^-4,-N11*10^-4)+ROUNDDOWN(M11,0),M11))*0.001,1)</f>
        <v>0</v>
      </c>
      <c r="P12" s="316">
        <f>ROUND((M11-N11)/2,4)</f>
        <v>-0.81930000000000003</v>
      </c>
      <c r="Q12" s="149"/>
      <c r="R12" s="270"/>
      <c r="S12" s="309">
        <f>2.5*SQRT(K11)</f>
        <v>0.48088460154178364</v>
      </c>
      <c r="T12" s="163"/>
    </row>
    <row r="13" spans="1:22" ht="13.5" customHeight="1">
      <c r="A13" s="601"/>
      <c r="B13" s="617"/>
      <c r="C13" s="573"/>
      <c r="D13" s="573"/>
      <c r="E13" s="573"/>
      <c r="F13" s="577" t="s">
        <v>278</v>
      </c>
      <c r="G13" s="612"/>
      <c r="H13" s="613"/>
      <c r="I13" s="135"/>
      <c r="J13" s="580"/>
      <c r="K13" s="661">
        <v>4.2999999999999997E-2</v>
      </c>
      <c r="L13" s="572">
        <v>4</v>
      </c>
      <c r="M13" s="567">
        <v>0.82150000000000001</v>
      </c>
      <c r="N13" s="592">
        <v>-0.82120000000000004</v>
      </c>
      <c r="O13" s="215">
        <v>22</v>
      </c>
      <c r="P13" s="176">
        <f>P11+P12</f>
        <v>75.296500000000009</v>
      </c>
      <c r="Q13" s="158"/>
      <c r="R13" s="268">
        <f>P13</f>
        <v>75.296500000000009</v>
      </c>
      <c r="S13" s="308"/>
      <c r="T13" s="125"/>
    </row>
    <row r="14" spans="1:22" ht="13.5" customHeight="1">
      <c r="A14" s="601"/>
      <c r="B14" s="185"/>
      <c r="C14" s="573" t="s">
        <v>262</v>
      </c>
      <c r="D14" s="573" t="s">
        <v>262</v>
      </c>
      <c r="E14" s="573" t="s">
        <v>262</v>
      </c>
      <c r="F14" s="577" t="s">
        <v>276</v>
      </c>
      <c r="G14" s="612"/>
      <c r="H14" s="613"/>
      <c r="I14" s="196" t="s">
        <v>323</v>
      </c>
      <c r="J14" s="580" t="s">
        <v>357</v>
      </c>
      <c r="K14" s="661"/>
      <c r="L14" s="572"/>
      <c r="M14" s="568"/>
      <c r="N14" s="593"/>
      <c r="O14" s="166">
        <f>ROUND(($G$19+(O13-20)*$F$21)*ABS(AVERAGE(IF(M13&gt;=0,N13*10^-4,-N13*10^-4)+ROUNDDOWN(M13,0),M13))*0.001,1)</f>
        <v>0</v>
      </c>
      <c r="P14" s="316">
        <f>ROUND((M13-N13)/2,4)</f>
        <v>0.82140000000000002</v>
      </c>
      <c r="Q14" s="149"/>
      <c r="R14" s="270"/>
      <c r="S14" s="309">
        <f>2.5*SQRT(K13)</f>
        <v>0.51841103383319298</v>
      </c>
      <c r="T14" s="163"/>
    </row>
    <row r="15" spans="1:22" ht="13.5" customHeight="1">
      <c r="A15" s="601"/>
      <c r="B15" s="183"/>
      <c r="C15" s="573"/>
      <c r="D15" s="573"/>
      <c r="E15" s="573"/>
      <c r="F15" s="577"/>
      <c r="G15" s="612"/>
      <c r="H15" s="613"/>
      <c r="I15" s="135"/>
      <c r="J15" s="580"/>
      <c r="K15" s="661">
        <v>3.6999999999999998E-2</v>
      </c>
      <c r="L15" s="572">
        <v>4</v>
      </c>
      <c r="M15" s="567">
        <v>-0.93210000000000004</v>
      </c>
      <c r="N15" s="588">
        <v>0.93189999999999995</v>
      </c>
      <c r="O15" s="215">
        <v>22</v>
      </c>
      <c r="P15" s="176">
        <f>P13+P14</f>
        <v>76.117900000000006</v>
      </c>
      <c r="Q15" s="158"/>
      <c r="R15" s="268">
        <f>P15</f>
        <v>76.117900000000006</v>
      </c>
      <c r="S15" s="308"/>
      <c r="T15" s="125"/>
    </row>
    <row r="16" spans="1:22" ht="13.5" customHeight="1">
      <c r="A16" s="601"/>
      <c r="B16" s="183"/>
      <c r="C16" s="573" t="s">
        <v>262</v>
      </c>
      <c r="D16" s="573" t="s">
        <v>262</v>
      </c>
      <c r="E16" s="573" t="s">
        <v>262</v>
      </c>
      <c r="F16" s="191" t="s">
        <v>275</v>
      </c>
      <c r="G16" s="209"/>
      <c r="H16" s="208"/>
      <c r="I16" s="196" t="s">
        <v>323</v>
      </c>
      <c r="J16" s="580" t="s">
        <v>356</v>
      </c>
      <c r="K16" s="661"/>
      <c r="L16" s="572"/>
      <c r="M16" s="568"/>
      <c r="N16" s="589"/>
      <c r="O16" s="166">
        <f>ROUND(($G$19+(O15-20)*$F$21)*ABS(AVERAGE(IF(M15&gt;=0,N15*10^-4,-N15*10^-4)+ROUNDDOWN(M15,0),M15))*0.001,1)</f>
        <v>0</v>
      </c>
      <c r="P16" s="316">
        <f>ROUND((M15-N15)/2,4)</f>
        <v>-0.93200000000000005</v>
      </c>
      <c r="Q16" s="149"/>
      <c r="R16" s="270"/>
      <c r="S16" s="309">
        <f>2.5*SQRT(K15)</f>
        <v>0.48088460154178364</v>
      </c>
      <c r="T16" s="163"/>
    </row>
    <row r="17" spans="1:20" ht="13.5" customHeight="1">
      <c r="A17" s="601"/>
      <c r="B17" s="185"/>
      <c r="C17" s="573"/>
      <c r="D17" s="573"/>
      <c r="E17" s="573"/>
      <c r="F17" s="191" t="s">
        <v>274</v>
      </c>
      <c r="I17" s="135"/>
      <c r="J17" s="580"/>
      <c r="K17" s="661">
        <v>6.7000000000000004E-2</v>
      </c>
      <c r="L17" s="574">
        <v>4</v>
      </c>
      <c r="M17" s="567">
        <v>0.1143</v>
      </c>
      <c r="N17" s="592">
        <v>-0.11409999999999999</v>
      </c>
      <c r="O17" s="215">
        <v>22</v>
      </c>
      <c r="P17" s="176">
        <f>P15+P16</f>
        <v>75.185900000000004</v>
      </c>
      <c r="Q17" s="158"/>
      <c r="R17" s="268">
        <f>P17</f>
        <v>75.185900000000004</v>
      </c>
      <c r="S17" s="308"/>
      <c r="T17" s="125"/>
    </row>
    <row r="18" spans="1:20" ht="13.5" customHeight="1">
      <c r="A18" s="601"/>
      <c r="B18" s="185"/>
      <c r="C18" s="573" t="s">
        <v>262</v>
      </c>
      <c r="D18" s="573" t="s">
        <v>262</v>
      </c>
      <c r="E18" s="573" t="s">
        <v>262</v>
      </c>
      <c r="F18" s="184" t="s">
        <v>273</v>
      </c>
      <c r="I18" s="196" t="s">
        <v>323</v>
      </c>
      <c r="J18" s="580" t="s">
        <v>355</v>
      </c>
      <c r="K18" s="661"/>
      <c r="L18" s="574"/>
      <c r="M18" s="568"/>
      <c r="N18" s="593"/>
      <c r="O18" s="166">
        <f>ROUND(($G$19+(O17-20)*$F$21)*ABS(AVERAGE(IF(M17&gt;=0,N17*10^-4,-N17*10^-4)+ROUNDDOWN(M17,0),M17))*0.001,1)</f>
        <v>0</v>
      </c>
      <c r="P18" s="316">
        <f>ROUND((M17-N17)/2,4)</f>
        <v>0.1142</v>
      </c>
      <c r="Q18" s="149"/>
      <c r="R18" s="270"/>
      <c r="S18" s="309">
        <f>2.5*SQRT(K17)</f>
        <v>0.64710895527723922</v>
      </c>
      <c r="T18" s="163"/>
    </row>
    <row r="19" spans="1:20" ht="13.5" customHeight="1">
      <c r="A19" s="601"/>
      <c r="B19" s="185"/>
      <c r="C19" s="573"/>
      <c r="D19" s="573"/>
      <c r="E19" s="573"/>
      <c r="F19" s="202" t="s">
        <v>272</v>
      </c>
      <c r="G19" s="201">
        <v>-6.7</v>
      </c>
      <c r="H19" s="200" t="s">
        <v>271</v>
      </c>
      <c r="I19" s="135"/>
      <c r="J19" s="580"/>
      <c r="K19" s="661">
        <v>5.3999999999999999E-2</v>
      </c>
      <c r="L19" s="574">
        <v>4</v>
      </c>
      <c r="M19" s="567">
        <v>-0.74770000000000003</v>
      </c>
      <c r="N19" s="588">
        <v>0.74739999999999995</v>
      </c>
      <c r="O19" s="215">
        <v>22</v>
      </c>
      <c r="P19" s="176">
        <f>P17+P18</f>
        <v>75.3001</v>
      </c>
      <c r="Q19" s="158"/>
      <c r="R19" s="268">
        <f>P19</f>
        <v>75.3001</v>
      </c>
      <c r="S19" s="308"/>
      <c r="T19" s="125"/>
    </row>
    <row r="20" spans="1:20" ht="13.5" customHeight="1">
      <c r="A20" s="601"/>
      <c r="B20" s="185"/>
      <c r="C20" s="573" t="s">
        <v>262</v>
      </c>
      <c r="D20" s="573" t="s">
        <v>262</v>
      </c>
      <c r="E20" s="573" t="s">
        <v>262</v>
      </c>
      <c r="F20" s="119" t="s">
        <v>266</v>
      </c>
      <c r="I20" s="196" t="s">
        <v>323</v>
      </c>
      <c r="J20" s="580" t="s">
        <v>354</v>
      </c>
      <c r="K20" s="661"/>
      <c r="L20" s="595"/>
      <c r="M20" s="606"/>
      <c r="N20" s="589"/>
      <c r="O20" s="166">
        <f>ROUND(($G$19+(O19-20)*$F$21)*ABS(AVERAGE(IF(M19&gt;=0,N19*10^-4,-N19*10^-4)+ROUNDDOWN(M19,0),M19))*0.001,1)</f>
        <v>0</v>
      </c>
      <c r="P20" s="316">
        <f>ROUND((M19-N19)/2,4)</f>
        <v>-0.74760000000000004</v>
      </c>
      <c r="Q20" s="149"/>
      <c r="R20" s="270"/>
      <c r="S20" s="309">
        <f>2.5*SQRT(K19)</f>
        <v>0.58094750193111255</v>
      </c>
      <c r="T20" s="163"/>
    </row>
    <row r="21" spans="1:20" ht="13.5" customHeight="1">
      <c r="A21" s="601"/>
      <c r="B21" s="185"/>
      <c r="C21" s="573"/>
      <c r="D21" s="573"/>
      <c r="E21" s="573"/>
      <c r="F21" s="187">
        <v>0.04</v>
      </c>
      <c r="G21" s="191" t="s">
        <v>264</v>
      </c>
      <c r="I21" s="135"/>
      <c r="J21" s="580"/>
      <c r="K21" s="661">
        <v>3.5000000000000003E-2</v>
      </c>
      <c r="L21" s="643">
        <v>4</v>
      </c>
      <c r="M21" s="567">
        <v>0.1149</v>
      </c>
      <c r="N21" s="588">
        <v>-0.1149</v>
      </c>
      <c r="O21" s="215">
        <v>22</v>
      </c>
      <c r="P21" s="176">
        <f>P19+P20</f>
        <v>74.552499999999995</v>
      </c>
      <c r="Q21" s="158"/>
      <c r="R21" s="268">
        <f>P21</f>
        <v>74.552499999999995</v>
      </c>
      <c r="S21" s="308"/>
      <c r="T21" s="125"/>
    </row>
    <row r="22" spans="1:20" ht="13.5" customHeight="1">
      <c r="A22" s="601"/>
      <c r="B22" s="185"/>
      <c r="C22" s="573" t="s">
        <v>262</v>
      </c>
      <c r="D22" s="573" t="s">
        <v>262</v>
      </c>
      <c r="E22" s="573" t="s">
        <v>262</v>
      </c>
      <c r="I22" s="196" t="s">
        <v>323</v>
      </c>
      <c r="J22" s="580" t="s">
        <v>353</v>
      </c>
      <c r="K22" s="662"/>
      <c r="L22" s="643"/>
      <c r="M22" s="568"/>
      <c r="N22" s="589"/>
      <c r="O22" s="166">
        <f>ROUND(($G$19+(O21-20)*$F$21)*ABS(AVERAGE(IF(M21&gt;=0,N21*10^-4,-N21*10^-4)+ROUNDDOWN(M21,0),M21))*0.001,1)</f>
        <v>0</v>
      </c>
      <c r="P22" s="316">
        <f>ROUND((M21-N21)/2,4)</f>
        <v>0.1149</v>
      </c>
      <c r="Q22" s="149"/>
      <c r="R22" s="270"/>
      <c r="S22" s="309">
        <f>2.5*SQRT(K21)</f>
        <v>0.46770717334674272</v>
      </c>
      <c r="T22" s="163"/>
    </row>
    <row r="23" spans="1:20" ht="13.5" customHeight="1">
      <c r="A23" s="601"/>
      <c r="B23" s="185"/>
      <c r="C23" s="573"/>
      <c r="D23" s="573"/>
      <c r="E23" s="573"/>
      <c r="I23" s="135"/>
      <c r="J23" s="580"/>
      <c r="K23" s="663">
        <v>3.6999999999999998E-2</v>
      </c>
      <c r="L23" s="656">
        <v>4</v>
      </c>
      <c r="M23" s="606">
        <v>0.5706</v>
      </c>
      <c r="N23" s="592">
        <v>-0.5706</v>
      </c>
      <c r="O23" s="215">
        <v>22</v>
      </c>
      <c r="P23" s="176">
        <f>P21+P22</f>
        <v>74.667400000000001</v>
      </c>
      <c r="Q23" s="158"/>
      <c r="R23" s="268">
        <f>P23</f>
        <v>74.667400000000001</v>
      </c>
      <c r="S23" s="308"/>
      <c r="T23" s="125"/>
    </row>
    <row r="24" spans="1:20" ht="13.5" customHeight="1">
      <c r="A24" s="601"/>
      <c r="B24" s="185"/>
      <c r="C24" s="573" t="s">
        <v>262</v>
      </c>
      <c r="D24" s="573" t="s">
        <v>262</v>
      </c>
      <c r="E24" s="573" t="s">
        <v>262</v>
      </c>
      <c r="I24" s="196" t="s">
        <v>323</v>
      </c>
      <c r="J24" s="580" t="s">
        <v>352</v>
      </c>
      <c r="K24" s="664"/>
      <c r="L24" s="574"/>
      <c r="M24" s="568"/>
      <c r="N24" s="589"/>
      <c r="O24" s="166">
        <f>ROUND(($G$19+(O23-20)*$F$21)*ABS(AVERAGE(IF(M23&gt;=0,N23*10^-4,-N23*10^-4)+ROUNDDOWN(M23,0),M23))*0.001,1)</f>
        <v>0</v>
      </c>
      <c r="P24" s="316">
        <f>ROUND((M23-N23)/2,4)</f>
        <v>0.5706</v>
      </c>
      <c r="Q24" s="149"/>
      <c r="R24" s="270"/>
      <c r="S24" s="309">
        <f>2.5*SQRT(K23)</f>
        <v>0.48088460154178364</v>
      </c>
      <c r="T24" s="163"/>
    </row>
    <row r="25" spans="1:20" ht="13.5" customHeight="1">
      <c r="A25" s="601"/>
      <c r="B25" s="185"/>
      <c r="C25" s="573"/>
      <c r="D25" s="573"/>
      <c r="E25" s="573"/>
      <c r="F25" s="186"/>
      <c r="G25" s="186"/>
      <c r="I25" s="135"/>
      <c r="J25" s="580"/>
      <c r="K25" s="661">
        <v>4.8000000000000001E-2</v>
      </c>
      <c r="L25" s="574">
        <v>4</v>
      </c>
      <c r="M25" s="567">
        <v>0.1123</v>
      </c>
      <c r="N25" s="588">
        <v>-0.1123</v>
      </c>
      <c r="O25" s="215">
        <v>22</v>
      </c>
      <c r="P25" s="176">
        <f>P23+P24</f>
        <v>75.238</v>
      </c>
      <c r="Q25" s="158"/>
      <c r="R25" s="268">
        <f>P25</f>
        <v>75.238</v>
      </c>
      <c r="S25" s="308"/>
      <c r="T25" s="125"/>
    </row>
    <row r="26" spans="1:20" ht="13.5" customHeight="1">
      <c r="A26" s="601"/>
      <c r="B26" s="185"/>
      <c r="C26" s="573" t="s">
        <v>262</v>
      </c>
      <c r="D26" s="573" t="s">
        <v>262</v>
      </c>
      <c r="E26" s="573" t="s">
        <v>262</v>
      </c>
      <c r="F26" s="190"/>
      <c r="G26" s="189"/>
      <c r="H26" s="188"/>
      <c r="I26" s="196" t="s">
        <v>323</v>
      </c>
      <c r="J26" s="580" t="s">
        <v>351</v>
      </c>
      <c r="K26" s="661"/>
      <c r="L26" s="574"/>
      <c r="M26" s="568"/>
      <c r="N26" s="589"/>
      <c r="O26" s="166">
        <f>ROUND(($G$19+(O25-20)*$F$21)*ABS(AVERAGE(IF(M25&gt;=0,N25*10^-4,-N25*10^-4)+ROUNDDOWN(M25,0),M25))*0.001,1)</f>
        <v>0</v>
      </c>
      <c r="P26" s="316">
        <f>ROUND((M25-N25)/2,4)</f>
        <v>0.1123</v>
      </c>
      <c r="Q26" s="149"/>
      <c r="R26" s="270"/>
      <c r="S26" s="309">
        <f>2.5*SQRT(K25)</f>
        <v>0.54772255750516607</v>
      </c>
      <c r="T26" s="163"/>
    </row>
    <row r="27" spans="1:20" ht="13.5" customHeight="1">
      <c r="A27" s="601"/>
      <c r="B27" s="185"/>
      <c r="C27" s="573"/>
      <c r="D27" s="573"/>
      <c r="E27" s="573"/>
      <c r="I27" s="135"/>
      <c r="J27" s="580"/>
      <c r="K27" s="661">
        <v>7.0999999999999994E-2</v>
      </c>
      <c r="L27" s="572">
        <v>4</v>
      </c>
      <c r="M27" s="567">
        <v>0.76959999999999995</v>
      </c>
      <c r="N27" s="592">
        <v>-0.76949999999999996</v>
      </c>
      <c r="O27" s="215">
        <v>22</v>
      </c>
      <c r="P27" s="176">
        <f>P25+P26</f>
        <v>75.350300000000004</v>
      </c>
      <c r="Q27" s="158"/>
      <c r="R27" s="268">
        <f>P27</f>
        <v>75.350300000000004</v>
      </c>
      <c r="S27" s="308"/>
      <c r="T27" s="125"/>
    </row>
    <row r="28" spans="1:20" ht="13.5" customHeight="1">
      <c r="A28" s="601"/>
      <c r="B28" s="185"/>
      <c r="C28" s="573" t="s">
        <v>262</v>
      </c>
      <c r="D28" s="573" t="s">
        <v>262</v>
      </c>
      <c r="E28" s="573" t="s">
        <v>262</v>
      </c>
      <c r="F28" s="187"/>
      <c r="G28" s="187"/>
      <c r="H28" s="186"/>
      <c r="I28" s="196" t="s">
        <v>323</v>
      </c>
      <c r="J28" s="580" t="s">
        <v>350</v>
      </c>
      <c r="K28" s="661"/>
      <c r="L28" s="572"/>
      <c r="M28" s="568"/>
      <c r="N28" s="593"/>
      <c r="O28" s="166">
        <f>ROUND(($G$19+(O27-20)*$F$21)*ABS(AVERAGE(IF(M27&gt;=0,N27*10^-4,-N27*10^-4)+ROUNDDOWN(M27,0),M27))*0.001,1)</f>
        <v>0</v>
      </c>
      <c r="P28" s="316">
        <f>ROUND((M27-N27)/2,4)</f>
        <v>0.76959999999999995</v>
      </c>
      <c r="Q28" s="149"/>
      <c r="R28" s="270"/>
      <c r="S28" s="309">
        <f>2.5*SQRT(K27)</f>
        <v>0.66614562972371127</v>
      </c>
      <c r="T28" s="163"/>
    </row>
    <row r="29" spans="1:20" ht="13.5" customHeight="1">
      <c r="A29" s="601"/>
      <c r="B29" s="185"/>
      <c r="C29" s="573"/>
      <c r="D29" s="573"/>
      <c r="E29" s="573"/>
      <c r="H29" s="184"/>
      <c r="I29" s="135"/>
      <c r="J29" s="580"/>
      <c r="K29" s="661">
        <v>6.9000000000000006E-2</v>
      </c>
      <c r="L29" s="572">
        <v>4</v>
      </c>
      <c r="M29" s="567">
        <v>-0.92390000000000005</v>
      </c>
      <c r="N29" s="588">
        <v>0.92379999999999995</v>
      </c>
      <c r="O29" s="215">
        <v>22</v>
      </c>
      <c r="P29" s="176">
        <f>P27+P28</f>
        <v>76.119900000000001</v>
      </c>
      <c r="Q29" s="162"/>
      <c r="R29" s="268">
        <f>P29</f>
        <v>76.119900000000001</v>
      </c>
      <c r="S29" s="308"/>
      <c r="T29" s="125"/>
    </row>
    <row r="30" spans="1:20" ht="13.5" customHeight="1">
      <c r="A30" s="601"/>
      <c r="B30" s="615"/>
      <c r="C30" s="573" t="s">
        <v>262</v>
      </c>
      <c r="D30" s="573" t="s">
        <v>262</v>
      </c>
      <c r="E30" s="573" t="s">
        <v>262</v>
      </c>
      <c r="F30" s="182"/>
      <c r="G30" s="181"/>
      <c r="H30" s="180"/>
      <c r="I30" s="196" t="s">
        <v>323</v>
      </c>
      <c r="J30" s="580" t="s">
        <v>263</v>
      </c>
      <c r="K30" s="661"/>
      <c r="L30" s="572"/>
      <c r="M30" s="568"/>
      <c r="N30" s="589"/>
      <c r="O30" s="166">
        <f>ROUND(($G$19+(O29-20)*$F$21)*ABS(AVERAGE(IF(M29&gt;=0,N29*10^-4,-N29*10^-4)+ROUNDDOWN(M29,0),M29))*0.001,1)</f>
        <v>0</v>
      </c>
      <c r="P30" s="316">
        <f>ROUND((M29-N29)/2+T2,4)</f>
        <v>9.3862000000000005</v>
      </c>
      <c r="Q30" s="149"/>
      <c r="R30" s="270"/>
      <c r="S30" s="309">
        <f>2.5*SQRT(K29)</f>
        <v>0.65669627682818488</v>
      </c>
      <c r="T30" s="163" t="s">
        <v>257</v>
      </c>
    </row>
    <row r="31" spans="1:20" ht="13.5" customHeight="1">
      <c r="A31" s="601"/>
      <c r="B31" s="616"/>
      <c r="C31" s="573"/>
      <c r="D31" s="573"/>
      <c r="E31" s="573"/>
      <c r="F31" s="179"/>
      <c r="G31" s="152"/>
      <c r="H31" s="152"/>
      <c r="I31" s="135"/>
      <c r="J31" s="580"/>
      <c r="K31" s="298"/>
      <c r="L31" s="221"/>
      <c r="M31" s="260"/>
      <c r="N31" s="260"/>
      <c r="O31" s="160"/>
      <c r="P31" s="176">
        <f>P29+P30</f>
        <v>85.506100000000004</v>
      </c>
      <c r="Q31" s="158"/>
      <c r="R31" s="268">
        <f>P31</f>
        <v>85.506100000000004</v>
      </c>
      <c r="S31" s="308"/>
      <c r="T31" s="273"/>
    </row>
    <row r="32" spans="1:20" ht="13.5" customHeight="1">
      <c r="A32" s="601"/>
      <c r="B32" s="156"/>
      <c r="C32" s="569"/>
      <c r="D32" s="569"/>
      <c r="E32" s="569"/>
      <c r="F32" s="152"/>
      <c r="G32" s="152"/>
      <c r="H32" s="152"/>
      <c r="I32" s="196"/>
      <c r="J32" s="575" t="s">
        <v>255</v>
      </c>
      <c r="K32" s="297">
        <f>SUM(K10:K30)</f>
        <v>0.54099999999999993</v>
      </c>
      <c r="L32" s="267">
        <f>SUM(L8:L30)</f>
        <v>44</v>
      </c>
      <c r="M32" s="288"/>
      <c r="N32" s="288"/>
      <c r="O32" s="166"/>
      <c r="P32" s="165"/>
      <c r="Q32" s="149"/>
      <c r="R32" s="164"/>
      <c r="S32" s="309"/>
      <c r="T32" s="163"/>
    </row>
    <row r="33" spans="1:21" ht="13.5" customHeight="1">
      <c r="A33" s="601"/>
      <c r="B33" s="156"/>
      <c r="C33" s="570"/>
      <c r="D33" s="570"/>
      <c r="E33" s="570"/>
      <c r="F33" s="152"/>
      <c r="G33" s="152"/>
      <c r="H33" s="152"/>
      <c r="I33" s="135"/>
      <c r="J33" s="576"/>
      <c r="K33" s="661"/>
      <c r="L33" s="574"/>
      <c r="M33" s="583"/>
      <c r="N33" s="586"/>
      <c r="O33" s="160"/>
      <c r="P33" s="159"/>
      <c r="Q33" s="158"/>
      <c r="R33" s="157">
        <f>P33</f>
        <v>0</v>
      </c>
      <c r="S33" s="308"/>
      <c r="T33" s="125"/>
    </row>
    <row r="34" spans="1:21" ht="13.5" customHeight="1">
      <c r="A34" s="601"/>
      <c r="B34" s="156"/>
      <c r="C34" s="569"/>
      <c r="D34" s="569"/>
      <c r="E34" s="573"/>
      <c r="F34" s="152"/>
      <c r="G34" s="152"/>
      <c r="H34" s="152"/>
      <c r="I34" s="196"/>
      <c r="J34" s="580"/>
      <c r="K34" s="661"/>
      <c r="L34" s="574"/>
      <c r="M34" s="582"/>
      <c r="N34" s="587"/>
      <c r="O34" s="166"/>
      <c r="P34" s="165"/>
      <c r="Q34" s="149"/>
      <c r="R34" s="164"/>
      <c r="S34" s="309"/>
      <c r="T34" s="163"/>
    </row>
    <row r="35" spans="1:21" ht="13.5" customHeight="1">
      <c r="A35" s="601"/>
      <c r="B35" s="156"/>
      <c r="C35" s="570"/>
      <c r="D35" s="570"/>
      <c r="E35" s="573"/>
      <c r="F35" s="152"/>
      <c r="G35" s="152"/>
      <c r="H35" s="152"/>
      <c r="I35" s="135"/>
      <c r="J35" s="580"/>
      <c r="K35" s="661"/>
      <c r="L35" s="574"/>
      <c r="M35" s="581"/>
      <c r="N35" s="581"/>
      <c r="O35" s="160"/>
      <c r="P35" s="159"/>
      <c r="Q35" s="158"/>
      <c r="R35" s="157">
        <f>P35</f>
        <v>0</v>
      </c>
      <c r="S35" s="308"/>
      <c r="T35" s="125"/>
    </row>
    <row r="36" spans="1:21" ht="13.5" customHeight="1" thickBot="1">
      <c r="A36" s="601"/>
      <c r="B36" s="156"/>
      <c r="C36" s="569" t="s">
        <v>269</v>
      </c>
      <c r="D36" s="569" t="s">
        <v>294</v>
      </c>
      <c r="E36" s="155" t="s">
        <v>327</v>
      </c>
      <c r="F36" s="152"/>
      <c r="G36" s="152"/>
      <c r="H36" s="152"/>
      <c r="I36" s="223"/>
      <c r="J36" s="207" t="s">
        <v>349</v>
      </c>
      <c r="K36" s="661"/>
      <c r="L36" s="574"/>
      <c r="M36" s="582"/>
      <c r="N36" s="582"/>
      <c r="O36" s="146"/>
      <c r="P36" s="218" t="s">
        <v>290</v>
      </c>
      <c r="Q36" s="149"/>
      <c r="R36" s="218" t="s">
        <v>290</v>
      </c>
      <c r="S36" s="307"/>
      <c r="T36" s="163" t="s">
        <v>257</v>
      </c>
    </row>
    <row r="37" spans="1:21" ht="13.5" customHeight="1" thickTop="1">
      <c r="A37" s="601"/>
      <c r="B37" s="156"/>
      <c r="C37" s="570"/>
      <c r="D37" s="570"/>
      <c r="E37" s="140" t="s">
        <v>325</v>
      </c>
      <c r="F37" s="152"/>
      <c r="G37" s="152"/>
      <c r="H37" s="152"/>
      <c r="I37" s="217" t="s">
        <v>289</v>
      </c>
      <c r="J37" s="204" t="s">
        <v>263</v>
      </c>
      <c r="K37" s="296"/>
      <c r="L37" s="574">
        <v>16</v>
      </c>
      <c r="M37" s="606">
        <v>8.1791999999999998</v>
      </c>
      <c r="N37" s="592">
        <v>-8.1791</v>
      </c>
      <c r="O37" s="215">
        <v>22</v>
      </c>
      <c r="P37" s="287">
        <f>R37</f>
        <v>85.506</v>
      </c>
      <c r="Q37" s="158"/>
      <c r="R37" s="268">
        <f>R9</f>
        <v>85.506</v>
      </c>
      <c r="S37" s="308"/>
      <c r="T37" s="125"/>
    </row>
    <row r="38" spans="1:21" ht="13.5" customHeight="1">
      <c r="A38" s="601"/>
      <c r="B38" s="614"/>
      <c r="C38" s="569" t="s">
        <v>262</v>
      </c>
      <c r="D38" s="569" t="s">
        <v>262</v>
      </c>
      <c r="E38" s="569" t="s">
        <v>262</v>
      </c>
      <c r="F38" s="152"/>
      <c r="G38" s="152"/>
      <c r="H38" s="152"/>
      <c r="I38" s="196" t="s">
        <v>323</v>
      </c>
      <c r="J38" s="580" t="s">
        <v>348</v>
      </c>
      <c r="K38" s="297">
        <v>6.5000000000000002E-2</v>
      </c>
      <c r="L38" s="574"/>
      <c r="M38" s="568"/>
      <c r="N38" s="589"/>
      <c r="O38" s="166">
        <f>ROUND(($G$19+(O37-20)*$F$21)*ABS(AVERAGE(IF(M37&gt;=0,N37*10^-4,-N37*10^-4)+ROUNDDOWN(M37,0),M37))*0.001,1)</f>
        <v>-0.1</v>
      </c>
      <c r="P38" s="316">
        <f>ROUND((M37-N37)/2,4)-0.0001-T2</f>
        <v>-2.1309000000000005</v>
      </c>
      <c r="Q38" s="149"/>
      <c r="R38" s="270"/>
      <c r="S38" s="309">
        <f>2.5*SQRT(K38)</f>
        <v>0.63737743919909817</v>
      </c>
      <c r="T38" s="163"/>
    </row>
    <row r="39" spans="1:21" ht="13.5" customHeight="1">
      <c r="A39" s="601"/>
      <c r="B39" s="614"/>
      <c r="C39" s="570"/>
      <c r="D39" s="570"/>
      <c r="E39" s="570"/>
      <c r="F39" s="152"/>
      <c r="G39" s="152"/>
      <c r="H39" s="152"/>
      <c r="I39" s="135"/>
      <c r="J39" s="580"/>
      <c r="K39" s="298"/>
      <c r="L39" s="221"/>
      <c r="M39" s="260"/>
      <c r="N39" s="260"/>
      <c r="O39" s="160"/>
      <c r="P39" s="286">
        <f>P37+P38</f>
        <v>83.375100000000003</v>
      </c>
      <c r="Q39" s="158"/>
      <c r="R39" s="268">
        <f>P39</f>
        <v>83.375100000000003</v>
      </c>
      <c r="S39" s="308"/>
      <c r="T39" s="125"/>
    </row>
    <row r="40" spans="1:21" ht="13.5" customHeight="1">
      <c r="A40" s="601"/>
      <c r="B40" s="156"/>
      <c r="C40" s="569"/>
      <c r="D40" s="569"/>
      <c r="E40" s="573"/>
      <c r="F40" s="152"/>
      <c r="G40" s="152"/>
      <c r="H40" s="152"/>
      <c r="I40" s="196"/>
      <c r="J40" s="575" t="s">
        <v>255</v>
      </c>
      <c r="K40" s="297">
        <f>SUM(K38)</f>
        <v>6.5000000000000002E-2</v>
      </c>
      <c r="L40" s="267">
        <f>L37</f>
        <v>16</v>
      </c>
      <c r="M40" s="195"/>
      <c r="N40" s="195"/>
      <c r="O40" s="166"/>
      <c r="P40" s="165"/>
      <c r="Q40" s="149"/>
      <c r="R40" s="164"/>
      <c r="S40" s="309"/>
      <c r="T40" s="163"/>
    </row>
    <row r="41" spans="1:21" ht="13.5" customHeight="1">
      <c r="A41" s="601"/>
      <c r="B41" s="156"/>
      <c r="C41" s="570"/>
      <c r="D41" s="570"/>
      <c r="E41" s="573"/>
      <c r="F41" s="152"/>
      <c r="G41" s="152"/>
      <c r="H41" s="152"/>
      <c r="I41" s="135"/>
      <c r="J41" s="576"/>
      <c r="K41" s="661"/>
      <c r="L41" s="572"/>
      <c r="M41" s="581"/>
      <c r="N41" s="586"/>
      <c r="O41" s="160"/>
      <c r="P41" s="159"/>
      <c r="Q41" s="158"/>
      <c r="R41" s="157"/>
      <c r="S41" s="308"/>
      <c r="T41" s="125"/>
    </row>
    <row r="42" spans="1:21" ht="13.5" customHeight="1">
      <c r="A42" s="601"/>
      <c r="B42" s="156"/>
      <c r="C42" s="569"/>
      <c r="D42" s="569"/>
      <c r="E42" s="573"/>
      <c r="F42" s="152"/>
      <c r="G42" s="152"/>
      <c r="H42" s="152"/>
      <c r="I42" s="196"/>
      <c r="J42" s="580"/>
      <c r="K42" s="661"/>
      <c r="L42" s="572"/>
      <c r="M42" s="582"/>
      <c r="N42" s="587"/>
      <c r="O42" s="166"/>
      <c r="P42" s="165"/>
      <c r="Q42" s="149"/>
      <c r="R42" s="164"/>
      <c r="S42" s="309"/>
      <c r="T42" s="163"/>
    </row>
    <row r="43" spans="1:21" ht="13.5" customHeight="1">
      <c r="A43" s="601"/>
      <c r="B43" s="156"/>
      <c r="C43" s="570"/>
      <c r="D43" s="570"/>
      <c r="E43" s="573"/>
      <c r="F43" s="152"/>
      <c r="G43" s="152"/>
      <c r="H43" s="152"/>
      <c r="I43" s="135"/>
      <c r="J43" s="580"/>
      <c r="K43" s="298"/>
      <c r="L43" s="221"/>
      <c r="M43" s="161"/>
      <c r="N43" s="161"/>
      <c r="O43" s="160"/>
      <c r="P43" s="159"/>
      <c r="Q43" s="158"/>
      <c r="R43" s="157"/>
      <c r="S43" s="308"/>
      <c r="T43" s="125"/>
    </row>
    <row r="44" spans="1:21" ht="13.5" customHeight="1">
      <c r="A44" s="601"/>
      <c r="B44" s="156"/>
      <c r="C44" s="590"/>
      <c r="D44" s="590"/>
      <c r="E44" s="154"/>
      <c r="F44" s="153"/>
      <c r="G44" s="152"/>
      <c r="H44" s="151"/>
      <c r="I44" s="150"/>
      <c r="J44" s="575"/>
      <c r="K44" s="297"/>
      <c r="L44" s="285"/>
      <c r="M44" s="148"/>
      <c r="N44" s="147"/>
      <c r="O44" s="146"/>
      <c r="P44" s="145"/>
      <c r="Q44" s="144"/>
      <c r="R44" s="143"/>
      <c r="S44" s="310"/>
      <c r="T44" s="142"/>
    </row>
    <row r="45" spans="1:21" ht="13.5" customHeight="1">
      <c r="A45" s="602"/>
      <c r="B45" s="141"/>
      <c r="C45" s="591"/>
      <c r="D45" s="591"/>
      <c r="E45" s="139"/>
      <c r="F45" s="138"/>
      <c r="G45" s="137"/>
      <c r="H45" s="136"/>
      <c r="I45" s="135"/>
      <c r="J45" s="576"/>
      <c r="K45" s="299"/>
      <c r="L45" s="132"/>
      <c r="M45" s="131"/>
      <c r="N45" s="130"/>
      <c r="O45" s="129"/>
      <c r="P45" s="128"/>
      <c r="Q45" s="127"/>
      <c r="R45" s="126"/>
      <c r="S45" s="311"/>
      <c r="T45" s="125"/>
    </row>
    <row r="46" spans="1:21" ht="11.1" customHeight="1">
      <c r="A46" s="255"/>
      <c r="B46" s="254"/>
      <c r="C46" s="254"/>
      <c r="D46" s="254"/>
      <c r="E46" s="254"/>
      <c r="F46" s="152"/>
      <c r="G46" s="152"/>
      <c r="H46" s="152"/>
      <c r="I46" s="253"/>
      <c r="J46" s="252"/>
      <c r="K46" s="665"/>
      <c r="L46" s="639"/>
      <c r="M46" s="251"/>
      <c r="N46" s="250"/>
      <c r="O46" s="249"/>
      <c r="P46" s="248"/>
      <c r="Q46" s="247"/>
      <c r="R46" s="246"/>
      <c r="S46" s="312"/>
      <c r="T46" s="245"/>
    </row>
    <row r="47" spans="1:21" ht="11.1" customHeight="1">
      <c r="A47" s="255"/>
      <c r="B47" s="254"/>
      <c r="C47" s="254"/>
      <c r="D47" s="254"/>
      <c r="E47" s="254"/>
      <c r="F47" s="152"/>
      <c r="G47" s="152"/>
      <c r="H47" s="152"/>
      <c r="I47" s="253"/>
      <c r="J47" s="252"/>
      <c r="K47" s="665"/>
      <c r="L47" s="639"/>
      <c r="M47" s="251"/>
      <c r="N47" s="250"/>
      <c r="O47" s="249"/>
      <c r="P47" s="248"/>
      <c r="Q47" s="247"/>
      <c r="R47" s="246"/>
      <c r="S47" s="312"/>
      <c r="T47" s="245"/>
    </row>
    <row r="48" spans="1:21" ht="21" customHeight="1">
      <c r="B48" s="243"/>
      <c r="C48" s="243"/>
      <c r="D48" s="243"/>
      <c r="E48" s="243"/>
      <c r="F48" s="243"/>
      <c r="G48" s="607" t="s">
        <v>321</v>
      </c>
      <c r="H48" s="607"/>
      <c r="I48" s="607"/>
      <c r="J48" s="607"/>
      <c r="K48" s="607"/>
      <c r="L48" s="607"/>
      <c r="M48" s="607"/>
      <c r="N48" s="607"/>
      <c r="O48" s="243"/>
      <c r="P48" s="243"/>
      <c r="Q48" s="243"/>
      <c r="R48" s="243"/>
      <c r="S48" s="303"/>
      <c r="T48" s="243"/>
      <c r="U48" s="238"/>
    </row>
    <row r="49" spans="1:21" ht="9" customHeight="1">
      <c r="B49" s="240"/>
      <c r="C49" s="240"/>
      <c r="D49" s="240"/>
      <c r="E49" s="240"/>
      <c r="F49" s="240"/>
      <c r="G49" s="240"/>
      <c r="H49" s="240"/>
      <c r="I49" s="240"/>
      <c r="J49" s="240"/>
      <c r="K49" s="293"/>
      <c r="L49" s="240"/>
      <c r="M49" s="241"/>
      <c r="N49" s="240"/>
      <c r="O49" s="240"/>
      <c r="P49" s="240"/>
      <c r="Q49" s="240"/>
      <c r="R49" s="240"/>
      <c r="S49" s="304"/>
      <c r="T49" s="239"/>
      <c r="U49" s="238"/>
    </row>
    <row r="50" spans="1:21" ht="12.75" customHeight="1">
      <c r="B50" s="235" t="s">
        <v>320</v>
      </c>
      <c r="C50" s="235" t="s">
        <v>334</v>
      </c>
      <c r="D50" s="235"/>
      <c r="E50" s="237"/>
      <c r="F50" s="235" t="s">
        <v>318</v>
      </c>
      <c r="G50" s="608" t="s">
        <v>334</v>
      </c>
      <c r="H50" s="608"/>
      <c r="I50" s="608"/>
      <c r="J50" s="232"/>
      <c r="K50" s="294"/>
      <c r="L50" s="235" t="s">
        <v>347</v>
      </c>
      <c r="M50" s="234"/>
      <c r="N50" s="233"/>
      <c r="O50" s="232"/>
      <c r="P50" s="284"/>
    </row>
    <row r="51" spans="1:21" ht="9" customHeight="1">
      <c r="B51" s="230"/>
      <c r="C51" s="230"/>
      <c r="D51" s="230"/>
      <c r="E51" s="230"/>
      <c r="F51" s="230"/>
      <c r="G51" s="231"/>
      <c r="L51" s="230"/>
      <c r="O51" s="276"/>
    </row>
    <row r="52" spans="1:21" ht="17.45" customHeight="1">
      <c r="A52" s="618" t="s">
        <v>315</v>
      </c>
      <c r="B52" s="155" t="s">
        <v>314</v>
      </c>
      <c r="C52" s="620" t="s">
        <v>313</v>
      </c>
      <c r="D52" s="621"/>
      <c r="E52" s="622"/>
      <c r="F52" s="623" t="s">
        <v>312</v>
      </c>
      <c r="G52" s="624"/>
      <c r="H52" s="625"/>
      <c r="I52" s="629" t="s">
        <v>311</v>
      </c>
      <c r="J52" s="631" t="s">
        <v>310</v>
      </c>
      <c r="K52" s="659" t="s">
        <v>309</v>
      </c>
      <c r="L52" s="590" t="s">
        <v>308</v>
      </c>
      <c r="M52" s="609" t="s">
        <v>307</v>
      </c>
      <c r="N52" s="610"/>
      <c r="O52" s="611"/>
      <c r="P52" s="590" t="s">
        <v>306</v>
      </c>
      <c r="Q52" s="596" t="s">
        <v>305</v>
      </c>
      <c r="R52" s="598" t="s">
        <v>304</v>
      </c>
      <c r="S52" s="313"/>
      <c r="T52" s="590" t="s">
        <v>303</v>
      </c>
    </row>
    <row r="53" spans="1:21" ht="17.45" customHeight="1">
      <c r="A53" s="619"/>
      <c r="B53" s="140" t="s">
        <v>302</v>
      </c>
      <c r="C53" s="226" t="s">
        <v>301</v>
      </c>
      <c r="D53" s="226" t="s">
        <v>300</v>
      </c>
      <c r="E53" s="226" t="s">
        <v>299</v>
      </c>
      <c r="F53" s="626"/>
      <c r="G53" s="627"/>
      <c r="H53" s="628"/>
      <c r="I53" s="630"/>
      <c r="J53" s="630"/>
      <c r="K53" s="660"/>
      <c r="L53" s="591"/>
      <c r="M53" s="227" t="s">
        <v>298</v>
      </c>
      <c r="N53" s="226" t="s">
        <v>297</v>
      </c>
      <c r="O53" s="225" t="s">
        <v>296</v>
      </c>
      <c r="P53" s="591"/>
      <c r="Q53" s="597"/>
      <c r="R53" s="599"/>
      <c r="S53" s="314"/>
      <c r="T53" s="591"/>
    </row>
    <row r="54" spans="1:21" ht="13.5" customHeight="1" thickBot="1">
      <c r="A54" s="600" t="str">
        <f>A8</f>
        <v>森永　貴之</v>
      </c>
      <c r="B54" s="275" t="s">
        <v>332</v>
      </c>
      <c r="C54" s="569" t="s">
        <v>269</v>
      </c>
      <c r="D54" s="569" t="s">
        <v>294</v>
      </c>
      <c r="E54" s="155" t="s">
        <v>327</v>
      </c>
      <c r="F54" s="224"/>
      <c r="G54" s="224"/>
      <c r="H54" s="224"/>
      <c r="I54" s="223"/>
      <c r="J54" s="207" t="s">
        <v>346</v>
      </c>
      <c r="K54" s="295" t="s">
        <v>291</v>
      </c>
      <c r="L54" s="603">
        <v>4</v>
      </c>
      <c r="M54" s="220" t="s">
        <v>290</v>
      </c>
      <c r="N54" s="218" t="s">
        <v>290</v>
      </c>
      <c r="O54" s="219"/>
      <c r="P54" s="218" t="s">
        <v>290</v>
      </c>
      <c r="Q54" s="149"/>
      <c r="R54" s="218" t="s">
        <v>290</v>
      </c>
      <c r="S54" s="307"/>
      <c r="T54" s="163"/>
    </row>
    <row r="55" spans="1:21" ht="13.5" customHeight="1" thickTop="1">
      <c r="A55" s="601"/>
      <c r="B55" s="185"/>
      <c r="C55" s="570"/>
      <c r="D55" s="570"/>
      <c r="E55" s="140" t="s">
        <v>325</v>
      </c>
      <c r="F55" s="152"/>
      <c r="G55" s="152"/>
      <c r="H55" s="152"/>
      <c r="I55" s="217" t="s">
        <v>289</v>
      </c>
      <c r="J55" s="204" t="s">
        <v>343</v>
      </c>
      <c r="K55" s="296"/>
      <c r="L55" s="604"/>
      <c r="M55" s="606">
        <v>-0.10979999999999999</v>
      </c>
      <c r="N55" s="592">
        <v>0.11</v>
      </c>
      <c r="O55" s="215">
        <v>22</v>
      </c>
      <c r="P55" s="206">
        <f>R55</f>
        <v>83.375100000000003</v>
      </c>
      <c r="Q55" s="175"/>
      <c r="R55" s="263">
        <f>R39</f>
        <v>83.375100000000003</v>
      </c>
      <c r="S55" s="315"/>
      <c r="T55" s="125"/>
    </row>
    <row r="56" spans="1:21" ht="13.5" customHeight="1">
      <c r="A56" s="601"/>
      <c r="B56" s="283"/>
      <c r="C56" s="573" t="s">
        <v>262</v>
      </c>
      <c r="D56" s="573" t="s">
        <v>262</v>
      </c>
      <c r="E56" s="573" t="s">
        <v>262</v>
      </c>
      <c r="F56" s="152"/>
      <c r="G56" s="152"/>
      <c r="H56" s="152"/>
      <c r="I56" s="196" t="s">
        <v>323</v>
      </c>
      <c r="J56" s="580" t="s">
        <v>345</v>
      </c>
      <c r="K56" s="297">
        <v>1.7999999999999999E-2</v>
      </c>
      <c r="L56" s="605"/>
      <c r="M56" s="568"/>
      <c r="N56" s="589"/>
      <c r="O56" s="166">
        <f>ROUND(($G$19+(O55-20)*$F$21)*ABS(AVERAGE(IF(M55&gt;=0,N55*10^-4,-N55*10^-4)+ROUNDDOWN(M55,0),M55))*0.001,1)</f>
        <v>0</v>
      </c>
      <c r="P56" s="316">
        <f>ROUND((M55-N55)/2,4)</f>
        <v>-0.1099</v>
      </c>
      <c r="Q56" s="169"/>
      <c r="R56" s="169"/>
      <c r="S56" s="309">
        <f>2.5*SQRT(K56)</f>
        <v>0.33541019662496846</v>
      </c>
      <c r="T56" s="163"/>
    </row>
    <row r="57" spans="1:21" ht="13.5" customHeight="1">
      <c r="A57" s="601"/>
      <c r="B57" s="283"/>
      <c r="C57" s="573"/>
      <c r="D57" s="573"/>
      <c r="E57" s="573"/>
      <c r="H57" s="184"/>
      <c r="I57" s="135"/>
      <c r="J57" s="580"/>
      <c r="K57" s="661">
        <v>2.1999999999999999E-2</v>
      </c>
      <c r="L57" s="572">
        <v>4</v>
      </c>
      <c r="M57" s="567">
        <v>-2.5999999999999999E-3</v>
      </c>
      <c r="N57" s="592">
        <v>2.5999999999999999E-3</v>
      </c>
      <c r="O57" s="215">
        <v>22</v>
      </c>
      <c r="P57" s="176">
        <f>P55+P56</f>
        <v>83.265200000000007</v>
      </c>
      <c r="Q57" s="175"/>
      <c r="R57" s="174">
        <f>P57+(Q57/10000)</f>
        <v>83.265200000000007</v>
      </c>
      <c r="S57" s="308"/>
      <c r="T57" s="125"/>
    </row>
    <row r="58" spans="1:21" ht="13.5" customHeight="1">
      <c r="A58" s="601"/>
      <c r="B58" s="615" t="str">
        <f>B12</f>
        <v>青梅</v>
      </c>
      <c r="C58" s="573" t="s">
        <v>262</v>
      </c>
      <c r="D58" s="573" t="s">
        <v>262</v>
      </c>
      <c r="E58" s="573" t="s">
        <v>262</v>
      </c>
      <c r="F58" s="191" t="s">
        <v>282</v>
      </c>
      <c r="G58" s="189"/>
      <c r="H58" s="214"/>
      <c r="I58" s="196" t="s">
        <v>323</v>
      </c>
      <c r="J58" s="580" t="s">
        <v>341</v>
      </c>
      <c r="K58" s="661"/>
      <c r="L58" s="572"/>
      <c r="M58" s="568"/>
      <c r="N58" s="593"/>
      <c r="O58" s="166">
        <f>ROUND(($G$19+(O57-20)*$F$21)*ABS(AVERAGE(IF(M57&gt;=0,N57*10^-4,-N57*10^-4)+ROUNDDOWN(M57,0),M57))*0.001,1)</f>
        <v>0</v>
      </c>
      <c r="P58" s="316">
        <f>ROUND((M57-N57)/2,4)</f>
        <v>-2.5999999999999999E-3</v>
      </c>
      <c r="Q58" s="169"/>
      <c r="R58" s="169"/>
      <c r="S58" s="309">
        <f>2.5*SQRT(K57)</f>
        <v>0.3708099243547831</v>
      </c>
      <c r="T58" s="163"/>
    </row>
    <row r="59" spans="1:21" ht="13.5" customHeight="1">
      <c r="A59" s="601"/>
      <c r="B59" s="616"/>
      <c r="C59" s="573"/>
      <c r="D59" s="573"/>
      <c r="E59" s="573"/>
      <c r="F59" s="577" t="s">
        <v>278</v>
      </c>
      <c r="G59" s="612"/>
      <c r="H59" s="613"/>
      <c r="I59" s="135"/>
      <c r="J59" s="580"/>
      <c r="K59" s="661">
        <v>2.4E-2</v>
      </c>
      <c r="L59" s="572">
        <v>4</v>
      </c>
      <c r="M59" s="567">
        <v>0.1084</v>
      </c>
      <c r="N59" s="588">
        <v>-0.1086</v>
      </c>
      <c r="O59" s="215">
        <v>22</v>
      </c>
      <c r="P59" s="176">
        <f>P57+P58</f>
        <v>83.262600000000006</v>
      </c>
      <c r="Q59" s="175"/>
      <c r="R59" s="174">
        <f>P59+(Q59/10000)</f>
        <v>83.262600000000006</v>
      </c>
      <c r="S59" s="308"/>
      <c r="T59" s="125"/>
    </row>
    <row r="60" spans="1:21" ht="13.5" customHeight="1">
      <c r="A60" s="601"/>
      <c r="B60" s="185"/>
      <c r="C60" s="573" t="s">
        <v>262</v>
      </c>
      <c r="D60" s="573" t="s">
        <v>262</v>
      </c>
      <c r="E60" s="573" t="s">
        <v>262</v>
      </c>
      <c r="F60" s="577" t="s">
        <v>276</v>
      </c>
      <c r="G60" s="612"/>
      <c r="H60" s="613"/>
      <c r="I60" s="196" t="s">
        <v>323</v>
      </c>
      <c r="J60" s="580" t="s">
        <v>344</v>
      </c>
      <c r="K60" s="661"/>
      <c r="L60" s="572"/>
      <c r="M60" s="568"/>
      <c r="N60" s="589"/>
      <c r="O60" s="166">
        <f>ROUND(($G$19+(O59-20)*$F$21)*ABS(AVERAGE(IF(M59&gt;=0,N59*10^-4,-N59*10^-4)+ROUNDDOWN(M59,0),M59))*0.001,1)</f>
        <v>0</v>
      </c>
      <c r="P60" s="316">
        <f>ROUND((M59-N59)/2,4)</f>
        <v>0.1085</v>
      </c>
      <c r="Q60" s="169"/>
      <c r="R60" s="169"/>
      <c r="S60" s="309">
        <f>2.5*SQRT(K59)</f>
        <v>0.3872983346207417</v>
      </c>
      <c r="T60" s="163"/>
    </row>
    <row r="61" spans="1:21" ht="13.5" customHeight="1">
      <c r="A61" s="601"/>
      <c r="B61" s="185"/>
      <c r="C61" s="573"/>
      <c r="D61" s="573"/>
      <c r="E61" s="573"/>
      <c r="F61" s="577"/>
      <c r="G61" s="612"/>
      <c r="H61" s="613"/>
      <c r="I61" s="135"/>
      <c r="J61" s="580"/>
      <c r="K61" s="661">
        <v>2.1000000000000001E-2</v>
      </c>
      <c r="L61" s="572">
        <v>4</v>
      </c>
      <c r="M61" s="567">
        <v>4.1000000000000003E-3</v>
      </c>
      <c r="N61" s="588">
        <v>-3.8999999999999998E-3</v>
      </c>
      <c r="O61" s="215">
        <v>22</v>
      </c>
      <c r="P61" s="176">
        <f>P59+P60</f>
        <v>83.371100000000013</v>
      </c>
      <c r="Q61" s="175"/>
      <c r="R61" s="174">
        <f>P61+(Q61/10000)</f>
        <v>83.371100000000013</v>
      </c>
      <c r="S61" s="308"/>
      <c r="T61" s="125"/>
    </row>
    <row r="62" spans="1:21" ht="13.5" customHeight="1">
      <c r="A62" s="601"/>
      <c r="B62" s="185"/>
      <c r="C62" s="573" t="s">
        <v>262</v>
      </c>
      <c r="D62" s="573" t="s">
        <v>262</v>
      </c>
      <c r="E62" s="573" t="s">
        <v>262</v>
      </c>
      <c r="F62" s="191" t="s">
        <v>275</v>
      </c>
      <c r="G62" s="209"/>
      <c r="H62" s="208"/>
      <c r="I62" s="196" t="s">
        <v>323</v>
      </c>
      <c r="J62" s="580" t="s">
        <v>343</v>
      </c>
      <c r="K62" s="661"/>
      <c r="L62" s="572"/>
      <c r="M62" s="568"/>
      <c r="N62" s="589"/>
      <c r="O62" s="166">
        <f>ROUND(($G$19+(O61-20)*$F$21)*ABS(AVERAGE(IF(M61&gt;=0,N61*10^-4,-N61*10^-4)+ROUNDDOWN(M61,0),M61))*0.001,1)</f>
        <v>0</v>
      </c>
      <c r="P62" s="316">
        <f>ROUND((M61-N61)/2,4)</f>
        <v>4.0000000000000001E-3</v>
      </c>
      <c r="Q62" s="169"/>
      <c r="R62" s="169"/>
      <c r="S62" s="309">
        <f>2.5*SQRT(K61)</f>
        <v>0.36228441865473593</v>
      </c>
      <c r="T62" s="163"/>
    </row>
    <row r="63" spans="1:21" ht="13.5" customHeight="1">
      <c r="A63" s="601"/>
      <c r="B63" s="185"/>
      <c r="C63" s="573"/>
      <c r="D63" s="573"/>
      <c r="E63" s="573"/>
      <c r="F63" s="191" t="s">
        <v>274</v>
      </c>
      <c r="I63" s="135"/>
      <c r="J63" s="580"/>
      <c r="K63" s="298"/>
      <c r="L63" s="221"/>
      <c r="M63" s="178"/>
      <c r="N63" s="178"/>
      <c r="O63" s="177"/>
      <c r="P63" s="176">
        <f>P61+P62</f>
        <v>83.375100000000018</v>
      </c>
      <c r="Q63" s="282"/>
      <c r="R63" s="174">
        <f>P63</f>
        <v>83.375100000000018</v>
      </c>
      <c r="S63" s="308"/>
      <c r="T63" s="125"/>
    </row>
    <row r="64" spans="1:21" ht="13.5" customHeight="1">
      <c r="A64" s="601"/>
      <c r="B64" s="185"/>
      <c r="C64" s="573"/>
      <c r="D64" s="573"/>
      <c r="E64" s="573"/>
      <c r="F64" s="184" t="s">
        <v>273</v>
      </c>
      <c r="I64" s="168"/>
      <c r="J64" s="575" t="s">
        <v>255</v>
      </c>
      <c r="K64" s="297">
        <f>SUM(K56:K62)</f>
        <v>8.5000000000000006E-2</v>
      </c>
      <c r="L64" s="267">
        <f>SUM(L54:L62)</f>
        <v>16</v>
      </c>
      <c r="M64" s="173"/>
      <c r="N64" s="173"/>
      <c r="O64" s="172"/>
      <c r="P64" s="171"/>
      <c r="Q64" s="169"/>
      <c r="R64" s="169"/>
      <c r="S64" s="309"/>
      <c r="T64" s="163"/>
    </row>
    <row r="65" spans="1:20" ht="13.5" customHeight="1">
      <c r="A65" s="601"/>
      <c r="B65" s="185"/>
      <c r="C65" s="573"/>
      <c r="D65" s="573"/>
      <c r="E65" s="573"/>
      <c r="F65" s="202" t="s">
        <v>272</v>
      </c>
      <c r="G65" s="201">
        <v>-6.7</v>
      </c>
      <c r="H65" s="200" t="s">
        <v>271</v>
      </c>
      <c r="I65" s="135"/>
      <c r="J65" s="576"/>
      <c r="K65" s="661"/>
      <c r="L65" s="574"/>
      <c r="M65" s="581"/>
      <c r="N65" s="586"/>
      <c r="O65" s="160"/>
      <c r="P65" s="159"/>
      <c r="Q65" s="127"/>
      <c r="R65" s="157"/>
      <c r="S65" s="308"/>
      <c r="T65" s="125"/>
    </row>
    <row r="66" spans="1:20" ht="13.5" customHeight="1">
      <c r="A66" s="601"/>
      <c r="B66" s="185"/>
      <c r="C66" s="573"/>
      <c r="D66" s="573"/>
      <c r="E66" s="573"/>
      <c r="F66" s="119" t="s">
        <v>266</v>
      </c>
      <c r="I66" s="168"/>
      <c r="J66" s="654"/>
      <c r="K66" s="661"/>
      <c r="L66" s="595"/>
      <c r="M66" s="583"/>
      <c r="N66" s="587"/>
      <c r="O66" s="281"/>
      <c r="P66" s="165"/>
      <c r="Q66" s="280"/>
      <c r="R66" s="164"/>
      <c r="S66" s="309"/>
      <c r="T66" s="163"/>
    </row>
    <row r="67" spans="1:20" ht="13.5" customHeight="1">
      <c r="A67" s="601"/>
      <c r="B67" s="185"/>
      <c r="C67" s="573"/>
      <c r="D67" s="573"/>
      <c r="E67" s="573"/>
      <c r="F67" s="187">
        <v>0.04</v>
      </c>
      <c r="G67" s="191" t="s">
        <v>264</v>
      </c>
      <c r="I67" s="135"/>
      <c r="J67" s="654"/>
      <c r="K67" s="661"/>
      <c r="L67" s="574"/>
      <c r="M67" s="581"/>
      <c r="N67" s="586"/>
      <c r="O67" s="160"/>
      <c r="P67" s="159"/>
      <c r="Q67" s="279"/>
      <c r="R67" s="157"/>
      <c r="S67" s="308"/>
      <c r="T67" s="125"/>
    </row>
    <row r="68" spans="1:20" ht="13.5" customHeight="1" thickBot="1">
      <c r="A68" s="601"/>
      <c r="B68" s="185"/>
      <c r="C68" s="569" t="s">
        <v>269</v>
      </c>
      <c r="D68" s="569" t="s">
        <v>294</v>
      </c>
      <c r="E68" s="155" t="s">
        <v>327</v>
      </c>
      <c r="F68" s="152"/>
      <c r="G68" s="152"/>
      <c r="H68" s="152"/>
      <c r="I68" s="223"/>
      <c r="J68" s="207" t="s">
        <v>342</v>
      </c>
      <c r="K68" s="661"/>
      <c r="L68" s="574"/>
      <c r="M68" s="582"/>
      <c r="N68" s="587"/>
      <c r="O68" s="166"/>
      <c r="P68" s="218" t="s">
        <v>290</v>
      </c>
      <c r="Q68" s="149"/>
      <c r="R68" s="218" t="s">
        <v>290</v>
      </c>
      <c r="S68" s="307"/>
      <c r="T68" s="163"/>
    </row>
    <row r="69" spans="1:20" ht="13.5" customHeight="1" thickTop="1">
      <c r="A69" s="601"/>
      <c r="B69" s="185"/>
      <c r="C69" s="570"/>
      <c r="D69" s="570"/>
      <c r="E69" s="140" t="s">
        <v>325</v>
      </c>
      <c r="F69" s="152"/>
      <c r="G69" s="152"/>
      <c r="H69" s="152"/>
      <c r="I69" s="217" t="s">
        <v>289</v>
      </c>
      <c r="J69" s="204" t="s">
        <v>341</v>
      </c>
      <c r="K69" s="296"/>
      <c r="L69" s="574">
        <v>2</v>
      </c>
      <c r="M69" s="606">
        <v>0.33040000000000003</v>
      </c>
      <c r="N69" s="592">
        <v>-0.33029999999999998</v>
      </c>
      <c r="O69" s="215">
        <v>22</v>
      </c>
      <c r="P69" s="206">
        <f>R69</f>
        <v>83.262600000000006</v>
      </c>
      <c r="Q69" s="158"/>
      <c r="R69" s="268">
        <f>R59</f>
        <v>83.262600000000006</v>
      </c>
      <c r="S69" s="308"/>
      <c r="T69" s="125"/>
    </row>
    <row r="70" spans="1:20" ht="13.5" customHeight="1">
      <c r="A70" s="601"/>
      <c r="B70" s="185"/>
      <c r="C70" s="569" t="s">
        <v>262</v>
      </c>
      <c r="D70" s="569" t="s">
        <v>262</v>
      </c>
      <c r="E70" s="569" t="s">
        <v>262</v>
      </c>
      <c r="F70" s="152"/>
      <c r="G70" s="152"/>
      <c r="H70" s="152"/>
      <c r="I70" s="196" t="s">
        <v>323</v>
      </c>
      <c r="J70" s="580" t="s">
        <v>340</v>
      </c>
      <c r="K70" s="297">
        <v>8.0000000000000002E-3</v>
      </c>
      <c r="L70" s="574"/>
      <c r="M70" s="568"/>
      <c r="N70" s="589"/>
      <c r="O70" s="166">
        <f>ROUND(($G$19+(O69-20)*$F$21)*ABS(AVERAGE(IF(M69&gt;=0,N69*10^-4,-N69*10^-4)+ROUNDDOWN(M69,0),M69))*0.001,1)</f>
        <v>0</v>
      </c>
      <c r="P70" s="316">
        <f>ROUND((M69-N69)/2,4)</f>
        <v>0.33040000000000003</v>
      </c>
      <c r="Q70" s="149"/>
      <c r="R70" s="270"/>
      <c r="S70" s="309">
        <f>2.5*SQRT(K70)</f>
        <v>0.22360679774997896</v>
      </c>
      <c r="T70" s="163"/>
    </row>
    <row r="71" spans="1:20" ht="13.5" customHeight="1">
      <c r="A71" s="601"/>
      <c r="B71" s="185"/>
      <c r="C71" s="570"/>
      <c r="D71" s="570"/>
      <c r="E71" s="570"/>
      <c r="F71" s="152"/>
      <c r="G71" s="152"/>
      <c r="H71" s="152"/>
      <c r="I71" s="135"/>
      <c r="J71" s="580"/>
      <c r="K71" s="298"/>
      <c r="L71" s="221"/>
      <c r="M71" s="260"/>
      <c r="N71" s="260"/>
      <c r="O71" s="160"/>
      <c r="P71" s="176">
        <f>P69+P70</f>
        <v>83.593000000000004</v>
      </c>
      <c r="Q71" s="158"/>
      <c r="R71" s="268">
        <f>P71</f>
        <v>83.593000000000004</v>
      </c>
      <c r="S71" s="308"/>
      <c r="T71" s="273"/>
    </row>
    <row r="72" spans="1:20" ht="13.5" customHeight="1">
      <c r="A72" s="601"/>
      <c r="B72" s="185"/>
      <c r="C72" s="573"/>
      <c r="D72" s="573"/>
      <c r="E72" s="573"/>
      <c r="F72" s="190"/>
      <c r="G72" s="189"/>
      <c r="H72" s="188"/>
      <c r="I72" s="168"/>
      <c r="J72" s="575" t="s">
        <v>255</v>
      </c>
      <c r="K72" s="297">
        <f>SUM(K70)</f>
        <v>8.0000000000000002E-3</v>
      </c>
      <c r="L72" s="267">
        <f>L69</f>
        <v>2</v>
      </c>
      <c r="M72" s="195"/>
      <c r="N72" s="195"/>
      <c r="O72" s="166"/>
      <c r="P72" s="165"/>
      <c r="Q72" s="149"/>
      <c r="R72" s="164"/>
      <c r="S72" s="309"/>
      <c r="T72" s="163"/>
    </row>
    <row r="73" spans="1:20" ht="13.5" customHeight="1">
      <c r="A73" s="601"/>
      <c r="B73" s="185"/>
      <c r="C73" s="573"/>
      <c r="D73" s="573"/>
      <c r="E73" s="573"/>
      <c r="I73" s="135"/>
      <c r="J73" s="576"/>
      <c r="K73" s="661"/>
      <c r="L73" s="572"/>
      <c r="M73" s="581"/>
      <c r="N73" s="586"/>
      <c r="O73" s="160"/>
      <c r="P73" s="159"/>
      <c r="Q73" s="162"/>
      <c r="R73" s="157"/>
      <c r="S73" s="308"/>
      <c r="T73" s="125"/>
    </row>
    <row r="74" spans="1:20" ht="13.5" customHeight="1">
      <c r="A74" s="601"/>
      <c r="B74" s="185"/>
      <c r="C74" s="569"/>
      <c r="D74" s="569"/>
      <c r="E74" s="155"/>
      <c r="F74" s="187"/>
      <c r="G74" s="187"/>
      <c r="H74" s="186"/>
      <c r="I74" s="223"/>
      <c r="J74" s="207"/>
      <c r="K74" s="661"/>
      <c r="L74" s="572"/>
      <c r="M74" s="582"/>
      <c r="N74" s="587"/>
      <c r="O74" s="166"/>
      <c r="P74" s="218"/>
      <c r="Q74" s="149"/>
      <c r="R74" s="218"/>
      <c r="S74" s="307"/>
      <c r="T74" s="163"/>
    </row>
    <row r="75" spans="1:20" ht="13.5" customHeight="1">
      <c r="A75" s="601"/>
      <c r="B75" s="185"/>
      <c r="C75" s="570"/>
      <c r="D75" s="570"/>
      <c r="E75" s="140"/>
      <c r="H75" s="184"/>
      <c r="I75" s="217"/>
      <c r="J75" s="272"/>
      <c r="K75" s="300"/>
      <c r="L75" s="574"/>
      <c r="M75" s="606"/>
      <c r="N75" s="592"/>
      <c r="O75" s="160"/>
      <c r="P75" s="206"/>
      <c r="Q75" s="158"/>
      <c r="R75" s="268"/>
      <c r="S75" s="308"/>
      <c r="T75" s="125"/>
    </row>
    <row r="76" spans="1:20" ht="13.5" customHeight="1" thickBot="1">
      <c r="A76" s="601"/>
      <c r="B76" s="185"/>
      <c r="C76" s="569" t="s">
        <v>269</v>
      </c>
      <c r="D76" s="569" t="s">
        <v>294</v>
      </c>
      <c r="E76" s="155" t="s">
        <v>327</v>
      </c>
      <c r="F76" s="187"/>
      <c r="G76" s="187"/>
      <c r="H76" s="186"/>
      <c r="I76" s="223"/>
      <c r="J76" s="207" t="s">
        <v>339</v>
      </c>
      <c r="K76" s="297"/>
      <c r="L76" s="574"/>
      <c r="M76" s="568"/>
      <c r="N76" s="589"/>
      <c r="O76" s="166"/>
      <c r="P76" s="218" t="s">
        <v>290</v>
      </c>
      <c r="Q76" s="149"/>
      <c r="R76" s="218" t="s">
        <v>290</v>
      </c>
      <c r="S76" s="307"/>
      <c r="T76" s="163"/>
    </row>
    <row r="77" spans="1:20" ht="13.5" customHeight="1" thickTop="1">
      <c r="A77" s="601"/>
      <c r="B77" s="156"/>
      <c r="C77" s="570"/>
      <c r="D77" s="570"/>
      <c r="E77" s="140" t="s">
        <v>325</v>
      </c>
      <c r="H77" s="184"/>
      <c r="I77" s="217" t="s">
        <v>289</v>
      </c>
      <c r="J77" s="204" t="s">
        <v>338</v>
      </c>
      <c r="K77" s="298"/>
      <c r="L77" s="221"/>
      <c r="M77" s="567">
        <v>5.7184999999999997</v>
      </c>
      <c r="N77" s="567">
        <v>-5.7186000000000003</v>
      </c>
      <c r="O77" s="215">
        <v>22</v>
      </c>
      <c r="P77" s="206">
        <f>R77</f>
        <v>74.552499999999995</v>
      </c>
      <c r="Q77" s="175"/>
      <c r="R77" s="174">
        <f>R21</f>
        <v>74.552499999999995</v>
      </c>
      <c r="S77" s="308"/>
      <c r="T77" s="277"/>
    </row>
    <row r="78" spans="1:20" ht="13.5" customHeight="1">
      <c r="A78" s="601"/>
      <c r="B78" s="156"/>
      <c r="C78" s="569" t="s">
        <v>262</v>
      </c>
      <c r="D78" s="569" t="s">
        <v>262</v>
      </c>
      <c r="E78" s="569" t="s">
        <v>262</v>
      </c>
      <c r="F78" s="182"/>
      <c r="G78" s="181"/>
      <c r="H78" s="180"/>
      <c r="I78" s="196" t="s">
        <v>323</v>
      </c>
      <c r="J78" s="646" t="s">
        <v>336</v>
      </c>
      <c r="K78" s="297">
        <v>0.126</v>
      </c>
      <c r="L78" s="267">
        <v>8</v>
      </c>
      <c r="M78" s="568"/>
      <c r="N78" s="568"/>
      <c r="O78" s="166">
        <f>ROUND(($G$19+(O77-20)*$F$21)*ABS(AVERAGE(IF(M77&gt;=0,N77*10^-4,-N77*10^-4)+ROUNDDOWN(M77,0),M77))*0.001,1)</f>
        <v>0</v>
      </c>
      <c r="P78" s="316">
        <f>ROUND((M77-N77)/2,4)</f>
        <v>5.7186000000000003</v>
      </c>
      <c r="Q78" s="149"/>
      <c r="R78" s="270"/>
      <c r="S78" s="309">
        <f>2.5*SQRT(K78)</f>
        <v>0.88741196746494233</v>
      </c>
      <c r="T78" s="163"/>
    </row>
    <row r="79" spans="1:20" ht="13.5" customHeight="1">
      <c r="A79" s="601"/>
      <c r="B79" s="156"/>
      <c r="C79" s="570"/>
      <c r="D79" s="570"/>
      <c r="E79" s="570"/>
      <c r="F79" s="179"/>
      <c r="G79" s="152"/>
      <c r="H79" s="152"/>
      <c r="I79" s="135"/>
      <c r="J79" s="647"/>
      <c r="K79" s="301"/>
      <c r="L79" s="269"/>
      <c r="M79" s="606"/>
      <c r="N79" s="588"/>
      <c r="O79" s="177"/>
      <c r="P79" s="176">
        <f>P77+P78</f>
        <v>80.27109999999999</v>
      </c>
      <c r="Q79" s="158"/>
      <c r="R79" s="268">
        <f>P79</f>
        <v>80.27109999999999</v>
      </c>
      <c r="S79" s="308"/>
      <c r="T79" s="125"/>
    </row>
    <row r="80" spans="1:20" ht="13.5" customHeight="1">
      <c r="A80" s="601"/>
      <c r="B80" s="156"/>
      <c r="C80" s="573"/>
      <c r="D80" s="573"/>
      <c r="E80" s="573"/>
      <c r="F80" s="152"/>
      <c r="G80" s="152"/>
      <c r="H80" s="152"/>
      <c r="I80" s="168"/>
      <c r="J80" s="575" t="s">
        <v>255</v>
      </c>
      <c r="K80" s="297">
        <f>SUM(K78)</f>
        <v>0.126</v>
      </c>
      <c r="L80" s="267">
        <f>L78</f>
        <v>8</v>
      </c>
      <c r="M80" s="568"/>
      <c r="N80" s="589"/>
      <c r="O80" s="172"/>
      <c r="P80" s="171"/>
      <c r="Q80" s="169"/>
      <c r="R80" s="169"/>
      <c r="S80" s="309"/>
      <c r="T80" s="163"/>
    </row>
    <row r="81" spans="1:21" ht="13.5" customHeight="1">
      <c r="A81" s="601"/>
      <c r="B81" s="185"/>
      <c r="C81" s="573"/>
      <c r="D81" s="573"/>
      <c r="E81" s="573"/>
      <c r="F81" s="152"/>
      <c r="G81" s="152"/>
      <c r="H81" s="152"/>
      <c r="I81" s="135"/>
      <c r="J81" s="576"/>
      <c r="K81" s="301"/>
      <c r="L81" s="574"/>
      <c r="M81" s="260"/>
      <c r="N81" s="260"/>
      <c r="O81" s="160"/>
      <c r="P81" s="159"/>
      <c r="Q81" s="162"/>
      <c r="R81" s="157"/>
      <c r="S81" s="308"/>
      <c r="T81" s="277"/>
    </row>
    <row r="82" spans="1:21" ht="13.5" customHeight="1">
      <c r="A82" s="601"/>
      <c r="B82" s="156"/>
      <c r="C82" s="573"/>
      <c r="D82" s="573"/>
      <c r="E82" s="573"/>
      <c r="F82" s="152"/>
      <c r="G82" s="152"/>
      <c r="H82" s="152"/>
      <c r="I82" s="168"/>
      <c r="J82" s="646"/>
      <c r="K82" s="297"/>
      <c r="L82" s="574"/>
      <c r="M82" s="167"/>
      <c r="N82" s="167"/>
      <c r="O82" s="146"/>
      <c r="P82" s="165"/>
      <c r="Q82" s="192"/>
      <c r="R82" s="164"/>
      <c r="S82" s="309"/>
      <c r="T82" s="163"/>
    </row>
    <row r="83" spans="1:21" ht="13.5" customHeight="1">
      <c r="A83" s="601"/>
      <c r="B83" s="156"/>
      <c r="C83" s="573"/>
      <c r="D83" s="573"/>
      <c r="E83" s="573"/>
      <c r="F83" s="152"/>
      <c r="G83" s="152"/>
      <c r="H83" s="152"/>
      <c r="I83" s="135"/>
      <c r="J83" s="647"/>
      <c r="K83" s="301"/>
      <c r="L83" s="574"/>
      <c r="M83" s="581"/>
      <c r="N83" s="586"/>
      <c r="O83" s="160"/>
      <c r="P83" s="159"/>
      <c r="Q83" s="162"/>
      <c r="R83" s="157"/>
      <c r="S83" s="308"/>
      <c r="T83" s="125"/>
    </row>
    <row r="84" spans="1:21" ht="13.5" customHeight="1" thickBot="1">
      <c r="A84" s="601"/>
      <c r="B84" s="614"/>
      <c r="C84" s="569" t="s">
        <v>269</v>
      </c>
      <c r="D84" s="569" t="s">
        <v>294</v>
      </c>
      <c r="E84" s="155" t="s">
        <v>327</v>
      </c>
      <c r="F84" s="152"/>
      <c r="G84" s="152"/>
      <c r="H84" s="152"/>
      <c r="I84" s="223"/>
      <c r="J84" s="207" t="s">
        <v>337</v>
      </c>
      <c r="K84" s="297"/>
      <c r="L84" s="574"/>
      <c r="M84" s="582"/>
      <c r="N84" s="587"/>
      <c r="O84" s="166"/>
      <c r="P84" s="218" t="s">
        <v>290</v>
      </c>
      <c r="Q84" s="149"/>
      <c r="R84" s="218" t="s">
        <v>290</v>
      </c>
      <c r="S84" s="307"/>
      <c r="T84" s="163"/>
    </row>
    <row r="85" spans="1:21" ht="13.5" customHeight="1" thickTop="1">
      <c r="A85" s="601"/>
      <c r="B85" s="614"/>
      <c r="C85" s="570"/>
      <c r="D85" s="570"/>
      <c r="E85" s="140" t="s">
        <v>325</v>
      </c>
      <c r="F85" s="152"/>
      <c r="G85" s="152"/>
      <c r="H85" s="152"/>
      <c r="I85" s="217" t="s">
        <v>289</v>
      </c>
      <c r="J85" s="204" t="s">
        <v>336</v>
      </c>
      <c r="K85" s="298"/>
      <c r="L85" s="221"/>
      <c r="M85" s="567">
        <v>0.27329999999999999</v>
      </c>
      <c r="N85" s="567">
        <v>-0.2732</v>
      </c>
      <c r="O85" s="215">
        <v>22</v>
      </c>
      <c r="P85" s="206">
        <f>R85</f>
        <v>80.27109999999999</v>
      </c>
      <c r="Q85" s="175"/>
      <c r="R85" s="174">
        <f>R79</f>
        <v>80.27109999999999</v>
      </c>
      <c r="S85" s="308"/>
      <c r="T85" s="125"/>
    </row>
    <row r="86" spans="1:21" ht="13.5" customHeight="1">
      <c r="A86" s="601"/>
      <c r="B86" s="156"/>
      <c r="C86" s="569" t="s">
        <v>262</v>
      </c>
      <c r="D86" s="569" t="s">
        <v>262</v>
      </c>
      <c r="E86" s="569" t="s">
        <v>262</v>
      </c>
      <c r="F86" s="152"/>
      <c r="G86" s="152"/>
      <c r="H86" s="152"/>
      <c r="I86" s="196" t="s">
        <v>323</v>
      </c>
      <c r="J86" s="646" t="s">
        <v>335</v>
      </c>
      <c r="K86" s="297">
        <v>1.0999999999999999E-2</v>
      </c>
      <c r="L86" s="267">
        <v>4</v>
      </c>
      <c r="M86" s="568"/>
      <c r="N86" s="568"/>
      <c r="O86" s="166">
        <f>ROUND(($G$19+(O85-20)*$F$21)*ABS(AVERAGE(IF(M85&gt;=0,N85*10^-4,-N85*10^-4)+ROUNDDOWN(M85,0),M85))*0.001,1)</f>
        <v>0</v>
      </c>
      <c r="P86" s="316">
        <f>ROUND((M85-N85)/2,4)</f>
        <v>0.27329999999999999</v>
      </c>
      <c r="Q86" s="149"/>
      <c r="R86" s="270"/>
      <c r="S86" s="309">
        <f>2.5*SQRT(K86)</f>
        <v>0.26220221204253791</v>
      </c>
      <c r="T86" s="163"/>
    </row>
    <row r="87" spans="1:21" ht="13.5" customHeight="1">
      <c r="A87" s="601"/>
      <c r="B87" s="156"/>
      <c r="C87" s="570"/>
      <c r="D87" s="570"/>
      <c r="E87" s="570"/>
      <c r="F87" s="152"/>
      <c r="G87" s="152"/>
      <c r="H87" s="152"/>
      <c r="I87" s="135"/>
      <c r="J87" s="647"/>
      <c r="K87" s="301"/>
      <c r="L87" s="269"/>
      <c r="M87" s="606"/>
      <c r="N87" s="588"/>
      <c r="O87" s="177"/>
      <c r="P87" s="176">
        <f>P85+P86</f>
        <v>80.544399999999996</v>
      </c>
      <c r="Q87" s="158"/>
      <c r="R87" s="268">
        <f>P87</f>
        <v>80.544399999999996</v>
      </c>
      <c r="S87" s="308"/>
      <c r="T87" s="125"/>
    </row>
    <row r="88" spans="1:21" ht="13.5" customHeight="1">
      <c r="A88" s="601"/>
      <c r="B88" s="156"/>
      <c r="C88" s="573"/>
      <c r="D88" s="573"/>
      <c r="E88" s="573"/>
      <c r="F88" s="153"/>
      <c r="G88" s="152"/>
      <c r="H88" s="151"/>
      <c r="I88" s="168"/>
      <c r="J88" s="575" t="s">
        <v>255</v>
      </c>
      <c r="K88" s="297">
        <f>SUM(K86)</f>
        <v>1.0999999999999999E-2</v>
      </c>
      <c r="L88" s="267">
        <f>L86</f>
        <v>4</v>
      </c>
      <c r="M88" s="568"/>
      <c r="N88" s="589"/>
      <c r="O88" s="172"/>
      <c r="P88" s="171"/>
      <c r="Q88" s="169"/>
      <c r="R88" s="169"/>
      <c r="S88" s="310"/>
      <c r="T88" s="142"/>
    </row>
    <row r="89" spans="1:21" ht="13.5" customHeight="1">
      <c r="A89" s="602"/>
      <c r="B89" s="141"/>
      <c r="C89" s="573"/>
      <c r="D89" s="573"/>
      <c r="E89" s="573"/>
      <c r="F89" s="138"/>
      <c r="G89" s="137"/>
      <c r="H89" s="136"/>
      <c r="I89" s="135"/>
      <c r="J89" s="576"/>
      <c r="K89" s="301"/>
      <c r="L89" s="132"/>
      <c r="M89" s="131"/>
      <c r="N89" s="130"/>
      <c r="O89" s="129"/>
      <c r="P89" s="128"/>
      <c r="Q89" s="127"/>
      <c r="R89" s="126"/>
      <c r="S89" s="311"/>
      <c r="T89" s="125"/>
    </row>
    <row r="90" spans="1:21" ht="11.1" customHeight="1">
      <c r="A90" s="255"/>
      <c r="B90" s="254"/>
      <c r="C90" s="254"/>
      <c r="D90" s="254"/>
      <c r="E90" s="254"/>
      <c r="F90" s="152"/>
      <c r="G90" s="152"/>
      <c r="H90" s="152"/>
      <c r="I90" s="253"/>
      <c r="J90" s="252"/>
      <c r="K90" s="666"/>
      <c r="L90" s="638"/>
      <c r="M90" s="251"/>
      <c r="N90" s="250"/>
      <c r="O90" s="249"/>
      <c r="P90" s="248"/>
      <c r="Q90" s="247"/>
      <c r="R90" s="246"/>
      <c r="S90" s="312"/>
      <c r="T90" s="245"/>
    </row>
    <row r="91" spans="1:21" ht="11.1" customHeight="1">
      <c r="A91" s="255"/>
      <c r="B91" s="254"/>
      <c r="C91" s="254"/>
      <c r="D91" s="254"/>
      <c r="E91" s="254"/>
      <c r="F91" s="152"/>
      <c r="G91" s="152"/>
      <c r="H91" s="152"/>
      <c r="I91" s="253"/>
      <c r="J91" s="252"/>
      <c r="K91" s="665"/>
      <c r="L91" s="639"/>
      <c r="M91" s="251"/>
      <c r="N91" s="250"/>
      <c r="O91" s="249"/>
      <c r="P91" s="248"/>
      <c r="Q91" s="247"/>
      <c r="R91" s="246"/>
      <c r="S91" s="312"/>
      <c r="T91" s="245"/>
    </row>
    <row r="92" spans="1:21" ht="11.1" customHeight="1">
      <c r="A92" s="255"/>
      <c r="B92" s="254"/>
      <c r="C92" s="254"/>
      <c r="D92" s="254"/>
      <c r="E92" s="254"/>
      <c r="F92" s="152"/>
      <c r="G92" s="152"/>
      <c r="H92" s="152"/>
      <c r="I92" s="253"/>
      <c r="J92" s="252"/>
      <c r="K92" s="665"/>
      <c r="L92" s="639"/>
      <c r="M92" s="251"/>
      <c r="N92" s="250"/>
      <c r="O92" s="249"/>
      <c r="P92" s="248"/>
      <c r="Q92" s="247"/>
      <c r="R92" s="246"/>
      <c r="S92" s="312"/>
      <c r="T92" s="245"/>
    </row>
    <row r="93" spans="1:21" ht="11.1" customHeight="1">
      <c r="A93" s="255"/>
      <c r="B93" s="254"/>
      <c r="C93" s="254"/>
      <c r="D93" s="254"/>
      <c r="E93" s="254"/>
      <c r="F93" s="152"/>
      <c r="G93" s="152"/>
      <c r="H93" s="152"/>
      <c r="I93" s="253"/>
      <c r="J93" s="252"/>
      <c r="K93" s="665"/>
      <c r="L93" s="639"/>
      <c r="M93" s="251"/>
      <c r="N93" s="250"/>
      <c r="O93" s="249"/>
      <c r="P93" s="248"/>
      <c r="Q93" s="247"/>
      <c r="R93" s="246"/>
      <c r="S93" s="312"/>
      <c r="T93" s="245"/>
    </row>
    <row r="94" spans="1:21" ht="21" customHeight="1">
      <c r="B94" s="243"/>
      <c r="C94" s="243"/>
      <c r="D94" s="243"/>
      <c r="E94" s="243"/>
      <c r="F94" s="243"/>
      <c r="G94" s="607" t="s">
        <v>321</v>
      </c>
      <c r="H94" s="607"/>
      <c r="I94" s="607"/>
      <c r="J94" s="607"/>
      <c r="K94" s="607"/>
      <c r="L94" s="607"/>
      <c r="M94" s="607"/>
      <c r="N94" s="607"/>
      <c r="O94" s="243"/>
      <c r="P94" s="243"/>
      <c r="Q94" s="243"/>
      <c r="R94" s="243"/>
      <c r="S94" s="303"/>
      <c r="T94" s="243"/>
      <c r="U94" s="238"/>
    </row>
    <row r="95" spans="1:21" ht="9" customHeight="1">
      <c r="B95" s="240"/>
      <c r="C95" s="240"/>
      <c r="D95" s="240"/>
      <c r="E95" s="240"/>
      <c r="F95" s="240"/>
      <c r="G95" s="240"/>
      <c r="H95" s="240"/>
      <c r="I95" s="240"/>
      <c r="J95" s="240"/>
      <c r="K95" s="293"/>
      <c r="L95" s="240"/>
      <c r="M95" s="241"/>
      <c r="N95" s="240"/>
      <c r="O95" s="240"/>
      <c r="P95" s="240"/>
      <c r="Q95" s="240"/>
      <c r="R95" s="240"/>
      <c r="S95" s="304"/>
      <c r="T95" s="239"/>
      <c r="U95" s="238"/>
    </row>
    <row r="96" spans="1:21" ht="12.75" customHeight="1">
      <c r="B96" s="235" t="s">
        <v>320</v>
      </c>
      <c r="C96" s="235" t="s">
        <v>334</v>
      </c>
      <c r="D96" s="235"/>
      <c r="E96" s="237"/>
      <c r="F96" s="235" t="s">
        <v>318</v>
      </c>
      <c r="G96" s="608" t="s">
        <v>334</v>
      </c>
      <c r="H96" s="608"/>
      <c r="I96" s="608"/>
      <c r="J96" s="232"/>
      <c r="K96" s="294"/>
      <c r="L96" s="235" t="s">
        <v>333</v>
      </c>
      <c r="M96" s="234"/>
      <c r="N96" s="233"/>
      <c r="O96" s="232"/>
    </row>
    <row r="97" spans="1:20" ht="9" customHeight="1">
      <c r="B97" s="230"/>
      <c r="C97" s="230"/>
      <c r="D97" s="230"/>
      <c r="E97" s="230"/>
      <c r="F97" s="230"/>
      <c r="G97" s="231"/>
      <c r="L97" s="230"/>
      <c r="O97" s="276"/>
    </row>
    <row r="98" spans="1:20" ht="17.45" customHeight="1">
      <c r="A98" s="618" t="s">
        <v>315</v>
      </c>
      <c r="B98" s="155" t="s">
        <v>314</v>
      </c>
      <c r="C98" s="620" t="s">
        <v>313</v>
      </c>
      <c r="D98" s="621"/>
      <c r="E98" s="622"/>
      <c r="F98" s="623" t="s">
        <v>312</v>
      </c>
      <c r="G98" s="624"/>
      <c r="H98" s="625"/>
      <c r="I98" s="629" t="s">
        <v>311</v>
      </c>
      <c r="J98" s="631" t="s">
        <v>310</v>
      </c>
      <c r="K98" s="659" t="s">
        <v>309</v>
      </c>
      <c r="L98" s="590" t="s">
        <v>308</v>
      </c>
      <c r="M98" s="609" t="s">
        <v>307</v>
      </c>
      <c r="N98" s="610"/>
      <c r="O98" s="611"/>
      <c r="P98" s="590" t="s">
        <v>306</v>
      </c>
      <c r="Q98" s="596" t="s">
        <v>305</v>
      </c>
      <c r="R98" s="598" t="s">
        <v>304</v>
      </c>
      <c r="S98" s="313"/>
      <c r="T98" s="590" t="s">
        <v>303</v>
      </c>
    </row>
    <row r="99" spans="1:20" ht="17.45" customHeight="1">
      <c r="A99" s="619"/>
      <c r="B99" s="140" t="s">
        <v>302</v>
      </c>
      <c r="C99" s="226" t="s">
        <v>301</v>
      </c>
      <c r="D99" s="226" t="s">
        <v>300</v>
      </c>
      <c r="E99" s="226" t="s">
        <v>299</v>
      </c>
      <c r="F99" s="626"/>
      <c r="G99" s="627"/>
      <c r="H99" s="628"/>
      <c r="I99" s="630"/>
      <c r="J99" s="630"/>
      <c r="K99" s="660"/>
      <c r="L99" s="591"/>
      <c r="M99" s="227" t="s">
        <v>298</v>
      </c>
      <c r="N99" s="226" t="s">
        <v>297</v>
      </c>
      <c r="O99" s="225" t="s">
        <v>296</v>
      </c>
      <c r="P99" s="591"/>
      <c r="Q99" s="597"/>
      <c r="R99" s="599"/>
      <c r="S99" s="314"/>
      <c r="T99" s="591"/>
    </row>
    <row r="100" spans="1:20" ht="13.5" customHeight="1" thickBot="1">
      <c r="A100" s="600" t="str">
        <f>A54</f>
        <v>森永　貴之</v>
      </c>
      <c r="B100" s="275" t="s">
        <v>332</v>
      </c>
      <c r="C100" s="569" t="s">
        <v>269</v>
      </c>
      <c r="D100" s="569" t="s">
        <v>294</v>
      </c>
      <c r="E100" s="155" t="s">
        <v>327</v>
      </c>
      <c r="F100" s="224"/>
      <c r="G100" s="224"/>
      <c r="H100" s="224"/>
      <c r="I100" s="223"/>
      <c r="J100" s="207" t="s">
        <v>331</v>
      </c>
      <c r="K100" s="295" t="s">
        <v>291</v>
      </c>
      <c r="L100" s="221"/>
      <c r="M100" s="220" t="s">
        <v>290</v>
      </c>
      <c r="N100" s="218" t="s">
        <v>290</v>
      </c>
      <c r="O100" s="219"/>
      <c r="P100" s="218" t="s">
        <v>290</v>
      </c>
      <c r="Q100" s="149"/>
      <c r="R100" s="218" t="s">
        <v>290</v>
      </c>
      <c r="S100" s="307"/>
      <c r="T100" s="163"/>
    </row>
    <row r="101" spans="1:20" ht="13.5" customHeight="1" thickTop="1">
      <c r="A101" s="601"/>
      <c r="B101" s="185"/>
      <c r="C101" s="570"/>
      <c r="D101" s="570"/>
      <c r="E101" s="140" t="s">
        <v>325</v>
      </c>
      <c r="F101" s="152"/>
      <c r="G101" s="152"/>
      <c r="H101" s="152"/>
      <c r="I101" s="217" t="s">
        <v>289</v>
      </c>
      <c r="J101" s="274" t="s">
        <v>330</v>
      </c>
      <c r="K101" s="296"/>
      <c r="L101" s="604">
        <v>8</v>
      </c>
      <c r="M101" s="650">
        <v>4.3432000000000004</v>
      </c>
      <c r="N101" s="652">
        <v>-4.3426999999999998</v>
      </c>
      <c r="O101" s="215">
        <v>23</v>
      </c>
      <c r="P101" s="206">
        <f>R101</f>
        <v>80.27109999999999</v>
      </c>
      <c r="Q101" s="175"/>
      <c r="R101" s="174">
        <f>R79</f>
        <v>80.27109999999999</v>
      </c>
      <c r="S101" s="308"/>
      <c r="T101" s="125"/>
    </row>
    <row r="102" spans="1:20" ht="13.5" customHeight="1">
      <c r="A102" s="601"/>
      <c r="B102" s="185"/>
      <c r="C102" s="569" t="s">
        <v>262</v>
      </c>
      <c r="D102" s="569" t="s">
        <v>262</v>
      </c>
      <c r="E102" s="569" t="s">
        <v>262</v>
      </c>
      <c r="F102" s="152"/>
      <c r="G102" s="152"/>
      <c r="H102" s="152"/>
      <c r="I102" s="196" t="s">
        <v>323</v>
      </c>
      <c r="J102" s="640" t="s">
        <v>324</v>
      </c>
      <c r="K102" s="297">
        <v>4.2000000000000003E-2</v>
      </c>
      <c r="L102" s="645"/>
      <c r="M102" s="651"/>
      <c r="N102" s="653"/>
      <c r="O102" s="166">
        <f>ROUND(($G$19+(O101-20)*$F$21)*ABS(AVERAGE(IF(M101&gt;=0,N101*10^-4,-N101*10^-4)+ROUNDDOWN(M101,0),M101))*0.001,1)</f>
        <v>0</v>
      </c>
      <c r="P102" s="316">
        <f>ROUND((M101-N101)/2,4)</f>
        <v>4.343</v>
      </c>
      <c r="Q102" s="149"/>
      <c r="R102" s="270"/>
      <c r="S102" s="309">
        <f>2.5*SQRT(K102)</f>
        <v>0.51234753829797997</v>
      </c>
      <c r="T102" s="163"/>
    </row>
    <row r="103" spans="1:20" ht="13.5" customHeight="1">
      <c r="A103" s="601"/>
      <c r="B103" s="185"/>
      <c r="C103" s="570"/>
      <c r="D103" s="570"/>
      <c r="E103" s="570"/>
      <c r="H103" s="184"/>
      <c r="I103" s="135"/>
      <c r="J103" s="641"/>
      <c r="K103" s="661">
        <f>SUM(K102)</f>
        <v>4.2000000000000003E-2</v>
      </c>
      <c r="L103" s="643">
        <f>SUM(L101)</f>
        <v>8</v>
      </c>
      <c r="M103" s="581"/>
      <c r="N103" s="584"/>
      <c r="O103" s="160"/>
      <c r="P103" s="176">
        <f>P101+P102</f>
        <v>84.614099999999993</v>
      </c>
      <c r="Q103" s="158"/>
      <c r="R103" s="268">
        <f>P103</f>
        <v>84.614099999999993</v>
      </c>
      <c r="S103" s="308"/>
      <c r="T103" s="273"/>
    </row>
    <row r="104" spans="1:20" ht="13.5" customHeight="1">
      <c r="A104" s="601"/>
      <c r="B104" s="615" t="str">
        <f>B12</f>
        <v>青梅</v>
      </c>
      <c r="C104" s="569"/>
      <c r="D104" s="573"/>
      <c r="E104" s="229"/>
      <c r="F104" s="191" t="s">
        <v>282</v>
      </c>
      <c r="G104" s="189"/>
      <c r="H104" s="214"/>
      <c r="I104" s="168"/>
      <c r="J104" s="149" t="s">
        <v>255</v>
      </c>
      <c r="K104" s="661"/>
      <c r="L104" s="644"/>
      <c r="M104" s="582"/>
      <c r="N104" s="585"/>
      <c r="O104" s="166"/>
      <c r="P104" s="165"/>
      <c r="Q104" s="192"/>
      <c r="R104" s="164"/>
      <c r="S104" s="309"/>
      <c r="T104" s="163"/>
    </row>
    <row r="105" spans="1:20" ht="13.5" customHeight="1">
      <c r="A105" s="601"/>
      <c r="B105" s="616"/>
      <c r="C105" s="570"/>
      <c r="D105" s="573"/>
      <c r="E105" s="228"/>
      <c r="F105" s="577" t="s">
        <v>278</v>
      </c>
      <c r="G105" s="612"/>
      <c r="H105" s="613"/>
      <c r="I105" s="135"/>
      <c r="J105" s="134"/>
      <c r="K105" s="667"/>
      <c r="L105" s="649"/>
      <c r="M105" s="581"/>
      <c r="N105" s="586"/>
      <c r="O105" s="160"/>
      <c r="P105" s="159"/>
      <c r="Q105" s="158"/>
      <c r="R105" s="157"/>
      <c r="S105" s="308"/>
      <c r="T105" s="125"/>
    </row>
    <row r="106" spans="1:20" ht="13.5" customHeight="1">
      <c r="A106" s="601"/>
      <c r="B106" s="185"/>
      <c r="C106" s="569"/>
      <c r="D106" s="573"/>
      <c r="E106" s="229"/>
      <c r="F106" s="577" t="s">
        <v>276</v>
      </c>
      <c r="G106" s="612"/>
      <c r="H106" s="613"/>
      <c r="I106" s="223"/>
      <c r="J106" s="207"/>
      <c r="K106" s="667"/>
      <c r="L106" s="649"/>
      <c r="M106" s="582"/>
      <c r="N106" s="587"/>
      <c r="O106" s="166"/>
      <c r="P106" s="165"/>
      <c r="Q106" s="192"/>
      <c r="R106" s="164"/>
      <c r="S106" s="309"/>
      <c r="T106" s="163"/>
    </row>
    <row r="107" spans="1:20" ht="13.5" customHeight="1">
      <c r="A107" s="601"/>
      <c r="B107" s="185"/>
      <c r="C107" s="570"/>
      <c r="D107" s="573"/>
      <c r="E107" s="228"/>
      <c r="F107" s="577"/>
      <c r="G107" s="612"/>
      <c r="H107" s="613"/>
      <c r="I107" s="217"/>
      <c r="J107" s="272"/>
      <c r="K107" s="661"/>
      <c r="L107" s="572"/>
      <c r="M107" s="581"/>
      <c r="N107" s="586"/>
      <c r="O107" s="160"/>
      <c r="P107" s="159"/>
      <c r="Q107" s="158"/>
      <c r="R107" s="157"/>
      <c r="S107" s="308"/>
      <c r="T107" s="125"/>
    </row>
    <row r="108" spans="1:20" ht="13.5" customHeight="1" thickBot="1">
      <c r="A108" s="601"/>
      <c r="B108" s="185"/>
      <c r="C108" s="569" t="s">
        <v>269</v>
      </c>
      <c r="D108" s="569" t="s">
        <v>294</v>
      </c>
      <c r="E108" s="155" t="s">
        <v>327</v>
      </c>
      <c r="F108" s="191" t="s">
        <v>275</v>
      </c>
      <c r="G108" s="209"/>
      <c r="H108" s="208"/>
      <c r="I108" s="223"/>
      <c r="J108" s="207" t="s">
        <v>329</v>
      </c>
      <c r="K108" s="661"/>
      <c r="L108" s="572"/>
      <c r="M108" s="582"/>
      <c r="N108" s="587"/>
      <c r="O108" s="166"/>
      <c r="P108" s="218" t="s">
        <v>290</v>
      </c>
      <c r="Q108" s="149"/>
      <c r="R108" s="218" t="s">
        <v>290</v>
      </c>
      <c r="S108" s="307"/>
      <c r="T108" s="163"/>
    </row>
    <row r="109" spans="1:20" ht="13.5" customHeight="1" thickTop="1">
      <c r="A109" s="601"/>
      <c r="B109" s="185"/>
      <c r="C109" s="570"/>
      <c r="D109" s="570"/>
      <c r="E109" s="140" t="s">
        <v>325</v>
      </c>
      <c r="F109" s="191" t="s">
        <v>274</v>
      </c>
      <c r="I109" s="217"/>
      <c r="J109" s="204" t="s">
        <v>324</v>
      </c>
      <c r="K109" s="298"/>
      <c r="L109" s="221"/>
      <c r="M109" s="567">
        <v>-0.61229999999999996</v>
      </c>
      <c r="N109" s="567">
        <v>0.61250000000000004</v>
      </c>
      <c r="O109" s="215">
        <v>23</v>
      </c>
      <c r="P109" s="206">
        <f>R109</f>
        <v>84.614099999999993</v>
      </c>
      <c r="Q109" s="175"/>
      <c r="R109" s="174">
        <f>R103</f>
        <v>84.614099999999993</v>
      </c>
      <c r="S109" s="308"/>
      <c r="T109" s="125"/>
    </row>
    <row r="110" spans="1:20" ht="13.5" customHeight="1">
      <c r="A110" s="601"/>
      <c r="B110" s="185"/>
      <c r="C110" s="569" t="s">
        <v>262</v>
      </c>
      <c r="D110" s="569" t="s">
        <v>262</v>
      </c>
      <c r="E110" s="569" t="s">
        <v>262</v>
      </c>
      <c r="F110" s="184" t="s">
        <v>273</v>
      </c>
      <c r="I110" s="196" t="s">
        <v>323</v>
      </c>
      <c r="J110" s="646" t="s">
        <v>328</v>
      </c>
      <c r="K110" s="297">
        <v>1.2E-2</v>
      </c>
      <c r="L110" s="267">
        <v>4</v>
      </c>
      <c r="M110" s="568"/>
      <c r="N110" s="568"/>
      <c r="O110" s="166">
        <f>ROUND(($G$19+(O109-20)*$F$21)*ABS(AVERAGE(IF(M109&gt;=0,N109*10^-4,-N109*10^-4)+ROUNDDOWN(M109,0),M109))*0.001,1)</f>
        <v>0</v>
      </c>
      <c r="P110" s="316">
        <f>ROUND((M109-N109)/2,4)</f>
        <v>-0.61240000000000006</v>
      </c>
      <c r="Q110" s="149"/>
      <c r="R110" s="270"/>
      <c r="S110" s="309">
        <f>2.5*SQRT(K110)</f>
        <v>0.27386127875258304</v>
      </c>
      <c r="T110" s="163"/>
    </row>
    <row r="111" spans="1:20" ht="13.5" customHeight="1">
      <c r="A111" s="601"/>
      <c r="B111" s="185"/>
      <c r="C111" s="570"/>
      <c r="D111" s="570"/>
      <c r="E111" s="570"/>
      <c r="F111" s="202" t="s">
        <v>272</v>
      </c>
      <c r="G111" s="201">
        <v>-6.7</v>
      </c>
      <c r="H111" s="200" t="s">
        <v>271</v>
      </c>
      <c r="I111" s="135"/>
      <c r="J111" s="647"/>
      <c r="K111" s="301"/>
      <c r="L111" s="269"/>
      <c r="M111" s="606"/>
      <c r="N111" s="588"/>
      <c r="O111" s="177"/>
      <c r="P111" s="176">
        <f>P109+P110</f>
        <v>84.0017</v>
      </c>
      <c r="Q111" s="158"/>
      <c r="R111" s="268">
        <f>P111</f>
        <v>84.0017</v>
      </c>
      <c r="S111" s="308"/>
      <c r="T111" s="125"/>
    </row>
    <row r="112" spans="1:20" ht="13.5" customHeight="1">
      <c r="A112" s="601"/>
      <c r="B112" s="185"/>
      <c r="C112" s="569"/>
      <c r="D112" s="569"/>
      <c r="E112" s="154"/>
      <c r="F112" s="119" t="s">
        <v>266</v>
      </c>
      <c r="I112" s="168"/>
      <c r="J112" s="575" t="s">
        <v>255</v>
      </c>
      <c r="K112" s="297">
        <f>SUM(K110)</f>
        <v>1.2E-2</v>
      </c>
      <c r="L112" s="267">
        <f>L110</f>
        <v>4</v>
      </c>
      <c r="M112" s="568"/>
      <c r="N112" s="589"/>
      <c r="O112" s="172"/>
      <c r="P112" s="171"/>
      <c r="Q112" s="169"/>
      <c r="R112" s="169"/>
      <c r="S112" s="309"/>
      <c r="T112" s="163"/>
    </row>
    <row r="113" spans="1:20" ht="13.5" customHeight="1">
      <c r="A113" s="601"/>
      <c r="B113" s="185"/>
      <c r="C113" s="570"/>
      <c r="D113" s="570"/>
      <c r="E113" s="139"/>
      <c r="F113" s="187">
        <v>0.04</v>
      </c>
      <c r="G113" s="191" t="s">
        <v>264</v>
      </c>
      <c r="I113" s="135"/>
      <c r="J113" s="576"/>
      <c r="K113" s="301"/>
      <c r="L113" s="574"/>
      <c r="M113" s="260"/>
      <c r="N113" s="260"/>
      <c r="O113" s="160"/>
      <c r="P113" s="159"/>
      <c r="Q113" s="162"/>
      <c r="R113" s="157"/>
      <c r="S113" s="308"/>
      <c r="T113" s="125"/>
    </row>
    <row r="114" spans="1:20" ht="13.5" customHeight="1">
      <c r="A114" s="601"/>
      <c r="B114" s="185"/>
      <c r="C114" s="569"/>
      <c r="D114" s="569"/>
      <c r="E114" s="262"/>
      <c r="I114" s="168"/>
      <c r="J114" s="646"/>
      <c r="K114" s="297"/>
      <c r="L114" s="574"/>
      <c r="M114" s="167"/>
      <c r="N114" s="167"/>
      <c r="O114" s="146"/>
      <c r="P114" s="165"/>
      <c r="Q114" s="192"/>
      <c r="R114" s="164"/>
      <c r="S114" s="309"/>
      <c r="T114" s="163"/>
    </row>
    <row r="115" spans="1:20" ht="13.5" customHeight="1">
      <c r="A115" s="601"/>
      <c r="B115" s="185"/>
      <c r="C115" s="570"/>
      <c r="D115" s="570"/>
      <c r="E115" s="228"/>
      <c r="I115" s="135"/>
      <c r="J115" s="647"/>
      <c r="K115" s="301"/>
      <c r="L115" s="574"/>
      <c r="M115" s="581"/>
      <c r="N115" s="586"/>
      <c r="O115" s="160"/>
      <c r="P115" s="159"/>
      <c r="Q115" s="162"/>
      <c r="R115" s="157"/>
      <c r="S115" s="308"/>
      <c r="T115" s="125"/>
    </row>
    <row r="116" spans="1:20" ht="13.5" customHeight="1" thickBot="1">
      <c r="A116" s="601"/>
      <c r="B116" s="185"/>
      <c r="C116" s="569" t="s">
        <v>269</v>
      </c>
      <c r="D116" s="569" t="s">
        <v>294</v>
      </c>
      <c r="E116" s="155" t="s">
        <v>327</v>
      </c>
      <c r="I116" s="223"/>
      <c r="J116" s="207" t="s">
        <v>326</v>
      </c>
      <c r="K116" s="297"/>
      <c r="L116" s="574"/>
      <c r="M116" s="582"/>
      <c r="N116" s="587"/>
      <c r="O116" s="166"/>
      <c r="P116" s="218" t="s">
        <v>290</v>
      </c>
      <c r="Q116" s="149"/>
      <c r="R116" s="218" t="s">
        <v>290</v>
      </c>
      <c r="S116" s="307"/>
      <c r="T116" s="163"/>
    </row>
    <row r="117" spans="1:20" ht="13.5" customHeight="1" thickTop="1">
      <c r="A117" s="601"/>
      <c r="B117" s="185"/>
      <c r="C117" s="570"/>
      <c r="D117" s="570"/>
      <c r="E117" s="140" t="s">
        <v>325</v>
      </c>
      <c r="F117" s="186"/>
      <c r="G117" s="186"/>
      <c r="I117" s="217"/>
      <c r="J117" s="204" t="s">
        <v>324</v>
      </c>
      <c r="K117" s="298"/>
      <c r="L117" s="221"/>
      <c r="M117" s="567">
        <v>2.2913000000000001</v>
      </c>
      <c r="N117" s="567">
        <v>-2.2913000000000001</v>
      </c>
      <c r="O117" s="215">
        <v>23</v>
      </c>
      <c r="P117" s="206">
        <f>R117</f>
        <v>84.614099999999993</v>
      </c>
      <c r="Q117" s="175"/>
      <c r="R117" s="174">
        <f>R103</f>
        <v>84.614099999999993</v>
      </c>
      <c r="S117" s="308"/>
      <c r="T117" s="125"/>
    </row>
    <row r="118" spans="1:20" ht="13.5" customHeight="1">
      <c r="A118" s="601"/>
      <c r="B118" s="185"/>
      <c r="C118" s="569" t="s">
        <v>262</v>
      </c>
      <c r="D118" s="569" t="s">
        <v>262</v>
      </c>
      <c r="E118" s="569" t="s">
        <v>262</v>
      </c>
      <c r="F118" s="190"/>
      <c r="G118" s="189"/>
      <c r="H118" s="188"/>
      <c r="I118" s="196" t="s">
        <v>323</v>
      </c>
      <c r="J118" s="646" t="s">
        <v>17</v>
      </c>
      <c r="K118" s="297">
        <v>2.3E-2</v>
      </c>
      <c r="L118" s="267">
        <v>2</v>
      </c>
      <c r="M118" s="568"/>
      <c r="N118" s="568"/>
      <c r="O118" s="166">
        <f>ROUND(($G$19+(O117-20)*$F$21)*ABS(AVERAGE(IF(M117&gt;=0,N117*10^-4,-N117*10^-4)+ROUNDDOWN(M117,0),M117))*0.001,1)</f>
        <v>0</v>
      </c>
      <c r="P118" s="316">
        <f>ROUND((M117-N117)/2,4)</f>
        <v>2.2913000000000001</v>
      </c>
      <c r="Q118" s="149"/>
      <c r="R118" s="270"/>
      <c r="S118" s="309">
        <f>2.5*SQRT(K118)</f>
        <v>0.37914377220257756</v>
      </c>
      <c r="T118" s="163"/>
    </row>
    <row r="119" spans="1:20" ht="13.5" customHeight="1">
      <c r="A119" s="601"/>
      <c r="B119" s="185"/>
      <c r="C119" s="570"/>
      <c r="D119" s="570"/>
      <c r="E119" s="570"/>
      <c r="I119" s="135"/>
      <c r="J119" s="647"/>
      <c r="K119" s="301"/>
      <c r="L119" s="269"/>
      <c r="M119" s="606"/>
      <c r="N119" s="588"/>
      <c r="O119" s="177"/>
      <c r="P119" s="176">
        <f>P117+P118</f>
        <v>86.9054</v>
      </c>
      <c r="Q119" s="158"/>
      <c r="R119" s="268">
        <f>P119</f>
        <v>86.9054</v>
      </c>
      <c r="S119" s="308"/>
      <c r="T119" s="125"/>
    </row>
    <row r="120" spans="1:20" ht="13.5" customHeight="1">
      <c r="A120" s="601"/>
      <c r="B120" s="185"/>
      <c r="C120" s="569"/>
      <c r="D120" s="573"/>
      <c r="E120" s="154"/>
      <c r="F120" s="187"/>
      <c r="G120" s="187"/>
      <c r="H120" s="186"/>
      <c r="I120" s="168"/>
      <c r="J120" s="575" t="s">
        <v>255</v>
      </c>
      <c r="K120" s="297">
        <f>SUM(K118)</f>
        <v>2.3E-2</v>
      </c>
      <c r="L120" s="267">
        <f>L118</f>
        <v>2</v>
      </c>
      <c r="M120" s="568"/>
      <c r="N120" s="589"/>
      <c r="O120" s="172"/>
      <c r="P120" s="171"/>
      <c r="Q120" s="169"/>
      <c r="R120" s="169"/>
      <c r="S120" s="309"/>
      <c r="T120" s="163"/>
    </row>
    <row r="121" spans="1:20" ht="13.5" customHeight="1">
      <c r="A121" s="601"/>
      <c r="B121" s="185"/>
      <c r="C121" s="570"/>
      <c r="D121" s="573"/>
      <c r="E121" s="139"/>
      <c r="H121" s="184"/>
      <c r="I121" s="135"/>
      <c r="J121" s="576"/>
      <c r="K121" s="661"/>
      <c r="L121" s="572"/>
      <c r="M121" s="581"/>
      <c r="N121" s="586"/>
      <c r="O121" s="160"/>
      <c r="P121" s="159"/>
      <c r="Q121" s="158"/>
      <c r="R121" s="157"/>
      <c r="S121" s="308"/>
      <c r="T121" s="125"/>
    </row>
    <row r="122" spans="1:20" ht="13.5" customHeight="1">
      <c r="A122" s="601"/>
      <c r="B122" s="185"/>
      <c r="C122" s="573"/>
      <c r="D122" s="573"/>
      <c r="E122" s="154"/>
      <c r="F122" s="182"/>
      <c r="G122" s="181"/>
      <c r="H122" s="180"/>
      <c r="I122" s="168"/>
      <c r="J122" s="569" t="s">
        <v>322</v>
      </c>
      <c r="K122" s="661"/>
      <c r="L122" s="572"/>
      <c r="M122" s="582"/>
      <c r="N122" s="587"/>
      <c r="O122" s="166"/>
      <c r="P122" s="261"/>
      <c r="Q122" s="192"/>
      <c r="R122" s="169"/>
      <c r="S122" s="309"/>
      <c r="T122" s="163"/>
    </row>
    <row r="123" spans="1:20" ht="13.5" customHeight="1">
      <c r="A123" s="601"/>
      <c r="B123" s="156"/>
      <c r="C123" s="573"/>
      <c r="D123" s="573"/>
      <c r="E123" s="139"/>
      <c r="F123" s="179"/>
      <c r="G123" s="152"/>
      <c r="H123" s="152"/>
      <c r="I123" s="150"/>
      <c r="J123" s="570"/>
      <c r="K123" s="667">
        <f>'観測成果表_1級(土研水準点)'!K14+'観測成果表_1級(土研水準点)'!K24+'観測成果表_1級 (NICT構内) (2)'!K32+K40+K64+K72+K80+K88+K103+K112+K120</f>
        <v>7.4089999999999989</v>
      </c>
      <c r="L123" s="642"/>
      <c r="M123" s="581"/>
      <c r="N123" s="586"/>
      <c r="O123" s="160"/>
      <c r="P123" s="266"/>
      <c r="Q123" s="127"/>
      <c r="R123" s="265"/>
      <c r="S123" s="311"/>
      <c r="T123" s="125"/>
    </row>
    <row r="124" spans="1:20" ht="13.5" customHeight="1">
      <c r="A124" s="601"/>
      <c r="B124" s="156"/>
      <c r="C124" s="569"/>
      <c r="D124" s="569"/>
      <c r="E124" s="154"/>
      <c r="F124" s="152"/>
      <c r="G124" s="152"/>
      <c r="H124" s="152"/>
      <c r="I124" s="223"/>
      <c r="J124" s="646"/>
      <c r="K124" s="667"/>
      <c r="L124" s="642"/>
      <c r="M124" s="582"/>
      <c r="N124" s="587"/>
      <c r="O124" s="166"/>
      <c r="P124" s="261"/>
      <c r="Q124" s="192"/>
      <c r="R124" s="192"/>
      <c r="S124" s="309"/>
      <c r="T124" s="163"/>
    </row>
    <row r="125" spans="1:20" ht="13.5" customHeight="1">
      <c r="A125" s="601"/>
      <c r="B125" s="156"/>
      <c r="C125" s="570"/>
      <c r="D125" s="570"/>
      <c r="E125" s="139"/>
      <c r="F125" s="152"/>
      <c r="G125" s="152"/>
      <c r="H125" s="152"/>
      <c r="I125" s="217"/>
      <c r="J125" s="647"/>
      <c r="K125" s="301"/>
      <c r="L125" s="574"/>
      <c r="M125" s="583"/>
      <c r="N125" s="586"/>
      <c r="O125" s="160"/>
      <c r="P125" s="264"/>
      <c r="Q125" s="158"/>
      <c r="R125" s="263"/>
      <c r="S125" s="315"/>
      <c r="T125" s="125"/>
    </row>
    <row r="126" spans="1:20" ht="13.5" customHeight="1">
      <c r="A126" s="601"/>
      <c r="B126" s="156"/>
      <c r="C126" s="569"/>
      <c r="D126" s="569"/>
      <c r="E126" s="262"/>
      <c r="F126" s="152"/>
      <c r="G126" s="152"/>
      <c r="H126" s="152"/>
      <c r="I126" s="196"/>
      <c r="J126" s="646"/>
      <c r="K126" s="297"/>
      <c r="L126" s="574"/>
      <c r="M126" s="582"/>
      <c r="N126" s="587"/>
      <c r="O126" s="166"/>
      <c r="P126" s="261"/>
      <c r="Q126" s="192"/>
      <c r="R126" s="169"/>
      <c r="S126" s="309"/>
      <c r="T126" s="163"/>
    </row>
    <row r="127" spans="1:20" ht="13.5" customHeight="1">
      <c r="A127" s="601"/>
      <c r="B127" s="185"/>
      <c r="C127" s="570"/>
      <c r="D127" s="570"/>
      <c r="E127" s="228"/>
      <c r="F127" s="152"/>
      <c r="G127" s="152"/>
      <c r="H127" s="152"/>
      <c r="I127" s="135"/>
      <c r="J127" s="647"/>
      <c r="K127" s="667"/>
      <c r="L127" s="649"/>
      <c r="M127" s="260"/>
      <c r="N127" s="260"/>
      <c r="O127" s="160"/>
      <c r="P127" s="259"/>
      <c r="Q127" s="162"/>
      <c r="R127" s="174"/>
      <c r="S127" s="308"/>
      <c r="T127" s="125"/>
    </row>
    <row r="128" spans="1:20" ht="13.5" customHeight="1">
      <c r="A128" s="601"/>
      <c r="B128" s="156"/>
      <c r="C128" s="569"/>
      <c r="D128" s="569"/>
      <c r="E128" s="229"/>
      <c r="F128" s="152"/>
      <c r="G128" s="152"/>
      <c r="H128" s="152"/>
      <c r="I128" s="223"/>
      <c r="J128" s="646"/>
      <c r="K128" s="667"/>
      <c r="L128" s="649"/>
      <c r="M128" s="167"/>
      <c r="N128" s="167"/>
      <c r="O128" s="146"/>
      <c r="P128" s="145"/>
      <c r="Q128" s="192"/>
      <c r="R128" s="169"/>
      <c r="S128" s="309"/>
      <c r="T128" s="163"/>
    </row>
    <row r="129" spans="1:20" ht="13.5" customHeight="1">
      <c r="A129" s="601"/>
      <c r="B129" s="156"/>
      <c r="C129" s="570"/>
      <c r="D129" s="570"/>
      <c r="E129" s="228"/>
      <c r="F129" s="152"/>
      <c r="G129" s="152"/>
      <c r="H129" s="152"/>
      <c r="I129" s="217"/>
      <c r="J129" s="647"/>
      <c r="K129" s="301"/>
      <c r="L129" s="574"/>
      <c r="M129" s="581"/>
      <c r="N129" s="586"/>
      <c r="O129" s="160"/>
      <c r="P129" s="258"/>
      <c r="Q129" s="162"/>
      <c r="R129" s="157"/>
      <c r="S129" s="308"/>
      <c r="T129" s="125"/>
    </row>
    <row r="130" spans="1:20" ht="13.5" customHeight="1">
      <c r="A130" s="601"/>
      <c r="B130" s="614"/>
      <c r="C130" s="573"/>
      <c r="D130" s="573"/>
      <c r="E130" s="257"/>
      <c r="F130" s="152"/>
      <c r="G130" s="152"/>
      <c r="H130" s="152"/>
      <c r="I130" s="196"/>
      <c r="J130" s="646"/>
      <c r="K130" s="297"/>
      <c r="L130" s="574"/>
      <c r="M130" s="582"/>
      <c r="N130" s="587"/>
      <c r="O130" s="166"/>
      <c r="P130" s="165"/>
      <c r="Q130" s="192"/>
      <c r="R130" s="164"/>
      <c r="S130" s="309"/>
      <c r="T130" s="163"/>
    </row>
    <row r="131" spans="1:20" ht="13.5" customHeight="1">
      <c r="A131" s="601"/>
      <c r="B131" s="614"/>
      <c r="C131" s="573"/>
      <c r="D131" s="573"/>
      <c r="E131" s="256"/>
      <c r="F131" s="152"/>
      <c r="G131" s="152"/>
      <c r="H131" s="152"/>
      <c r="I131" s="135"/>
      <c r="J131" s="647"/>
      <c r="K131" s="661"/>
      <c r="L131" s="574"/>
      <c r="M131" s="581"/>
      <c r="N131" s="584"/>
      <c r="O131" s="160"/>
      <c r="P131" s="159"/>
      <c r="Q131" s="162"/>
      <c r="R131" s="157"/>
      <c r="S131" s="308"/>
      <c r="T131" s="125"/>
    </row>
    <row r="132" spans="1:20" ht="13.5" customHeight="1">
      <c r="A132" s="601"/>
      <c r="B132" s="156"/>
      <c r="C132" s="569"/>
      <c r="D132" s="573"/>
      <c r="E132" s="257"/>
      <c r="F132" s="152"/>
      <c r="G132" s="152"/>
      <c r="H132" s="152"/>
      <c r="I132" s="168"/>
      <c r="J132" s="646"/>
      <c r="K132" s="661"/>
      <c r="L132" s="574"/>
      <c r="M132" s="582"/>
      <c r="N132" s="585"/>
      <c r="O132" s="166"/>
      <c r="P132" s="165"/>
      <c r="Q132" s="192"/>
      <c r="R132" s="164"/>
      <c r="S132" s="309"/>
      <c r="T132" s="163"/>
    </row>
    <row r="133" spans="1:20" ht="13.5" customHeight="1">
      <c r="A133" s="601"/>
      <c r="B133" s="156"/>
      <c r="C133" s="570"/>
      <c r="D133" s="573"/>
      <c r="E133" s="256"/>
      <c r="F133" s="152"/>
      <c r="G133" s="152"/>
      <c r="H133" s="152"/>
      <c r="I133" s="135"/>
      <c r="J133" s="647"/>
      <c r="K133" s="661"/>
      <c r="L133" s="574"/>
      <c r="M133" s="161"/>
      <c r="N133" s="161"/>
      <c r="O133" s="160"/>
      <c r="P133" s="159"/>
      <c r="Q133" s="162"/>
      <c r="R133" s="157"/>
      <c r="S133" s="308"/>
      <c r="T133" s="125"/>
    </row>
    <row r="134" spans="1:20" ht="13.5" customHeight="1">
      <c r="A134" s="601"/>
      <c r="B134" s="156"/>
      <c r="C134" s="648"/>
      <c r="D134" s="648"/>
      <c r="E134" s="154"/>
      <c r="F134" s="153"/>
      <c r="G134" s="152"/>
      <c r="H134" s="151"/>
      <c r="I134" s="150"/>
      <c r="J134" s="640"/>
      <c r="K134" s="661"/>
      <c r="L134" s="574"/>
      <c r="M134" s="148"/>
      <c r="N134" s="147"/>
      <c r="O134" s="146"/>
      <c r="P134" s="145"/>
      <c r="Q134" s="144"/>
      <c r="R134" s="143"/>
      <c r="S134" s="310"/>
      <c r="T134" s="142"/>
    </row>
    <row r="135" spans="1:20" ht="13.5" customHeight="1">
      <c r="A135" s="602"/>
      <c r="B135" s="141"/>
      <c r="C135" s="648"/>
      <c r="D135" s="648"/>
      <c r="E135" s="139"/>
      <c r="F135" s="138"/>
      <c r="G135" s="137"/>
      <c r="H135" s="136"/>
      <c r="I135" s="135"/>
      <c r="J135" s="641"/>
      <c r="K135" s="299"/>
      <c r="L135" s="132"/>
      <c r="M135" s="131"/>
      <c r="N135" s="130"/>
      <c r="O135" s="129"/>
      <c r="P135" s="128"/>
      <c r="Q135" s="127"/>
      <c r="R135" s="126"/>
      <c r="S135" s="311"/>
      <c r="T135" s="125"/>
    </row>
    <row r="136" spans="1:20" ht="11.1" customHeight="1">
      <c r="A136" s="255"/>
      <c r="B136" s="254"/>
      <c r="C136" s="254"/>
      <c r="D136" s="254"/>
      <c r="E136" s="254"/>
      <c r="F136" s="152"/>
      <c r="G136" s="152"/>
      <c r="H136" s="152"/>
      <c r="I136" s="253"/>
      <c r="J136" s="252"/>
      <c r="K136" s="666"/>
      <c r="L136" s="638"/>
      <c r="M136" s="251"/>
      <c r="N136" s="250"/>
      <c r="O136" s="249"/>
      <c r="P136" s="248"/>
      <c r="Q136" s="247"/>
      <c r="R136" s="246"/>
      <c r="S136" s="312"/>
      <c r="T136" s="245"/>
    </row>
    <row r="137" spans="1:20" ht="11.1" customHeight="1">
      <c r="A137" s="255"/>
      <c r="B137" s="254"/>
      <c r="C137" s="254"/>
      <c r="D137" s="254"/>
      <c r="E137" s="254"/>
      <c r="F137" s="152"/>
      <c r="G137" s="152"/>
      <c r="H137" s="152"/>
      <c r="I137" s="253"/>
      <c r="J137" s="252"/>
      <c r="K137" s="665"/>
      <c r="L137" s="639"/>
      <c r="M137" s="251"/>
      <c r="N137" s="250"/>
      <c r="O137" s="249"/>
      <c r="P137" s="248"/>
      <c r="Q137" s="247"/>
      <c r="R137" s="246"/>
      <c r="S137" s="312"/>
      <c r="T137" s="245"/>
    </row>
  </sheetData>
  <mergeCells count="406">
    <mergeCell ref="K136:K137"/>
    <mergeCell ref="L136:L137"/>
    <mergeCell ref="D132:D133"/>
    <mergeCell ref="J132:J133"/>
    <mergeCell ref="K133:K134"/>
    <mergeCell ref="L133:L134"/>
    <mergeCell ref="C134:C135"/>
    <mergeCell ref="D134:D135"/>
    <mergeCell ref="J134:J135"/>
    <mergeCell ref="B130:B131"/>
    <mergeCell ref="C130:C131"/>
    <mergeCell ref="D130:D131"/>
    <mergeCell ref="J130:J131"/>
    <mergeCell ref="K131:K132"/>
    <mergeCell ref="L131:L132"/>
    <mergeCell ref="M131:M132"/>
    <mergeCell ref="N131:N132"/>
    <mergeCell ref="C132:C133"/>
    <mergeCell ref="N125:N126"/>
    <mergeCell ref="C126:C127"/>
    <mergeCell ref="D126:D127"/>
    <mergeCell ref="J126:J127"/>
    <mergeCell ref="K127:K128"/>
    <mergeCell ref="D122:D123"/>
    <mergeCell ref="J122:J123"/>
    <mergeCell ref="K123:K124"/>
    <mergeCell ref="L123:L124"/>
    <mergeCell ref="M123:M124"/>
    <mergeCell ref="N123:N124"/>
    <mergeCell ref="L127:L128"/>
    <mergeCell ref="C128:C129"/>
    <mergeCell ref="D128:D129"/>
    <mergeCell ref="J128:J129"/>
    <mergeCell ref="L129:L130"/>
    <mergeCell ref="M129:M130"/>
    <mergeCell ref="C124:C125"/>
    <mergeCell ref="D124:D125"/>
    <mergeCell ref="J124:J125"/>
    <mergeCell ref="L125:L126"/>
    <mergeCell ref="M125:M126"/>
    <mergeCell ref="N129:N130"/>
    <mergeCell ref="M115:M116"/>
    <mergeCell ref="N115:N116"/>
    <mergeCell ref="C116:C117"/>
    <mergeCell ref="D116:D117"/>
    <mergeCell ref="M117:M118"/>
    <mergeCell ref="N117:N118"/>
    <mergeCell ref="C118:C119"/>
    <mergeCell ref="D118:D119"/>
    <mergeCell ref="E118:E119"/>
    <mergeCell ref="J118:J119"/>
    <mergeCell ref="M119:M120"/>
    <mergeCell ref="N119:N120"/>
    <mergeCell ref="C120:C121"/>
    <mergeCell ref="D120:D121"/>
    <mergeCell ref="J120:J121"/>
    <mergeCell ref="K121:K122"/>
    <mergeCell ref="L121:L122"/>
    <mergeCell ref="M121:M122"/>
    <mergeCell ref="N121:N122"/>
    <mergeCell ref="C122:C123"/>
    <mergeCell ref="E110:E111"/>
    <mergeCell ref="J110:J111"/>
    <mergeCell ref="M111:M112"/>
    <mergeCell ref="N111:N112"/>
    <mergeCell ref="M105:M106"/>
    <mergeCell ref="N105:N106"/>
    <mergeCell ref="C106:C107"/>
    <mergeCell ref="D106:D107"/>
    <mergeCell ref="F106:H106"/>
    <mergeCell ref="F107:H107"/>
    <mergeCell ref="K107:K108"/>
    <mergeCell ref="L107:L108"/>
    <mergeCell ref="M107:M108"/>
    <mergeCell ref="N107:N108"/>
    <mergeCell ref="C112:C113"/>
    <mergeCell ref="D112:D113"/>
    <mergeCell ref="J112:J113"/>
    <mergeCell ref="L113:L114"/>
    <mergeCell ref="C114:C115"/>
    <mergeCell ref="D114:D115"/>
    <mergeCell ref="J114:J115"/>
    <mergeCell ref="L115:L116"/>
    <mergeCell ref="C108:C109"/>
    <mergeCell ref="D108:D109"/>
    <mergeCell ref="A100:A135"/>
    <mergeCell ref="C100:C101"/>
    <mergeCell ref="D100:D101"/>
    <mergeCell ref="L101:L102"/>
    <mergeCell ref="M101:M102"/>
    <mergeCell ref="N101:N102"/>
    <mergeCell ref="C102:C103"/>
    <mergeCell ref="D102:D103"/>
    <mergeCell ref="E102:E103"/>
    <mergeCell ref="J102:J103"/>
    <mergeCell ref="K103:K104"/>
    <mergeCell ref="L103:L104"/>
    <mergeCell ref="M103:M104"/>
    <mergeCell ref="N103:N104"/>
    <mergeCell ref="B104:B105"/>
    <mergeCell ref="C104:C105"/>
    <mergeCell ref="D104:D105"/>
    <mergeCell ref="F105:H105"/>
    <mergeCell ref="K105:K106"/>
    <mergeCell ref="L105:L106"/>
    <mergeCell ref="M109:M110"/>
    <mergeCell ref="N109:N110"/>
    <mergeCell ref="C110:C111"/>
    <mergeCell ref="D110:D111"/>
    <mergeCell ref="L98:L99"/>
    <mergeCell ref="M98:O98"/>
    <mergeCell ref="P98:P99"/>
    <mergeCell ref="Q98:Q99"/>
    <mergeCell ref="R98:R99"/>
    <mergeCell ref="T98:T99"/>
    <mergeCell ref="A98:A99"/>
    <mergeCell ref="C98:E98"/>
    <mergeCell ref="F98:H99"/>
    <mergeCell ref="I98:I99"/>
    <mergeCell ref="J98:J99"/>
    <mergeCell ref="K98:K99"/>
    <mergeCell ref="K90:K91"/>
    <mergeCell ref="L90:L91"/>
    <mergeCell ref="K92:K93"/>
    <mergeCell ref="L92:L93"/>
    <mergeCell ref="G94:N94"/>
    <mergeCell ref="G96:I96"/>
    <mergeCell ref="J86:J87"/>
    <mergeCell ref="M87:M88"/>
    <mergeCell ref="N87:N88"/>
    <mergeCell ref="C88:C89"/>
    <mergeCell ref="D88:D89"/>
    <mergeCell ref="E88:E89"/>
    <mergeCell ref="J88:J89"/>
    <mergeCell ref="M83:M84"/>
    <mergeCell ref="N83:N84"/>
    <mergeCell ref="B84:B85"/>
    <mergeCell ref="C84:C85"/>
    <mergeCell ref="D84:D85"/>
    <mergeCell ref="M85:M86"/>
    <mergeCell ref="N85:N86"/>
    <mergeCell ref="C86:C87"/>
    <mergeCell ref="D86:D87"/>
    <mergeCell ref="E86:E87"/>
    <mergeCell ref="J80:J81"/>
    <mergeCell ref="L81:L82"/>
    <mergeCell ref="C82:C83"/>
    <mergeCell ref="D82:D83"/>
    <mergeCell ref="E82:E83"/>
    <mergeCell ref="J82:J83"/>
    <mergeCell ref="L83:L84"/>
    <mergeCell ref="N77:N78"/>
    <mergeCell ref="C78:C79"/>
    <mergeCell ref="D78:D79"/>
    <mergeCell ref="E78:E79"/>
    <mergeCell ref="J78:J79"/>
    <mergeCell ref="M79:M80"/>
    <mergeCell ref="N79:N80"/>
    <mergeCell ref="C80:C81"/>
    <mergeCell ref="D80:D81"/>
    <mergeCell ref="E80:E81"/>
    <mergeCell ref="J70:J71"/>
    <mergeCell ref="M73:M74"/>
    <mergeCell ref="N73:N74"/>
    <mergeCell ref="C74:C75"/>
    <mergeCell ref="D74:D75"/>
    <mergeCell ref="L75:L76"/>
    <mergeCell ref="M75:M76"/>
    <mergeCell ref="N75:N76"/>
    <mergeCell ref="C76:C77"/>
    <mergeCell ref="D76:D77"/>
    <mergeCell ref="M77:M78"/>
    <mergeCell ref="C72:C73"/>
    <mergeCell ref="D72:D73"/>
    <mergeCell ref="E72:E73"/>
    <mergeCell ref="J72:J73"/>
    <mergeCell ref="K73:K74"/>
    <mergeCell ref="L73:L74"/>
    <mergeCell ref="M65:M66"/>
    <mergeCell ref="N65:N66"/>
    <mergeCell ref="C66:C67"/>
    <mergeCell ref="D66:D67"/>
    <mergeCell ref="E66:E67"/>
    <mergeCell ref="J66:J67"/>
    <mergeCell ref="K67:K68"/>
    <mergeCell ref="L67:L68"/>
    <mergeCell ref="M67:M68"/>
    <mergeCell ref="N67:N68"/>
    <mergeCell ref="C64:C65"/>
    <mergeCell ref="D64:D65"/>
    <mergeCell ref="E64:E65"/>
    <mergeCell ref="J64:J65"/>
    <mergeCell ref="K65:K66"/>
    <mergeCell ref="L65:L66"/>
    <mergeCell ref="C68:C69"/>
    <mergeCell ref="D68:D69"/>
    <mergeCell ref="L69:L70"/>
    <mergeCell ref="M69:M70"/>
    <mergeCell ref="N69:N70"/>
    <mergeCell ref="C70:C71"/>
    <mergeCell ref="D70:D71"/>
    <mergeCell ref="E70:E71"/>
    <mergeCell ref="E58:E59"/>
    <mergeCell ref="J58:J59"/>
    <mergeCell ref="F59:H59"/>
    <mergeCell ref="K59:K60"/>
    <mergeCell ref="L59:L60"/>
    <mergeCell ref="M59:M60"/>
    <mergeCell ref="N59:N60"/>
    <mergeCell ref="C60:C61"/>
    <mergeCell ref="D60:D61"/>
    <mergeCell ref="E60:E61"/>
    <mergeCell ref="F60:H60"/>
    <mergeCell ref="J60:J61"/>
    <mergeCell ref="F61:H61"/>
    <mergeCell ref="K61:K62"/>
    <mergeCell ref="L61:L62"/>
    <mergeCell ref="M61:M62"/>
    <mergeCell ref="N61:N62"/>
    <mergeCell ref="C62:C63"/>
    <mergeCell ref="D62:D63"/>
    <mergeCell ref="E62:E63"/>
    <mergeCell ref="J62:J63"/>
    <mergeCell ref="T52:T53"/>
    <mergeCell ref="A54:A89"/>
    <mergeCell ref="C54:C55"/>
    <mergeCell ref="D54:D55"/>
    <mergeCell ref="L54:L56"/>
    <mergeCell ref="M55:M56"/>
    <mergeCell ref="N55:N56"/>
    <mergeCell ref="C56:C57"/>
    <mergeCell ref="D56:D57"/>
    <mergeCell ref="E56:E57"/>
    <mergeCell ref="K52:K53"/>
    <mergeCell ref="L52:L53"/>
    <mergeCell ref="M52:O52"/>
    <mergeCell ref="P52:P53"/>
    <mergeCell ref="Q52:Q53"/>
    <mergeCell ref="R52:R53"/>
    <mergeCell ref="J56:J57"/>
    <mergeCell ref="K57:K58"/>
    <mergeCell ref="L57:L58"/>
    <mergeCell ref="M57:M58"/>
    <mergeCell ref="N57:N58"/>
    <mergeCell ref="B58:B59"/>
    <mergeCell ref="C58:C59"/>
    <mergeCell ref="D58:D59"/>
    <mergeCell ref="G50:I50"/>
    <mergeCell ref="A52:A53"/>
    <mergeCell ref="C52:E52"/>
    <mergeCell ref="F52:H53"/>
    <mergeCell ref="I52:I53"/>
    <mergeCell ref="J52:J53"/>
    <mergeCell ref="C44:C45"/>
    <mergeCell ref="D44:D45"/>
    <mergeCell ref="J44:J45"/>
    <mergeCell ref="K46:K47"/>
    <mergeCell ref="L46:L47"/>
    <mergeCell ref="G48:N48"/>
    <mergeCell ref="K41:K42"/>
    <mergeCell ref="L41:L42"/>
    <mergeCell ref="M41:M42"/>
    <mergeCell ref="N41:N42"/>
    <mergeCell ref="C42:C43"/>
    <mergeCell ref="D42:D43"/>
    <mergeCell ref="E42:E43"/>
    <mergeCell ref="J42:J43"/>
    <mergeCell ref="B38:B39"/>
    <mergeCell ref="C38:C39"/>
    <mergeCell ref="D38:D39"/>
    <mergeCell ref="E38:E39"/>
    <mergeCell ref="J38:J39"/>
    <mergeCell ref="C40:C41"/>
    <mergeCell ref="D40:D41"/>
    <mergeCell ref="E40:E41"/>
    <mergeCell ref="J40:J41"/>
    <mergeCell ref="M35:M36"/>
    <mergeCell ref="N35:N36"/>
    <mergeCell ref="C36:C37"/>
    <mergeCell ref="D36:D37"/>
    <mergeCell ref="L37:L38"/>
    <mergeCell ref="M37:M38"/>
    <mergeCell ref="N37:N38"/>
    <mergeCell ref="K33:K34"/>
    <mergeCell ref="L33:L34"/>
    <mergeCell ref="M33:M34"/>
    <mergeCell ref="N33:N34"/>
    <mergeCell ref="C34:C35"/>
    <mergeCell ref="D34:D35"/>
    <mergeCell ref="E34:E35"/>
    <mergeCell ref="J34:J35"/>
    <mergeCell ref="K35:K36"/>
    <mergeCell ref="L35:L36"/>
    <mergeCell ref="B30:B31"/>
    <mergeCell ref="C30:C31"/>
    <mergeCell ref="D30:D31"/>
    <mergeCell ref="E30:E31"/>
    <mergeCell ref="J30:J31"/>
    <mergeCell ref="C32:C33"/>
    <mergeCell ref="D32:D33"/>
    <mergeCell ref="E32:E33"/>
    <mergeCell ref="J32:J33"/>
    <mergeCell ref="M27:M28"/>
    <mergeCell ref="N27:N28"/>
    <mergeCell ref="C28:C29"/>
    <mergeCell ref="D28:D29"/>
    <mergeCell ref="E28:E29"/>
    <mergeCell ref="J28:J29"/>
    <mergeCell ref="K29:K30"/>
    <mergeCell ref="L29:L30"/>
    <mergeCell ref="M29:M30"/>
    <mergeCell ref="N29:N30"/>
    <mergeCell ref="C26:C27"/>
    <mergeCell ref="D26:D27"/>
    <mergeCell ref="E26:E27"/>
    <mergeCell ref="J26:J27"/>
    <mergeCell ref="K27:K28"/>
    <mergeCell ref="L27:L28"/>
    <mergeCell ref="M23:M24"/>
    <mergeCell ref="N23:N24"/>
    <mergeCell ref="C24:C25"/>
    <mergeCell ref="D24:D25"/>
    <mergeCell ref="E24:E25"/>
    <mergeCell ref="J24:J25"/>
    <mergeCell ref="K25:K26"/>
    <mergeCell ref="L25:L26"/>
    <mergeCell ref="M25:M26"/>
    <mergeCell ref="N25:N26"/>
    <mergeCell ref="C22:C23"/>
    <mergeCell ref="D22:D23"/>
    <mergeCell ref="E22:E23"/>
    <mergeCell ref="J22:J23"/>
    <mergeCell ref="K23:K24"/>
    <mergeCell ref="L23:L24"/>
    <mergeCell ref="M19:M20"/>
    <mergeCell ref="N19:N20"/>
    <mergeCell ref="C20:C21"/>
    <mergeCell ref="D20:D21"/>
    <mergeCell ref="E20:E21"/>
    <mergeCell ref="J20:J21"/>
    <mergeCell ref="K21:K22"/>
    <mergeCell ref="L21:L22"/>
    <mergeCell ref="M21:M22"/>
    <mergeCell ref="N21:N22"/>
    <mergeCell ref="C18:C19"/>
    <mergeCell ref="D18:D19"/>
    <mergeCell ref="E18:E19"/>
    <mergeCell ref="J18:J19"/>
    <mergeCell ref="K19:K20"/>
    <mergeCell ref="L19:L20"/>
    <mergeCell ref="K11:K12"/>
    <mergeCell ref="L11:L12"/>
    <mergeCell ref="M13:M14"/>
    <mergeCell ref="N13:N14"/>
    <mergeCell ref="C14:C15"/>
    <mergeCell ref="D14:D15"/>
    <mergeCell ref="E14:E15"/>
    <mergeCell ref="F14:H14"/>
    <mergeCell ref="J14:J15"/>
    <mergeCell ref="F15:H15"/>
    <mergeCell ref="K15:K16"/>
    <mergeCell ref="L15:L16"/>
    <mergeCell ref="M15:M16"/>
    <mergeCell ref="N15:N16"/>
    <mergeCell ref="C16:C17"/>
    <mergeCell ref="D16:D17"/>
    <mergeCell ref="E16:E17"/>
    <mergeCell ref="J16:J17"/>
    <mergeCell ref="K17:K18"/>
    <mergeCell ref="L17:L18"/>
    <mergeCell ref="M17:M18"/>
    <mergeCell ref="N17:N18"/>
    <mergeCell ref="P6:P7"/>
    <mergeCell ref="Q6:Q7"/>
    <mergeCell ref="R6:R7"/>
    <mergeCell ref="T6:T7"/>
    <mergeCell ref="A8:A45"/>
    <mergeCell ref="C8:C9"/>
    <mergeCell ref="D8:D9"/>
    <mergeCell ref="L8:L10"/>
    <mergeCell ref="M9:M10"/>
    <mergeCell ref="N9:N10"/>
    <mergeCell ref="M11:M12"/>
    <mergeCell ref="N11:N12"/>
    <mergeCell ref="B12:B13"/>
    <mergeCell ref="C12:C13"/>
    <mergeCell ref="D12:D13"/>
    <mergeCell ref="E12:E13"/>
    <mergeCell ref="J12:J13"/>
    <mergeCell ref="F13:H13"/>
    <mergeCell ref="K13:K14"/>
    <mergeCell ref="L13:L14"/>
    <mergeCell ref="C10:C11"/>
    <mergeCell ref="D10:D11"/>
    <mergeCell ref="E10:E11"/>
    <mergeCell ref="J10:J11"/>
    <mergeCell ref="G2:N2"/>
    <mergeCell ref="G4:I4"/>
    <mergeCell ref="A6:A7"/>
    <mergeCell ref="C6:E6"/>
    <mergeCell ref="F6:H7"/>
    <mergeCell ref="I6:I7"/>
    <mergeCell ref="J6:J7"/>
    <mergeCell ref="K6:K7"/>
    <mergeCell ref="L6:L7"/>
    <mergeCell ref="M6:O6"/>
  </mergeCells>
  <printOptions horizontalCentered="1" verticalCentered="1"/>
  <pageMargins left="0.19685039370078741" right="0.19685039370078741" top="0.43307086614173229" bottom="0" header="0" footer="0"/>
  <pageSetup paperSize="9" orientation="landscape" r:id="rId1"/>
  <headerFooter alignWithMargins="0"/>
  <colBreaks count="1" manualBreakCount="1">
    <brk id="21" max="1042"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E1973-96E0-4A51-A6D5-035281DFDBD4}">
  <dimension ref="B1:AK93"/>
  <sheetViews>
    <sheetView workbookViewId="0"/>
  </sheetViews>
  <sheetFormatPr defaultRowHeight="14.25"/>
  <cols>
    <col min="1" max="1" width="8.7109375" style="334" customWidth="1"/>
    <col min="2" max="2" width="6.42578125" style="334" customWidth="1"/>
    <col min="3" max="3" width="10.28515625" style="334" bestFit="1" customWidth="1"/>
    <col min="4" max="4" width="9.5703125" style="334" bestFit="1" customWidth="1"/>
    <col min="5" max="5" width="12" style="334" bestFit="1" customWidth="1"/>
    <col min="6" max="6" width="10" style="334" bestFit="1" customWidth="1"/>
    <col min="7" max="8" width="13" style="334" bestFit="1" customWidth="1"/>
    <col min="9" max="9" width="9.28515625" style="334" customWidth="1"/>
    <col min="10" max="10" width="13" style="334" customWidth="1"/>
    <col min="11" max="11" width="12.28515625" style="334" customWidth="1"/>
    <col min="12" max="12" width="12.28515625" style="464" customWidth="1"/>
    <col min="13" max="14" width="12.28515625" style="355" customWidth="1"/>
    <col min="15" max="18" width="12.28515625" style="334" customWidth="1"/>
    <col min="19" max="19" width="12.140625" style="356" customWidth="1"/>
    <col min="20" max="21" width="0" style="334" hidden="1" customWidth="1"/>
    <col min="22" max="22" width="0" style="335" hidden="1" customWidth="1"/>
    <col min="23" max="23" width="10" style="334" customWidth="1"/>
    <col min="24" max="24" width="10.140625" style="334" bestFit="1" customWidth="1"/>
    <col min="25" max="25" width="11" style="334" customWidth="1"/>
    <col min="26" max="26" width="11.7109375" style="355" customWidth="1"/>
    <col min="27" max="27" width="11.28515625" style="480" bestFit="1" customWidth="1"/>
    <col min="28" max="16384" width="9.140625" style="334"/>
  </cols>
  <sheetData>
    <row r="1" spans="2:28" ht="18" customHeight="1">
      <c r="B1" s="334" t="s">
        <v>452</v>
      </c>
    </row>
    <row r="2" spans="2:28" ht="11.25" customHeight="1"/>
    <row r="3" spans="2:28" ht="11.25" customHeight="1">
      <c r="D3" s="668"/>
      <c r="E3" s="668"/>
    </row>
    <row r="4" spans="2:28" ht="11.25" customHeight="1" thickBot="1"/>
    <row r="5" spans="2:28" ht="33.75" customHeight="1">
      <c r="B5" s="368" t="s">
        <v>451</v>
      </c>
      <c r="C5" s="367" t="s">
        <v>450</v>
      </c>
      <c r="D5" s="366" t="s">
        <v>447</v>
      </c>
      <c r="E5" s="366" t="s">
        <v>446</v>
      </c>
      <c r="F5" s="366" t="s">
        <v>445</v>
      </c>
      <c r="G5" s="365" t="s">
        <v>449</v>
      </c>
      <c r="H5" s="364" t="s">
        <v>448</v>
      </c>
      <c r="I5" s="515" t="s">
        <v>629</v>
      </c>
      <c r="J5" s="515" t="s">
        <v>630</v>
      </c>
      <c r="L5" s="464">
        <v>76.273399999999995</v>
      </c>
      <c r="M5" s="355">
        <f>L5-F8</f>
        <v>-8.4500000000005571E-2</v>
      </c>
      <c r="T5" s="363" t="s">
        <v>447</v>
      </c>
      <c r="U5" s="363" t="s">
        <v>446</v>
      </c>
      <c r="V5" s="362" t="s">
        <v>445</v>
      </c>
    </row>
    <row r="6" spans="2:28" ht="21.75" customHeight="1">
      <c r="B6" s="354">
        <v>1</v>
      </c>
      <c r="C6" s="346" t="s">
        <v>44</v>
      </c>
      <c r="D6" s="345">
        <v>38.165399999999998</v>
      </c>
      <c r="E6" s="345">
        <v>-51.161999999999999</v>
      </c>
      <c r="F6" s="345">
        <v>76.358099999999993</v>
      </c>
      <c r="G6" s="359">
        <f t="shared" ref="G6:G22" si="0">SQRT((D6-T6)*(D6-T6)+(E6-U6)*(E6-U6))</f>
        <v>5.0695167422540287E-3</v>
      </c>
      <c r="H6" s="358">
        <f t="shared" ref="H6:H22" si="1">F6-V6</f>
        <v>2.1999999999877673E-3</v>
      </c>
      <c r="I6" s="516">
        <v>1.611</v>
      </c>
      <c r="J6" s="516">
        <f>F6+I6</f>
        <v>77.969099999999997</v>
      </c>
      <c r="L6" s="464">
        <f>F6+M$5</f>
        <v>76.273599999999988</v>
      </c>
      <c r="M6" s="464"/>
      <c r="T6" s="336">
        <v>38.170299999999997</v>
      </c>
      <c r="U6" s="336">
        <v>-51.160699999999999</v>
      </c>
      <c r="V6" s="357">
        <v>76.355900000000005</v>
      </c>
    </row>
    <row r="7" spans="2:28" ht="21.75" customHeight="1">
      <c r="B7" s="354">
        <v>2</v>
      </c>
      <c r="C7" s="346" t="s">
        <v>85</v>
      </c>
      <c r="D7" s="345">
        <v>5.1238000000000001</v>
      </c>
      <c r="E7" s="345">
        <v>-95.169499999999999</v>
      </c>
      <c r="F7" s="345">
        <v>76.355699999999999</v>
      </c>
      <c r="G7" s="359">
        <f t="shared" si="0"/>
        <v>8.3240615086643873E-3</v>
      </c>
      <c r="H7" s="358">
        <f t="shared" si="1"/>
        <v>3.5000000000025011E-3</v>
      </c>
      <c r="I7" s="516">
        <v>4.5999999999999999E-2</v>
      </c>
      <c r="J7" s="516">
        <f t="shared" ref="J7:J35" si="2">F7+I7</f>
        <v>76.401700000000005</v>
      </c>
      <c r="L7" s="464">
        <f t="shared" ref="L7:L21" si="3">F7+M$5</f>
        <v>76.271199999999993</v>
      </c>
      <c r="M7" s="464"/>
      <c r="T7" s="336">
        <v>5.1289999999999996</v>
      </c>
      <c r="U7" s="336">
        <v>-95.176000000000002</v>
      </c>
      <c r="V7" s="357">
        <v>76.352199999999996</v>
      </c>
    </row>
    <row r="8" spans="2:28" ht="21.75" customHeight="1">
      <c r="B8" s="354">
        <v>3</v>
      </c>
      <c r="C8" s="346" t="s">
        <v>227</v>
      </c>
      <c r="D8" s="345">
        <v>8.8270999999999997</v>
      </c>
      <c r="E8" s="345">
        <v>-47.283900000000003</v>
      </c>
      <c r="F8" s="345">
        <v>76.357900000000001</v>
      </c>
      <c r="G8" s="359">
        <f t="shared" si="0"/>
        <v>4.4922154890440014E-3</v>
      </c>
      <c r="H8" s="358">
        <f t="shared" si="1"/>
        <v>4.5999999999963848E-3</v>
      </c>
      <c r="I8" s="516">
        <v>0.16600000000000001</v>
      </c>
      <c r="J8" s="516">
        <f t="shared" si="2"/>
        <v>76.523899999999998</v>
      </c>
      <c r="L8" s="464">
        <f t="shared" si="3"/>
        <v>76.273399999999995</v>
      </c>
      <c r="M8" s="464"/>
      <c r="T8" s="336">
        <v>8.8314000000000004</v>
      </c>
      <c r="U8" s="336">
        <v>-47.285200000000003</v>
      </c>
      <c r="V8" s="357">
        <v>76.353300000000004</v>
      </c>
    </row>
    <row r="9" spans="2:28" ht="21.75" customHeight="1">
      <c r="B9" s="354">
        <v>4</v>
      </c>
      <c r="C9" s="346" t="s">
        <v>444</v>
      </c>
      <c r="D9" s="345">
        <v>2.8996</v>
      </c>
      <c r="E9" s="345">
        <v>-83.741299999999995</v>
      </c>
      <c r="F9" s="345">
        <v>77.868300000000005</v>
      </c>
      <c r="G9" s="359">
        <f t="shared" si="0"/>
        <v>6.2241465278387378E-3</v>
      </c>
      <c r="H9" s="358">
        <f t="shared" si="1"/>
        <v>-2.9999999999574811E-4</v>
      </c>
      <c r="I9" s="516">
        <v>0.23599999999999999</v>
      </c>
      <c r="J9" s="516">
        <f t="shared" si="2"/>
        <v>78.104300000000009</v>
      </c>
      <c r="L9" s="464">
        <f t="shared" si="3"/>
        <v>77.783799999999999</v>
      </c>
      <c r="M9" s="464"/>
      <c r="T9" s="336">
        <v>2.9041000000000001</v>
      </c>
      <c r="U9" s="336">
        <v>-83.745599999999996</v>
      </c>
      <c r="V9" s="357">
        <v>77.868600000000001</v>
      </c>
    </row>
    <row r="10" spans="2:28" ht="21.75" customHeight="1">
      <c r="B10" s="354">
        <v>5</v>
      </c>
      <c r="C10" s="346" t="s">
        <v>165</v>
      </c>
      <c r="D10" s="345">
        <v>6.6124999999999998</v>
      </c>
      <c r="E10" s="345">
        <v>-44.2194</v>
      </c>
      <c r="F10" s="345">
        <v>77.874099999999999</v>
      </c>
      <c r="G10" s="359">
        <f t="shared" si="0"/>
        <v>3.8587562763164733E-3</v>
      </c>
      <c r="H10" s="358">
        <f t="shared" si="1"/>
        <v>1.8999999999920192E-3</v>
      </c>
      <c r="I10" s="516">
        <v>0.23599999999999999</v>
      </c>
      <c r="J10" s="516">
        <f t="shared" si="2"/>
        <v>78.110100000000003</v>
      </c>
      <c r="L10" s="464">
        <f t="shared" si="3"/>
        <v>77.789599999999993</v>
      </c>
      <c r="M10" s="464"/>
      <c r="T10" s="336">
        <v>6.6158000000000001</v>
      </c>
      <c r="U10" s="336">
        <v>-44.221400000000003</v>
      </c>
      <c r="V10" s="357">
        <v>77.872200000000007</v>
      </c>
    </row>
    <row r="11" spans="2:28" ht="21.75" customHeight="1">
      <c r="B11" s="354">
        <v>6</v>
      </c>
      <c r="C11" s="346" t="s">
        <v>216</v>
      </c>
      <c r="D11" s="345">
        <v>-10.6393</v>
      </c>
      <c r="E11" s="345">
        <v>21.985399999999998</v>
      </c>
      <c r="F11" s="345">
        <v>84.069500000000005</v>
      </c>
      <c r="G11" s="359">
        <f t="shared" si="0"/>
        <v>6.7424031324156237E-3</v>
      </c>
      <c r="H11" s="358">
        <f t="shared" si="1"/>
        <v>2.0000000000663931E-4</v>
      </c>
      <c r="I11" s="516">
        <v>1.6060000000000001</v>
      </c>
      <c r="J11" s="516">
        <f t="shared" si="2"/>
        <v>85.6755</v>
      </c>
      <c r="L11" s="464">
        <f t="shared" si="3"/>
        <v>83.984999999999999</v>
      </c>
      <c r="M11" s="464"/>
      <c r="T11" s="336">
        <v>-10.6448</v>
      </c>
      <c r="U11" s="336">
        <v>21.9893</v>
      </c>
      <c r="V11" s="357">
        <v>84.069299999999998</v>
      </c>
    </row>
    <row r="12" spans="2:28" ht="21.75" customHeight="1">
      <c r="B12" s="354">
        <v>7</v>
      </c>
      <c r="C12" s="346" t="s">
        <v>45</v>
      </c>
      <c r="D12" s="345">
        <v>25.414100000000001</v>
      </c>
      <c r="E12" s="345">
        <v>-70.953299999999999</v>
      </c>
      <c r="F12" s="345">
        <v>83.440299999999993</v>
      </c>
      <c r="G12" s="359">
        <f t="shared" si="0"/>
        <v>5.0328918128654124E-3</v>
      </c>
      <c r="H12" s="358">
        <f t="shared" si="1"/>
        <v>9.9999999999056399E-4</v>
      </c>
      <c r="I12" s="516">
        <v>1.526</v>
      </c>
      <c r="J12" s="516">
        <f t="shared" si="2"/>
        <v>84.96629999999999</v>
      </c>
      <c r="L12" s="464">
        <f t="shared" si="3"/>
        <v>83.355799999999988</v>
      </c>
      <c r="M12" s="464"/>
      <c r="T12" s="336">
        <v>25.418800000000001</v>
      </c>
      <c r="U12" s="336">
        <v>-70.955100000000002</v>
      </c>
      <c r="V12" s="357">
        <v>83.439300000000003</v>
      </c>
    </row>
    <row r="13" spans="2:28" ht="21.75" customHeight="1">
      <c r="B13" s="354">
        <v>8</v>
      </c>
      <c r="C13" s="346" t="s">
        <v>38</v>
      </c>
      <c r="D13" s="345">
        <v>12.1975</v>
      </c>
      <c r="E13" s="345">
        <v>-64.079700000000003</v>
      </c>
      <c r="F13" s="345">
        <v>83.662899999999993</v>
      </c>
      <c r="G13" s="359">
        <f t="shared" si="0"/>
        <v>3.7576588456104663E-3</v>
      </c>
      <c r="H13" s="358">
        <f t="shared" si="1"/>
        <v>2.4999999999977263E-3</v>
      </c>
      <c r="I13" s="516">
        <v>1.393</v>
      </c>
      <c r="J13" s="516">
        <f t="shared" si="2"/>
        <v>85.055899999999994</v>
      </c>
      <c r="L13" s="464">
        <f t="shared" si="3"/>
        <v>83.578399999999988</v>
      </c>
      <c r="M13" s="464"/>
      <c r="T13" s="336">
        <v>12.200900000000001</v>
      </c>
      <c r="U13" s="336">
        <v>-64.081299999999999</v>
      </c>
      <c r="V13" s="357">
        <v>83.660399999999996</v>
      </c>
    </row>
    <row r="14" spans="2:28" ht="21.75" customHeight="1">
      <c r="B14" s="354">
        <v>9</v>
      </c>
      <c r="C14" s="346" t="s">
        <v>36</v>
      </c>
      <c r="D14" s="345">
        <v>14.933299999999999</v>
      </c>
      <c r="E14" s="345">
        <v>-72.110699999999994</v>
      </c>
      <c r="F14" s="345">
        <v>83.330200000000005</v>
      </c>
      <c r="G14" s="359">
        <f t="shared" si="0"/>
        <v>3.7443290453704307E-3</v>
      </c>
      <c r="H14" s="358">
        <f t="shared" si="1"/>
        <v>-9.9999999989108801E-5</v>
      </c>
      <c r="I14" s="516">
        <v>1.6479999999999999</v>
      </c>
      <c r="J14" s="516">
        <f t="shared" si="2"/>
        <v>84.978200000000001</v>
      </c>
      <c r="L14" s="464">
        <f t="shared" si="3"/>
        <v>83.245699999999999</v>
      </c>
      <c r="T14" s="336">
        <v>14.936400000000001</v>
      </c>
      <c r="U14" s="336">
        <v>-72.112799999999993</v>
      </c>
      <c r="V14" s="357">
        <v>83.330299999999994</v>
      </c>
    </row>
    <row r="15" spans="2:28" ht="21.75" customHeight="1">
      <c r="B15" s="354">
        <v>10</v>
      </c>
      <c r="C15" s="346" t="s">
        <v>86</v>
      </c>
      <c r="D15" s="345">
        <v>4.6830999999999996</v>
      </c>
      <c r="E15" s="345">
        <v>-72.248099999999994</v>
      </c>
      <c r="F15" s="345">
        <v>75.3673</v>
      </c>
      <c r="G15" s="359">
        <f t="shared" si="0"/>
        <v>5.6044625076890116E-3</v>
      </c>
      <c r="H15" s="358">
        <f t="shared" si="1"/>
        <v>-9.6000000000060481E-3</v>
      </c>
      <c r="I15" s="516">
        <v>1.583</v>
      </c>
      <c r="J15" s="516">
        <f t="shared" si="2"/>
        <v>76.950299999999999</v>
      </c>
      <c r="L15" s="464">
        <f t="shared" si="3"/>
        <v>75.282799999999995</v>
      </c>
      <c r="T15" s="336">
        <v>4.6816000000000004</v>
      </c>
      <c r="U15" s="336">
        <v>-72.253500000000003</v>
      </c>
      <c r="V15" s="357">
        <v>75.376900000000006</v>
      </c>
    </row>
    <row r="16" spans="2:28" ht="21.75" customHeight="1">
      <c r="B16" s="354">
        <v>11</v>
      </c>
      <c r="C16" s="346" t="s">
        <v>163</v>
      </c>
      <c r="D16" s="345">
        <v>68.938599999999994</v>
      </c>
      <c r="E16" s="345">
        <v>-54.972700000000003</v>
      </c>
      <c r="F16" s="345">
        <v>75.306200000000004</v>
      </c>
      <c r="G16" s="359">
        <f t="shared" si="0"/>
        <v>1.0231813133560079E-2</v>
      </c>
      <c r="H16" s="358">
        <f t="shared" si="1"/>
        <v>1.6000000000104819E-3</v>
      </c>
      <c r="I16" s="516">
        <v>1.4650000000000001</v>
      </c>
      <c r="J16" s="516">
        <f t="shared" si="2"/>
        <v>76.771200000000007</v>
      </c>
      <c r="L16" s="464">
        <f t="shared" si="3"/>
        <v>75.221699999999998</v>
      </c>
      <c r="T16" s="361">
        <v>68.948099999999997</v>
      </c>
      <c r="U16" s="361">
        <v>-54.968899999999998</v>
      </c>
      <c r="V16" s="360">
        <v>75.304599999999994</v>
      </c>
      <c r="W16" s="356" t="s">
        <v>443</v>
      </c>
      <c r="Y16" s="356" t="s">
        <v>441</v>
      </c>
      <c r="Z16" s="464" t="s">
        <v>440</v>
      </c>
      <c r="AB16" s="334">
        <v>74.66</v>
      </c>
    </row>
    <row r="17" spans="2:28" ht="21.75" customHeight="1">
      <c r="B17" s="354">
        <v>12</v>
      </c>
      <c r="C17" s="346" t="s">
        <v>215</v>
      </c>
      <c r="D17" s="345">
        <v>-18.761800000000001</v>
      </c>
      <c r="E17" s="345">
        <v>-39.118499999999997</v>
      </c>
      <c r="F17" s="345">
        <v>75.253500000000003</v>
      </c>
      <c r="G17" s="359">
        <f t="shared" si="0"/>
        <v>0</v>
      </c>
      <c r="H17" s="358">
        <f t="shared" si="1"/>
        <v>-7.6999999999998181E-3</v>
      </c>
      <c r="I17" s="516">
        <v>1.577</v>
      </c>
      <c r="J17" s="516">
        <f t="shared" si="2"/>
        <v>76.830500000000001</v>
      </c>
      <c r="L17" s="464">
        <f t="shared" si="3"/>
        <v>75.168999999999997</v>
      </c>
      <c r="T17" s="336">
        <v>-18.761800000000001</v>
      </c>
      <c r="U17" s="336">
        <v>-39.118499999999997</v>
      </c>
      <c r="V17" s="357">
        <v>75.261200000000002</v>
      </c>
      <c r="W17" s="334" cm="1">
        <f t="array" ref="W17">SQRT(SUM(D17:E17*D17:E17)+Y17^2)</f>
        <v>44.892683298506448</v>
      </c>
      <c r="Y17" s="355">
        <f>F19-F17+(1.577-1.76)</f>
        <v>11.536499999999997</v>
      </c>
      <c r="Z17" s="355" cm="1">
        <f t="array" ref="Z17">SQRT(SUM(D17:E17*D17:E17))</f>
        <v>43.385045597417552</v>
      </c>
      <c r="AA17" s="480">
        <f>DEGREES(ATAN2(Z17,Y17))</f>
        <v>14.890912459292368</v>
      </c>
      <c r="AB17" s="334">
        <f>90-AA17</f>
        <v>75.109087540707634</v>
      </c>
    </row>
    <row r="18" spans="2:28" ht="21.75" customHeight="1">
      <c r="B18" s="354">
        <v>13</v>
      </c>
      <c r="C18" s="346" t="s">
        <v>162</v>
      </c>
      <c r="D18" s="345">
        <v>35.881</v>
      </c>
      <c r="E18" s="345">
        <v>-38.294499999999999</v>
      </c>
      <c r="F18" s="345">
        <v>75.367500000000007</v>
      </c>
      <c r="G18" s="359">
        <f t="shared" si="0"/>
        <v>6.5253352404330486E-3</v>
      </c>
      <c r="H18" s="358">
        <f t="shared" si="1"/>
        <v>-3.2999999999958618E-3</v>
      </c>
      <c r="I18" s="516">
        <v>1.595</v>
      </c>
      <c r="J18" s="516">
        <f t="shared" si="2"/>
        <v>76.962500000000006</v>
      </c>
      <c r="L18" s="464">
        <f t="shared" si="3"/>
        <v>75.283000000000001</v>
      </c>
      <c r="T18" s="336">
        <v>35.887300000000003</v>
      </c>
      <c r="U18" s="336">
        <v>-38.2928</v>
      </c>
      <c r="V18" s="357">
        <v>75.370800000000003</v>
      </c>
      <c r="AB18" s="334">
        <f>AB17-AB16</f>
        <v>0.44908754070763734</v>
      </c>
    </row>
    <row r="19" spans="2:28" ht="21.75" customHeight="1">
      <c r="B19" s="354">
        <v>14</v>
      </c>
      <c r="C19" s="346" t="s">
        <v>16</v>
      </c>
      <c r="D19" s="345">
        <v>0</v>
      </c>
      <c r="E19" s="345">
        <v>0</v>
      </c>
      <c r="F19" s="345">
        <v>86.972999999999999</v>
      </c>
      <c r="G19" s="359">
        <f t="shared" si="0"/>
        <v>0</v>
      </c>
      <c r="H19" s="358">
        <f t="shared" si="1"/>
        <v>0</v>
      </c>
      <c r="I19" s="516">
        <v>1.6619999999999999</v>
      </c>
      <c r="J19" s="516">
        <f t="shared" si="2"/>
        <v>88.635000000000005</v>
      </c>
      <c r="L19" s="464">
        <f t="shared" si="3"/>
        <v>86.888499999999993</v>
      </c>
      <c r="T19" s="336">
        <v>0</v>
      </c>
      <c r="U19" s="336">
        <v>0</v>
      </c>
      <c r="V19" s="357">
        <v>86.972999999999999</v>
      </c>
    </row>
    <row r="20" spans="2:28" ht="21.75" customHeight="1">
      <c r="B20" s="354">
        <v>15</v>
      </c>
      <c r="C20" s="346" t="s">
        <v>187</v>
      </c>
      <c r="D20" s="345">
        <v>-3.8607</v>
      </c>
      <c r="E20" s="345">
        <v>21.9145</v>
      </c>
      <c r="F20" s="345">
        <v>84.680499999999995</v>
      </c>
      <c r="G20" s="359">
        <f t="shared" si="0"/>
        <v>7.1840100222646964E-3</v>
      </c>
      <c r="H20" s="358">
        <f t="shared" si="1"/>
        <v>-1.6000000000104819E-3</v>
      </c>
      <c r="I20" s="516">
        <v>1.5289999999999999</v>
      </c>
      <c r="J20" s="516">
        <f t="shared" si="2"/>
        <v>86.209499999999991</v>
      </c>
      <c r="L20" s="464">
        <f t="shared" si="3"/>
        <v>84.595999999999989</v>
      </c>
      <c r="T20" s="336">
        <v>-3.8662999999999998</v>
      </c>
      <c r="U20" s="336">
        <v>21.919</v>
      </c>
      <c r="V20" s="357">
        <v>84.682100000000005</v>
      </c>
    </row>
    <row r="21" spans="2:28" ht="21.75" customHeight="1">
      <c r="B21" s="354">
        <v>16</v>
      </c>
      <c r="C21" s="346" t="s">
        <v>30</v>
      </c>
      <c r="D21" s="345">
        <v>28.541499999999999</v>
      </c>
      <c r="E21" s="345">
        <v>-87.987099999999998</v>
      </c>
      <c r="F21" s="345">
        <v>83.444800000000001</v>
      </c>
      <c r="G21" s="359">
        <f t="shared" si="0"/>
        <v>6.4007812023247814E-3</v>
      </c>
      <c r="H21" s="358">
        <f t="shared" si="1"/>
        <v>1.0999999999938836E-3</v>
      </c>
      <c r="I21" s="516">
        <v>1.5349999999999999</v>
      </c>
      <c r="J21" s="516">
        <f t="shared" si="2"/>
        <v>84.979799999999997</v>
      </c>
      <c r="L21" s="464">
        <f t="shared" si="3"/>
        <v>83.360299999999995</v>
      </c>
      <c r="T21" s="336">
        <v>28.5471</v>
      </c>
      <c r="U21" s="336">
        <v>-87.990200000000002</v>
      </c>
      <c r="V21" s="357">
        <v>83.443700000000007</v>
      </c>
    </row>
    <row r="22" spans="2:28" ht="21.75" customHeight="1">
      <c r="B22" s="354">
        <v>17</v>
      </c>
      <c r="C22" s="346" t="s">
        <v>32</v>
      </c>
      <c r="D22" s="345">
        <v>77.334100000000007</v>
      </c>
      <c r="E22" s="345">
        <v>-84.190399999999997</v>
      </c>
      <c r="F22" s="345">
        <v>75.418199999999999</v>
      </c>
      <c r="G22" s="359">
        <f t="shared" si="0"/>
        <v>1.2445882853372687E-2</v>
      </c>
      <c r="H22" s="358">
        <f t="shared" si="1"/>
        <v>2.7999999999934744E-3</v>
      </c>
      <c r="I22" s="516">
        <v>2.3660000000000001</v>
      </c>
      <c r="J22" s="516">
        <f t="shared" si="2"/>
        <v>77.784199999999998</v>
      </c>
      <c r="T22" s="336">
        <v>77.346400000000003</v>
      </c>
      <c r="U22" s="336">
        <v>-84.188500000000005</v>
      </c>
      <c r="V22" s="357">
        <v>75.415400000000005</v>
      </c>
      <c r="W22" s="334" t="s">
        <v>442</v>
      </c>
      <c r="Y22" s="356" t="s">
        <v>441</v>
      </c>
      <c r="Z22" s="464" t="s">
        <v>440</v>
      </c>
    </row>
    <row r="23" spans="2:28" ht="21.75" customHeight="1">
      <c r="B23" s="354">
        <v>18</v>
      </c>
      <c r="C23" s="346" t="s">
        <v>170</v>
      </c>
      <c r="D23" s="345">
        <v>16.288699999999999</v>
      </c>
      <c r="E23" s="345">
        <v>19.108000000000001</v>
      </c>
      <c r="F23" s="345">
        <v>80.611800000000002</v>
      </c>
      <c r="G23" s="343" t="s">
        <v>431</v>
      </c>
      <c r="H23" s="342" t="s">
        <v>431</v>
      </c>
      <c r="I23" s="517">
        <v>1.492</v>
      </c>
      <c r="J23" s="516">
        <f t="shared" si="2"/>
        <v>82.103800000000007</v>
      </c>
      <c r="K23" s="334" t="s">
        <v>509</v>
      </c>
      <c r="L23" s="464">
        <f>D24-D23</f>
        <v>1.6535000000000011</v>
      </c>
      <c r="M23" s="464">
        <f>E24-E23</f>
        <v>-10.1654</v>
      </c>
      <c r="N23" s="464">
        <f>J24-J23</f>
        <v>-0.18360000000001264</v>
      </c>
      <c r="O23" s="334">
        <f t="array" ref="O23">SQRT(SUM(L23:M23*L23:M23))</f>
        <v>10.299000893776057</v>
      </c>
      <c r="P23" s="334">
        <f>SQRT(O23^2+(F24-F23)^2)</f>
        <v>10.302581519696897</v>
      </c>
      <c r="T23" s="336" t="s">
        <v>431</v>
      </c>
      <c r="U23" s="336" t="s">
        <v>431</v>
      </c>
      <c r="V23" s="336" t="s">
        <v>431</v>
      </c>
      <c r="W23" s="355">
        <f>D24-D23</f>
        <v>1.6535000000000011</v>
      </c>
      <c r="X23" s="464">
        <f>E24-E23</f>
        <v>-10.1654</v>
      </c>
      <c r="Y23" s="355">
        <f>F24-F23+1.611-1.492</f>
        <v>-0.15260000000000651</v>
      </c>
      <c r="Z23" s="355" cm="1">
        <f t="array" ref="Z23">SQRT(SUM(W23:X23*W23:X23))</f>
        <v>10.299000893776057</v>
      </c>
      <c r="AA23" s="480">
        <f>90-DEGREES(ATAN2(O23,N23))</f>
        <v>91.021302072893363</v>
      </c>
    </row>
    <row r="24" spans="2:28" ht="21.75" customHeight="1">
      <c r="B24" s="354">
        <v>19</v>
      </c>
      <c r="C24" s="346" t="s">
        <v>180</v>
      </c>
      <c r="D24" s="345">
        <v>17.9422</v>
      </c>
      <c r="E24" s="345">
        <v>8.9426000000000005</v>
      </c>
      <c r="F24" s="345">
        <v>80.340199999999996</v>
      </c>
      <c r="G24" s="343" t="s">
        <v>431</v>
      </c>
      <c r="H24" s="342" t="s">
        <v>431</v>
      </c>
      <c r="I24" s="517">
        <v>1.58</v>
      </c>
      <c r="J24" s="516">
        <f t="shared" si="2"/>
        <v>81.920199999999994</v>
      </c>
      <c r="N24" s="355">
        <f>N23+1.611-1.492</f>
        <v>-6.4600000000012647E-2</v>
      </c>
      <c r="T24" s="336" t="s">
        <v>431</v>
      </c>
      <c r="U24" s="336" t="s">
        <v>431</v>
      </c>
      <c r="V24" s="336" t="s">
        <v>431</v>
      </c>
      <c r="W24" s="464"/>
      <c r="AA24" s="480">
        <f>90-DEGREES(ATAN2(O23,N24))</f>
        <v>90.359380376297096</v>
      </c>
    </row>
    <row r="25" spans="2:28" ht="21.75" customHeight="1" thickBot="1">
      <c r="B25" s="354">
        <v>20</v>
      </c>
      <c r="C25" s="346" t="s">
        <v>160</v>
      </c>
      <c r="D25" s="345">
        <v>52.973500000000001</v>
      </c>
      <c r="E25" s="345">
        <v>5.1501000000000001</v>
      </c>
      <c r="F25" s="345">
        <v>74.614900000000006</v>
      </c>
      <c r="G25" s="343" t="s">
        <v>431</v>
      </c>
      <c r="H25" s="342" t="s">
        <v>431</v>
      </c>
      <c r="I25" s="517">
        <v>1.488</v>
      </c>
      <c r="J25" s="516">
        <f t="shared" si="2"/>
        <v>76.102900000000005</v>
      </c>
      <c r="T25" s="336" t="s">
        <v>431</v>
      </c>
      <c r="U25" s="336" t="s">
        <v>431</v>
      </c>
      <c r="V25" s="336" t="s">
        <v>431</v>
      </c>
    </row>
    <row r="26" spans="2:28" ht="21.75" customHeight="1" thickBot="1">
      <c r="B26" s="354">
        <v>21</v>
      </c>
      <c r="C26" s="346" t="s">
        <v>159</v>
      </c>
      <c r="D26" s="345">
        <v>58.4664</v>
      </c>
      <c r="E26" s="345">
        <v>-25.005099999999999</v>
      </c>
      <c r="F26" s="345">
        <v>74.731300000000005</v>
      </c>
      <c r="G26" s="343" t="s">
        <v>431</v>
      </c>
      <c r="H26" s="342" t="s">
        <v>431</v>
      </c>
      <c r="I26" s="517">
        <v>1.4670000000000001</v>
      </c>
      <c r="J26" s="516">
        <f t="shared" si="2"/>
        <v>76.198300000000003</v>
      </c>
      <c r="K26" s="728"/>
      <c r="L26" s="729"/>
      <c r="M26" s="702"/>
      <c r="N26" s="702"/>
      <c r="O26" s="701" t="s">
        <v>440</v>
      </c>
      <c r="P26" s="701" t="s">
        <v>495</v>
      </c>
      <c r="Q26" s="730" t="s">
        <v>498</v>
      </c>
      <c r="T26" s="693" t="s">
        <v>431</v>
      </c>
      <c r="U26" s="693" t="s">
        <v>431</v>
      </c>
      <c r="V26" s="693" t="s">
        <v>431</v>
      </c>
      <c r="W26" s="334" t="s">
        <v>493</v>
      </c>
    </row>
    <row r="27" spans="2:28" ht="21.75" customHeight="1" thickBot="1">
      <c r="B27" s="354">
        <v>22</v>
      </c>
      <c r="C27" s="346" t="s">
        <v>221</v>
      </c>
      <c r="D27" s="345">
        <v>17.8596</v>
      </c>
      <c r="E27" s="345">
        <v>-89.4392</v>
      </c>
      <c r="F27" s="345">
        <v>83.334299999999999</v>
      </c>
      <c r="G27" s="338" t="s">
        <v>431</v>
      </c>
      <c r="H27" s="337" t="s">
        <v>431</v>
      </c>
      <c r="I27" s="517">
        <v>1.7010000000000001</v>
      </c>
      <c r="J27" s="516">
        <f t="shared" si="2"/>
        <v>85.035299999999992</v>
      </c>
      <c r="K27" s="743"/>
      <c r="L27" s="744" t="s">
        <v>499</v>
      </c>
      <c r="M27" s="745" t="s">
        <v>500</v>
      </c>
      <c r="N27" s="745" t="s">
        <v>504</v>
      </c>
      <c r="O27" s="746"/>
      <c r="P27" s="746"/>
      <c r="Q27" s="747"/>
      <c r="S27" s="719" t="s">
        <v>494</v>
      </c>
      <c r="T27" s="720" t="s">
        <v>431</v>
      </c>
      <c r="U27" s="720" t="s">
        <v>431</v>
      </c>
      <c r="V27" s="720" t="s">
        <v>431</v>
      </c>
      <c r="W27" s="721" t="s">
        <v>133</v>
      </c>
      <c r="X27" s="721" t="s">
        <v>135</v>
      </c>
      <c r="Y27" s="721" t="s">
        <v>496</v>
      </c>
      <c r="Z27" s="722" t="s">
        <v>497</v>
      </c>
      <c r="AA27" s="723" t="s">
        <v>503</v>
      </c>
    </row>
    <row r="28" spans="2:28" ht="21.75" customHeight="1">
      <c r="B28" s="353">
        <v>23</v>
      </c>
      <c r="C28" s="352" t="s">
        <v>439</v>
      </c>
      <c r="D28" s="351">
        <v>46.040700000000001</v>
      </c>
      <c r="E28" s="351">
        <v>-83.483800000000002</v>
      </c>
      <c r="F28" s="350">
        <v>87.294200000000004</v>
      </c>
      <c r="G28" s="349" t="s">
        <v>431</v>
      </c>
      <c r="H28" s="348" t="s">
        <v>431</v>
      </c>
      <c r="I28" s="517">
        <v>0</v>
      </c>
      <c r="J28" s="516">
        <f t="shared" si="2"/>
        <v>87.294200000000004</v>
      </c>
      <c r="K28" s="740" t="s">
        <v>631</v>
      </c>
      <c r="L28" s="741">
        <f>D22-D21</f>
        <v>48.792600000000007</v>
      </c>
      <c r="M28" s="717">
        <f>E22-E21</f>
        <v>3.7967000000000013</v>
      </c>
      <c r="N28" s="717">
        <f>J22-J21</f>
        <v>-7.1955999999999989</v>
      </c>
      <c r="O28" s="715">
        <f t="array" ref="O28">SQRT(SUM(L28:M28*L28:M28))</f>
        <v>48.940093437283103</v>
      </c>
      <c r="P28" s="715" cm="1">
        <f t="array" ref="P28">SQRT(SUM(L28:N28*L28:N28))</f>
        <v>49.466245107244603</v>
      </c>
      <c r="Q28" s="742"/>
      <c r="S28" s="714">
        <v>44858</v>
      </c>
      <c r="T28" s="715"/>
      <c r="U28" s="715"/>
      <c r="V28" s="716"/>
      <c r="W28" s="715" t="s">
        <v>30</v>
      </c>
      <c r="X28" s="715" t="s">
        <v>32</v>
      </c>
      <c r="Y28" s="715">
        <f t="shared" ref="Y28:Y59" si="4">P28</f>
        <v>49.466245107244603</v>
      </c>
      <c r="Z28" s="717">
        <v>0</v>
      </c>
      <c r="AA28" s="718">
        <f t="shared" ref="AA28:AA59" si="5">90-DEGREES(ATAN2(O28,N28))</f>
        <v>98.364198631246424</v>
      </c>
    </row>
    <row r="29" spans="2:28" ht="21.75" customHeight="1">
      <c r="B29" s="347">
        <v>24</v>
      </c>
      <c r="C29" s="346" t="s">
        <v>438</v>
      </c>
      <c r="D29" s="345">
        <v>14.672000000000001</v>
      </c>
      <c r="E29" s="345">
        <v>-66.072299999999998</v>
      </c>
      <c r="F29" s="344">
        <v>85.339100000000002</v>
      </c>
      <c r="G29" s="343" t="s">
        <v>431</v>
      </c>
      <c r="H29" s="342" t="s">
        <v>431</v>
      </c>
      <c r="I29" s="517">
        <v>0</v>
      </c>
      <c r="J29" s="516">
        <f t="shared" si="2"/>
        <v>85.339100000000002</v>
      </c>
      <c r="K29" s="731" t="s">
        <v>501</v>
      </c>
      <c r="L29" s="724">
        <f>D28-D21</f>
        <v>17.499200000000002</v>
      </c>
      <c r="M29" s="696">
        <f>E28-E21</f>
        <v>4.5032999999999959</v>
      </c>
      <c r="N29" s="696">
        <f>J28-J21</f>
        <v>2.3144000000000062</v>
      </c>
      <c r="O29" s="695">
        <f t="array" ref="O29">SQRT(SUM(L29:M29*L29:M29))</f>
        <v>18.069358359665127</v>
      </c>
      <c r="P29" s="695" cm="1">
        <f t="array" ref="P29">SQRT(SUM(L29:N29*L29:N29))</f>
        <v>18.216974471355009</v>
      </c>
      <c r="Q29" s="732" cm="1">
        <f t="array" ref="Q29">SUM(L29:M29*L28:M28)</f>
        <v>870.9291450300002</v>
      </c>
      <c r="S29" s="703"/>
      <c r="T29" s="694" t="s">
        <v>431</v>
      </c>
      <c r="U29" s="694" t="s">
        <v>431</v>
      </c>
      <c r="V29" s="694" t="s">
        <v>431</v>
      </c>
      <c r="W29" s="695" t="s">
        <v>30</v>
      </c>
      <c r="X29" s="695" t="s">
        <v>439</v>
      </c>
      <c r="Y29" s="695">
        <f t="shared" si="4"/>
        <v>18.216974471355009</v>
      </c>
      <c r="Z29" s="696">
        <f>DEGREES(ACOS(Q29/O29/O28))</f>
        <v>9.9821466428498589</v>
      </c>
      <c r="AA29" s="704">
        <f t="shared" si="5"/>
        <v>82.701055051875528</v>
      </c>
    </row>
    <row r="30" spans="2:28" ht="21.75" customHeight="1">
      <c r="B30" s="347">
        <v>25</v>
      </c>
      <c r="C30" s="346" t="s">
        <v>437</v>
      </c>
      <c r="D30" s="345">
        <v>14.6806</v>
      </c>
      <c r="E30" s="345">
        <v>-66.073700000000002</v>
      </c>
      <c r="F30" s="344">
        <v>83.705299999999994</v>
      </c>
      <c r="G30" s="343" t="s">
        <v>431</v>
      </c>
      <c r="H30" s="342" t="s">
        <v>431</v>
      </c>
      <c r="I30" s="517">
        <v>0</v>
      </c>
      <c r="J30" s="516">
        <f t="shared" si="2"/>
        <v>83.705299999999994</v>
      </c>
      <c r="K30" s="731" t="s">
        <v>502</v>
      </c>
      <c r="L30" s="724">
        <f>D21-D22</f>
        <v>-48.792600000000007</v>
      </c>
      <c r="M30" s="696">
        <f>E21-E22</f>
        <v>-3.7967000000000013</v>
      </c>
      <c r="N30" s="696">
        <f>J21-J22</f>
        <v>7.1955999999999989</v>
      </c>
      <c r="O30" s="695">
        <f t="array" ref="O30">SQRT(SUM(L30:M30*L30:M30))</f>
        <v>48.940093437283103</v>
      </c>
      <c r="P30" s="695" cm="1">
        <f t="array" ref="P30">SQRT(SUM(L30:N30*L30:N30))</f>
        <v>49.466245107244603</v>
      </c>
      <c r="Q30" s="732"/>
      <c r="S30" s="703">
        <v>44858</v>
      </c>
      <c r="T30" s="694" t="s">
        <v>431</v>
      </c>
      <c r="U30" s="694" t="s">
        <v>431</v>
      </c>
      <c r="V30" s="694" t="s">
        <v>431</v>
      </c>
      <c r="W30" s="695" t="s">
        <v>32</v>
      </c>
      <c r="X30" s="695" t="s">
        <v>30</v>
      </c>
      <c r="Y30" s="695">
        <f t="shared" si="4"/>
        <v>49.466245107244603</v>
      </c>
      <c r="Z30" s="696">
        <v>0</v>
      </c>
      <c r="AA30" s="704">
        <f t="shared" si="5"/>
        <v>81.635801368753576</v>
      </c>
    </row>
    <row r="31" spans="2:28" ht="21.75" customHeight="1">
      <c r="B31" s="347">
        <v>26</v>
      </c>
      <c r="C31" s="346" t="s">
        <v>436</v>
      </c>
      <c r="D31" s="345">
        <v>-6.3677000000000001</v>
      </c>
      <c r="E31" s="345">
        <v>10.7699</v>
      </c>
      <c r="F31" s="344">
        <v>84.403700000000001</v>
      </c>
      <c r="G31" s="343" t="s">
        <v>431</v>
      </c>
      <c r="H31" s="342" t="s">
        <v>431</v>
      </c>
      <c r="I31" s="517">
        <v>0</v>
      </c>
      <c r="J31" s="516">
        <f t="shared" si="2"/>
        <v>84.403700000000001</v>
      </c>
      <c r="K31" s="731"/>
      <c r="L31" s="724">
        <f>D28-D22</f>
        <v>-31.293400000000005</v>
      </c>
      <c r="M31" s="696">
        <f>E28-E22</f>
        <v>0.70659999999999457</v>
      </c>
      <c r="N31" s="696">
        <f>J28-J22</f>
        <v>9.5100000000000051</v>
      </c>
      <c r="O31" s="695">
        <f t="array" ref="O31">SQRT(SUM(L31:M31*L31:M31))</f>
        <v>31.301376441300473</v>
      </c>
      <c r="P31" s="695" cm="1">
        <f t="array" ref="P31">SQRT(SUM(L31:N31*L31:N31))</f>
        <v>32.714160039958237</v>
      </c>
      <c r="Q31" s="732" cm="1">
        <f t="array" ref="Q31">SUM(L31:M31*L30:M30)</f>
        <v>1524.2036006200005</v>
      </c>
      <c r="S31" s="705"/>
      <c r="T31" s="694" t="s">
        <v>431</v>
      </c>
      <c r="U31" s="694" t="s">
        <v>431</v>
      </c>
      <c r="V31" s="694" t="s">
        <v>431</v>
      </c>
      <c r="W31" s="695" t="s">
        <v>32</v>
      </c>
      <c r="X31" s="695" t="s">
        <v>439</v>
      </c>
      <c r="Y31" s="695">
        <f t="shared" si="4"/>
        <v>32.714160039958237</v>
      </c>
      <c r="Z31" s="696">
        <f>360-DEGREES(ACOS(Q31/O31/O30))</f>
        <v>354.25709775617275</v>
      </c>
      <c r="AA31" s="704">
        <f t="shared" si="5"/>
        <v>73.100142931801614</v>
      </c>
    </row>
    <row r="32" spans="2:28" ht="21.75" customHeight="1">
      <c r="B32" s="347">
        <v>27</v>
      </c>
      <c r="C32" s="346" t="s">
        <v>435</v>
      </c>
      <c r="D32" s="345">
        <v>13.046200000000001</v>
      </c>
      <c r="E32" s="345">
        <v>14.726000000000001</v>
      </c>
      <c r="F32" s="344">
        <v>81.6661</v>
      </c>
      <c r="G32" s="343" t="s">
        <v>431</v>
      </c>
      <c r="H32" s="342" t="s">
        <v>431</v>
      </c>
      <c r="I32" s="517">
        <v>0</v>
      </c>
      <c r="J32" s="516">
        <f t="shared" si="2"/>
        <v>81.6661</v>
      </c>
      <c r="K32" s="731" t="s">
        <v>505</v>
      </c>
      <c r="L32" s="724">
        <f>D22-D6</f>
        <v>39.168700000000008</v>
      </c>
      <c r="M32" s="696">
        <f>E22-E6</f>
        <v>-33.028399999999998</v>
      </c>
      <c r="N32" s="696">
        <f>J22-J6</f>
        <v>-0.18489999999999895</v>
      </c>
      <c r="O32" s="695">
        <f t="array" ref="O32">SQRT(SUM(L32:M32*L32:M32))</f>
        <v>51.235361482573744</v>
      </c>
      <c r="P32" s="698" cm="1">
        <f t="array" ref="P32">SQRT(SUM(L32:N32*L32:N32))</f>
        <v>51.235695118344992</v>
      </c>
      <c r="Q32" s="732"/>
      <c r="S32" s="703">
        <v>44858</v>
      </c>
      <c r="T32" s="694" t="s">
        <v>431</v>
      </c>
      <c r="U32" s="694" t="s">
        <v>431</v>
      </c>
      <c r="V32" s="694" t="s">
        <v>431</v>
      </c>
      <c r="W32" s="695" t="s">
        <v>44</v>
      </c>
      <c r="X32" s="695" t="s">
        <v>32</v>
      </c>
      <c r="Y32" s="698">
        <f t="shared" si="4"/>
        <v>51.235695118344992</v>
      </c>
      <c r="Z32" s="696">
        <v>0</v>
      </c>
      <c r="AA32" s="704">
        <f t="shared" si="5"/>
        <v>90.206770155119699</v>
      </c>
    </row>
    <row r="33" spans="2:37" ht="21.75" customHeight="1">
      <c r="B33" s="347">
        <v>28</v>
      </c>
      <c r="C33" s="346" t="s">
        <v>434</v>
      </c>
      <c r="D33" s="345">
        <v>22.196999999999999</v>
      </c>
      <c r="E33" s="345">
        <v>-80.006299999999996</v>
      </c>
      <c r="F33" s="344">
        <v>85.566400000000002</v>
      </c>
      <c r="G33" s="343" t="s">
        <v>431</v>
      </c>
      <c r="H33" s="342" t="s">
        <v>431</v>
      </c>
      <c r="I33" s="517">
        <v>0</v>
      </c>
      <c r="J33" s="516">
        <f t="shared" si="2"/>
        <v>85.566400000000002</v>
      </c>
      <c r="K33" s="731"/>
      <c r="L33" s="724">
        <f>D28-D6</f>
        <v>7.8753000000000029</v>
      </c>
      <c r="M33" s="696">
        <f>E28-E6</f>
        <v>-32.321800000000003</v>
      </c>
      <c r="N33" s="696">
        <f>J28-J6</f>
        <v>9.3251000000000062</v>
      </c>
      <c r="O33" s="695">
        <f t="array" ref="O33">SQRT(SUM(L33:M33*L33:M33))</f>
        <v>33.267388014841202</v>
      </c>
      <c r="P33" s="695" cm="1">
        <f t="array" ref="P33">SQRT(SUM(L33:N33*L33:N33))</f>
        <v>34.549625111424874</v>
      </c>
      <c r="Q33" s="732" cm="1">
        <f t="array" ref="Q33">SUM(L33:M33*L32:M32)</f>
        <v>1376.0026022300003</v>
      </c>
      <c r="S33" s="705"/>
      <c r="T33" s="694" t="s">
        <v>431</v>
      </c>
      <c r="U33" s="694" t="s">
        <v>431</v>
      </c>
      <c r="V33" s="694" t="s">
        <v>431</v>
      </c>
      <c r="W33" s="695" t="str">
        <f>W32</f>
        <v>KS1</v>
      </c>
      <c r="X33" s="695" t="s">
        <v>439</v>
      </c>
      <c r="Y33" s="695">
        <f t="shared" si="4"/>
        <v>34.549625111424874</v>
      </c>
      <c r="Z33" s="696">
        <f>360-DEGREES(ACOS(Q33/O33/O32))</f>
        <v>323.83220774116307</v>
      </c>
      <c r="AA33" s="706">
        <f t="shared" si="5"/>
        <v>74.34141465278978</v>
      </c>
    </row>
    <row r="34" spans="2:37" ht="21.75" customHeight="1">
      <c r="B34" s="347">
        <v>29</v>
      </c>
      <c r="C34" s="346" t="s">
        <v>433</v>
      </c>
      <c r="D34" s="345">
        <v>28.101600000000001</v>
      </c>
      <c r="E34" s="345">
        <v>-79.064499999999995</v>
      </c>
      <c r="F34" s="344">
        <v>85.5672</v>
      </c>
      <c r="G34" s="343" t="s">
        <v>431</v>
      </c>
      <c r="H34" s="342" t="s">
        <v>431</v>
      </c>
      <c r="I34" s="517">
        <v>0</v>
      </c>
      <c r="J34" s="516">
        <f t="shared" si="2"/>
        <v>85.5672</v>
      </c>
      <c r="K34" s="731" t="s">
        <v>506</v>
      </c>
      <c r="L34" s="724">
        <f>D13-D14</f>
        <v>-2.7357999999999993</v>
      </c>
      <c r="M34" s="724">
        <f>E13-E14</f>
        <v>8.0309999999999917</v>
      </c>
      <c r="N34" s="724">
        <f>J13-J14</f>
        <v>7.7699999999992997E-2</v>
      </c>
      <c r="O34" s="695">
        <f t="array" ref="O34">SQRT(SUM(L34:M34*L34:M34))</f>
        <v>8.4841948728208649</v>
      </c>
      <c r="P34" s="698" cm="1">
        <f t="array" ref="P34">SQRT(SUM(L34:N34*L34:N34))</f>
        <v>8.4845506616437767</v>
      </c>
      <c r="Q34" s="732"/>
      <c r="S34" s="703">
        <v>44862</v>
      </c>
      <c r="T34" s="694" t="s">
        <v>431</v>
      </c>
      <c r="U34" s="694" t="s">
        <v>431</v>
      </c>
      <c r="V34" s="694" t="s">
        <v>431</v>
      </c>
      <c r="W34" s="695" t="s">
        <v>36</v>
      </c>
      <c r="X34" s="695" t="s">
        <v>38</v>
      </c>
      <c r="Y34" s="698">
        <f t="shared" si="4"/>
        <v>8.4845506616437767</v>
      </c>
      <c r="Z34" s="696">
        <v>0</v>
      </c>
      <c r="AA34" s="704">
        <f t="shared" si="5"/>
        <v>89.475288147274924</v>
      </c>
    </row>
    <row r="35" spans="2:37" ht="21.75" customHeight="1" thickBot="1">
      <c r="B35" s="341">
        <v>30</v>
      </c>
      <c r="C35" s="340" t="s">
        <v>432</v>
      </c>
      <c r="D35" s="339">
        <v>9.2447999999999997</v>
      </c>
      <c r="E35" s="339">
        <v>-91.087100000000007</v>
      </c>
      <c r="F35" s="337">
        <v>75.262100000000004</v>
      </c>
      <c r="G35" s="338" t="s">
        <v>431</v>
      </c>
      <c r="H35" s="337" t="s">
        <v>431</v>
      </c>
      <c r="I35" s="517">
        <v>0</v>
      </c>
      <c r="J35" s="516">
        <f t="shared" si="2"/>
        <v>75.262100000000004</v>
      </c>
      <c r="K35" s="731"/>
      <c r="L35" s="724">
        <f>D29-D14</f>
        <v>-0.26129999999999853</v>
      </c>
      <c r="M35" s="724">
        <f>E29-E14</f>
        <v>6.0383999999999958</v>
      </c>
      <c r="N35" s="724">
        <f>J29-J14</f>
        <v>0.36090000000000089</v>
      </c>
      <c r="O35" s="695">
        <f t="array" ref="O35">SQRT(SUM(L35:M35*L35:M35))</f>
        <v>6.0440509800960438</v>
      </c>
      <c r="P35" s="695">
        <f>SQRT(O35^2+(F29-F14)^2)</f>
        <v>6.3691625399262612</v>
      </c>
      <c r="Q35" s="732" cm="1">
        <f t="array" ref="Q35">SUM(L35:M35*L34:M34)</f>
        <v>49.209254939999909</v>
      </c>
      <c r="S35" s="705"/>
      <c r="T35" s="694" t="s">
        <v>431</v>
      </c>
      <c r="U35" s="694" t="s">
        <v>431</v>
      </c>
      <c r="V35" s="694" t="s">
        <v>431</v>
      </c>
      <c r="W35" s="695" t="str">
        <f>W34</f>
        <v>KX11</v>
      </c>
      <c r="X35" s="695" t="s">
        <v>507</v>
      </c>
      <c r="Y35" s="695">
        <f t="shared" si="4"/>
        <v>6.3691625399262612</v>
      </c>
      <c r="Z35" s="696">
        <f>360-DEGREES(ACOS(Q35/O35/O34))</f>
        <v>343.66615291473312</v>
      </c>
      <c r="AA35" s="704">
        <f t="shared" si="5"/>
        <v>86.582834320647649</v>
      </c>
    </row>
    <row r="36" spans="2:37" ht="21.75" customHeight="1">
      <c r="C36" s="334" t="s">
        <v>582</v>
      </c>
      <c r="D36" s="355"/>
      <c r="E36" s="464">
        <v>10.31</v>
      </c>
      <c r="F36" s="355">
        <f>F35+E36</f>
        <v>85.572100000000006</v>
      </c>
      <c r="K36" s="731" t="s">
        <v>508</v>
      </c>
      <c r="L36" s="724">
        <f>D6-D13</f>
        <v>25.9679</v>
      </c>
      <c r="M36" s="724">
        <f>E6-E13</f>
        <v>12.917700000000004</v>
      </c>
      <c r="N36" s="724">
        <f>J6-J13</f>
        <v>-7.0867999999999967</v>
      </c>
      <c r="O36" s="695">
        <f t="array" ref="O36">SQRT(SUM(L36:M36*L36:M36))</f>
        <v>29.003427447458691</v>
      </c>
      <c r="P36" s="695" cm="1">
        <f t="array" ref="P36">SQRT(SUM(L36:N36*L36:N36))</f>
        <v>29.856683304412766</v>
      </c>
      <c r="Q36" s="732"/>
      <c r="S36" s="703">
        <v>44862</v>
      </c>
      <c r="T36" s="695"/>
      <c r="U36" s="695"/>
      <c r="V36" s="697"/>
      <c r="W36" s="695" t="s">
        <v>38</v>
      </c>
      <c r="X36" s="695" t="s">
        <v>44</v>
      </c>
      <c r="Y36" s="695">
        <f t="shared" si="4"/>
        <v>29.856683304412766</v>
      </c>
      <c r="Z36" s="696">
        <v>0</v>
      </c>
      <c r="AA36" s="704">
        <f t="shared" si="5"/>
        <v>103.73081250707561</v>
      </c>
    </row>
    <row r="37" spans="2:37">
      <c r="K37" s="731"/>
      <c r="L37" s="724">
        <f>D29-D13</f>
        <v>2.4745000000000008</v>
      </c>
      <c r="M37" s="724">
        <f>E29-E13</f>
        <v>-1.9925999999999959</v>
      </c>
      <c r="N37" s="724">
        <f>J29-J13</f>
        <v>0.28320000000000789</v>
      </c>
      <c r="O37" s="695">
        <f t="array" ref="O37">SQRT(SUM(L37:M37*L37:M37))</f>
        <v>3.177043438481757</v>
      </c>
      <c r="P37" s="695">
        <f>SQRT(O37^2+(F29-F13)^2)</f>
        <v>3.5921096099645977</v>
      </c>
      <c r="Q37" s="732" cm="1">
        <f t="array" ref="Q37">SUM(L37:M37*L36:M36)</f>
        <v>38.517759530000063</v>
      </c>
      <c r="S37" s="705"/>
      <c r="T37" s="695"/>
      <c r="U37" s="695"/>
      <c r="V37" s="697"/>
      <c r="W37" s="695" t="str">
        <f>W36</f>
        <v>KX10</v>
      </c>
      <c r="X37" s="695" t="s">
        <v>507</v>
      </c>
      <c r="Y37" s="695">
        <f t="shared" si="4"/>
        <v>3.5921096099645977</v>
      </c>
      <c r="Z37" s="696">
        <f>360-DEGREES(ACOS(Q37/O37/O36))</f>
        <v>294.70912759966484</v>
      </c>
      <c r="AA37" s="704">
        <f t="shared" si="5"/>
        <v>84.906147197949778</v>
      </c>
    </row>
    <row r="38" spans="2:37">
      <c r="K38" s="731" t="s">
        <v>510</v>
      </c>
      <c r="L38" s="724">
        <f>D13-D6</f>
        <v>-25.9679</v>
      </c>
      <c r="M38" s="724">
        <f>E13-E6</f>
        <v>-12.917700000000004</v>
      </c>
      <c r="N38" s="724">
        <f>J13-J6</f>
        <v>7.0867999999999967</v>
      </c>
      <c r="O38" s="695">
        <f t="array" ref="O38">SQRT(SUM(L38:M38*L38:M38))</f>
        <v>29.003427447458691</v>
      </c>
      <c r="P38" s="695" cm="1">
        <f t="array" ref="P38">SQRT(SUM(L38:N38*L38:N38))</f>
        <v>29.856683304412766</v>
      </c>
      <c r="Q38" s="732"/>
      <c r="S38" s="703">
        <v>44862</v>
      </c>
      <c r="T38" s="695"/>
      <c r="U38" s="695"/>
      <c r="V38" s="697"/>
      <c r="W38" s="695" t="s">
        <v>44</v>
      </c>
      <c r="X38" s="695" t="s">
        <v>38</v>
      </c>
      <c r="Y38" s="695">
        <f t="shared" si="4"/>
        <v>29.856683304412766</v>
      </c>
      <c r="Z38" s="696">
        <v>0</v>
      </c>
      <c r="AA38" s="704">
        <f t="shared" si="5"/>
        <v>76.269187492924388</v>
      </c>
    </row>
    <row r="39" spans="2:37">
      <c r="K39" s="731"/>
      <c r="L39" s="724">
        <f>D29-D6</f>
        <v>-23.493399999999998</v>
      </c>
      <c r="M39" s="724">
        <f>E29-E6</f>
        <v>-14.910299999999999</v>
      </c>
      <c r="N39" s="724">
        <f>J29-J6</f>
        <v>7.3700000000000045</v>
      </c>
      <c r="O39" s="695">
        <f t="array" ref="O39">SQRT(SUM(L39:M39*L39:M39))</f>
        <v>27.825471957363092</v>
      </c>
      <c r="P39" s="695">
        <f>SQRT(O39^2+(F29-F6)^2)</f>
        <v>29.238933815206053</v>
      </c>
      <c r="Q39" s="732" cm="1">
        <f t="array" ref="Q39">SUM(L39:M39*L38:M38)</f>
        <v>802.68104417000006</v>
      </c>
      <c r="S39" s="705"/>
      <c r="T39" s="695"/>
      <c r="U39" s="695"/>
      <c r="V39" s="697"/>
      <c r="W39" s="695" t="str">
        <f>W38</f>
        <v>KS1</v>
      </c>
      <c r="X39" s="695" t="s">
        <v>507</v>
      </c>
      <c r="Y39" s="695">
        <f t="shared" si="4"/>
        <v>29.238933815206053</v>
      </c>
      <c r="Z39" s="696">
        <f>DEGREES(ACOS(Q39/O39/O38))</f>
        <v>5.9536332869425062</v>
      </c>
      <c r="AA39" s="704">
        <f t="shared" si="5"/>
        <v>75.164988313914122</v>
      </c>
    </row>
    <row r="40" spans="2:37">
      <c r="K40" s="731" t="s">
        <v>517</v>
      </c>
      <c r="L40" s="724">
        <f>D6-D12</f>
        <v>12.751299999999997</v>
      </c>
      <c r="M40" s="724">
        <f>E6-E12</f>
        <v>19.7913</v>
      </c>
      <c r="N40" s="724">
        <f>J6-J12</f>
        <v>-6.9971999999999923</v>
      </c>
      <c r="O40" s="695">
        <f t="array" ref="O40">SQRT(SUM(L40:M40*L40:M40))</f>
        <v>23.543389887184894</v>
      </c>
      <c r="P40" s="695">
        <f>SQRT(O40^2+(F6-F12)^2)</f>
        <v>24.585539738228242</v>
      </c>
      <c r="Q40" s="732"/>
      <c r="S40" s="703">
        <v>44862</v>
      </c>
      <c r="T40" s="695"/>
      <c r="U40" s="695"/>
      <c r="V40" s="697"/>
      <c r="W40" s="695" t="s">
        <v>45</v>
      </c>
      <c r="X40" s="695" t="s">
        <v>44</v>
      </c>
      <c r="Y40" s="695">
        <f t="shared" si="4"/>
        <v>24.585539738228242</v>
      </c>
      <c r="Z40" s="696">
        <v>0</v>
      </c>
      <c r="AA40" s="704">
        <f t="shared" si="5"/>
        <v>106.55218295824289</v>
      </c>
    </row>
    <row r="41" spans="2:37" ht="15" thickBot="1">
      <c r="K41" s="731" t="s">
        <v>511</v>
      </c>
      <c r="L41" s="724">
        <f>D29-D12</f>
        <v>-10.742100000000001</v>
      </c>
      <c r="M41" s="724">
        <f>E29-E12</f>
        <v>4.8810000000000002</v>
      </c>
      <c r="N41" s="724">
        <f>J29-J12</f>
        <v>0.37280000000001223</v>
      </c>
      <c r="O41" s="695">
        <f t="array" ref="O41">SQRT(SUM(L41:M41*L41:M41))</f>
        <v>11.799020019052429</v>
      </c>
      <c r="P41" s="695">
        <f>SQRT(O41^2+(F29-F12)^2)</f>
        <v>11.95082904446382</v>
      </c>
      <c r="Q41" s="732" cm="1">
        <f t="array" ref="Q41">SUM(L41:M41*L40:M40)</f>
        <v>-40.374404429999984</v>
      </c>
      <c r="S41" s="705"/>
      <c r="T41" s="695"/>
      <c r="U41" s="695"/>
      <c r="V41" s="697"/>
      <c r="W41" s="695" t="str">
        <f>W40</f>
        <v>KX9</v>
      </c>
      <c r="X41" s="695" t="s">
        <v>507</v>
      </c>
      <c r="Y41" s="695">
        <f t="shared" si="4"/>
        <v>11.95082904446382</v>
      </c>
      <c r="Z41" s="696">
        <f>DEGREES(ACOS(Q41/O41/O40))</f>
        <v>98.357085392438719</v>
      </c>
      <c r="AA41" s="704">
        <f t="shared" si="5"/>
        <v>88.190293516796572</v>
      </c>
    </row>
    <row r="42" spans="2:37">
      <c r="K42" s="731" t="s">
        <v>514</v>
      </c>
      <c r="L42" s="724">
        <f>D15-D7</f>
        <v>-0.44070000000000054</v>
      </c>
      <c r="M42" s="724">
        <f>E15-E7</f>
        <v>22.921400000000006</v>
      </c>
      <c r="N42" s="724">
        <f>J15-J7</f>
        <v>0.54859999999999332</v>
      </c>
      <c r="O42" s="695">
        <f t="array" ref="O42">SQRT(SUM(L42:M42*L42:M42))</f>
        <v>22.925636184193454</v>
      </c>
      <c r="P42" s="695" cm="1">
        <f t="array" ref="P42">SQRT(SUM(L42:N42*L42:N42))</f>
        <v>22.932199118488402</v>
      </c>
      <c r="Q42" s="732"/>
      <c r="S42" s="703">
        <v>44861</v>
      </c>
      <c r="T42" s="695"/>
      <c r="U42" s="695"/>
      <c r="V42" s="697"/>
      <c r="W42" s="695" t="s">
        <v>85</v>
      </c>
      <c r="X42" s="695" t="s">
        <v>86</v>
      </c>
      <c r="Y42" s="695">
        <f t="shared" si="4"/>
        <v>22.932199118488402</v>
      </c>
      <c r="Z42" s="696">
        <v>0</v>
      </c>
      <c r="AA42" s="704">
        <f t="shared" si="5"/>
        <v>88.629199783257164</v>
      </c>
      <c r="AC42" s="461">
        <v>44861</v>
      </c>
      <c r="AF42" s="335"/>
      <c r="AG42" s="465" t="s">
        <v>85</v>
      </c>
      <c r="AH42" s="466" t="s">
        <v>86</v>
      </c>
      <c r="AI42" s="466">
        <v>22.934999999999999</v>
      </c>
      <c r="AJ42" s="467">
        <v>0</v>
      </c>
      <c r="AK42" s="468">
        <v>88.642777777777781</v>
      </c>
    </row>
    <row r="43" spans="2:37">
      <c r="K43" s="731" t="s">
        <v>526</v>
      </c>
      <c r="L43" s="724">
        <f>D9-D7</f>
        <v>-2.2242000000000002</v>
      </c>
      <c r="M43" s="724">
        <f>E9-E7</f>
        <v>11.428200000000004</v>
      </c>
      <c r="N43" s="724">
        <f>J9-J7</f>
        <v>1.7026000000000039</v>
      </c>
      <c r="O43" s="695">
        <f t="array" ref="O43">SQRT(SUM(L43:M43*L43:M43))</f>
        <v>11.642629465889572</v>
      </c>
      <c r="P43" s="695" cm="1">
        <f t="array" ref="P43">SQRT(SUM(L43:N43*L43:N43))</f>
        <v>11.76646368455706</v>
      </c>
      <c r="Q43" s="732" cm="1">
        <f t="array" ref="Q43">SUM(L43:M43*L42:M42)</f>
        <v>262.93054842000015</v>
      </c>
      <c r="S43" s="705"/>
      <c r="T43" s="695"/>
      <c r="U43" s="695"/>
      <c r="V43" s="697"/>
      <c r="W43" s="695" t="str">
        <f>W42</f>
        <v>KS2</v>
      </c>
      <c r="X43" s="695" t="s">
        <v>444</v>
      </c>
      <c r="Y43" s="695">
        <f t="shared" si="4"/>
        <v>11.76646368455706</v>
      </c>
      <c r="Z43" s="696">
        <f>DEGREES(ACOS(Q43/O43/O42))</f>
        <v>9.9119779999177169</v>
      </c>
      <c r="AA43" s="704">
        <f t="shared" si="5"/>
        <v>81.680128657016496</v>
      </c>
      <c r="AF43" s="335"/>
      <c r="AG43" s="469" t="str">
        <f>AG42</f>
        <v>KS2</v>
      </c>
      <c r="AH43" s="355" t="s">
        <v>512</v>
      </c>
      <c r="AI43" s="334">
        <v>11.743</v>
      </c>
      <c r="AJ43" s="355">
        <v>9.9079630000000005</v>
      </c>
      <c r="AK43" s="470">
        <v>82.601574074074094</v>
      </c>
    </row>
    <row r="44" spans="2:37">
      <c r="K44" s="731" t="s">
        <v>527</v>
      </c>
      <c r="L44" s="724">
        <f>D7-D15</f>
        <v>0.44070000000000054</v>
      </c>
      <c r="M44" s="724">
        <f>E7-E15</f>
        <v>-22.921400000000006</v>
      </c>
      <c r="N44" s="724">
        <f>J7-J15</f>
        <v>-0.54859999999999332</v>
      </c>
      <c r="O44" s="695">
        <f t="array" ref="O44">SQRT(SUM(L44:M44*L44:M44))</f>
        <v>22.925636184193454</v>
      </c>
      <c r="P44" s="695" cm="1">
        <f t="array" ref="P44">SQRT(SUM(L44:N44*L44:N44))</f>
        <v>22.932199118488402</v>
      </c>
      <c r="Q44" s="732"/>
      <c r="S44" s="703">
        <v>44861</v>
      </c>
      <c r="T44" s="695"/>
      <c r="U44" s="695"/>
      <c r="V44" s="697"/>
      <c r="W44" s="695" t="s">
        <v>86</v>
      </c>
      <c r="X44" s="695" t="s">
        <v>85</v>
      </c>
      <c r="Y44" s="695">
        <f t="shared" si="4"/>
        <v>22.932199118488402</v>
      </c>
      <c r="Z44" s="696">
        <v>0</v>
      </c>
      <c r="AA44" s="704">
        <f t="shared" si="5"/>
        <v>91.370800216742836</v>
      </c>
      <c r="AC44" s="461">
        <v>44861</v>
      </c>
      <c r="AF44" s="335"/>
      <c r="AG44" s="469" t="s">
        <v>86</v>
      </c>
      <c r="AH44" s="334" t="s">
        <v>85</v>
      </c>
      <c r="AI44" s="334">
        <v>22.935999999999996</v>
      </c>
      <c r="AJ44" s="355">
        <v>0</v>
      </c>
      <c r="AK44" s="471">
        <v>91.372962962962958</v>
      </c>
    </row>
    <row r="45" spans="2:37">
      <c r="K45" s="731" t="s">
        <v>528</v>
      </c>
      <c r="L45" s="724">
        <f>D9-D15</f>
        <v>-1.7834999999999996</v>
      </c>
      <c r="M45" s="724">
        <f>E9-E15</f>
        <v>-11.493200000000002</v>
      </c>
      <c r="N45" s="724">
        <f>J9-J15</f>
        <v>1.1540000000000106</v>
      </c>
      <c r="O45" s="695">
        <f t="array" ref="O45">SQRT(SUM(L45:M45*L45:M45))</f>
        <v>11.630757434062495</v>
      </c>
      <c r="P45" s="695" cm="1">
        <f t="array" ref="P45">SQRT(SUM(L45:N45*L45:N45))</f>
        <v>11.687866977768016</v>
      </c>
      <c r="Q45" s="732" cm="1">
        <f t="array" ref="Q45">SUM(L45:M45*L44:M44)</f>
        <v>262.65424603000014</v>
      </c>
      <c r="S45" s="705"/>
      <c r="T45" s="695"/>
      <c r="U45" s="695"/>
      <c r="V45" s="697"/>
      <c r="W45" s="695" t="str">
        <f>W44</f>
        <v>KX12</v>
      </c>
      <c r="X45" s="695" t="s">
        <v>444</v>
      </c>
      <c r="Y45" s="695">
        <f t="shared" si="4"/>
        <v>11.687866977768016</v>
      </c>
      <c r="Z45" s="696">
        <f>360-DEGREES(ACOS(Q45/O45/O44))</f>
        <v>350.07780208789478</v>
      </c>
      <c r="AA45" s="704">
        <f t="shared" si="5"/>
        <v>84.333676802909409</v>
      </c>
      <c r="AF45" s="335"/>
      <c r="AG45" s="469" t="s">
        <v>86</v>
      </c>
      <c r="AH45" s="334" t="s">
        <v>512</v>
      </c>
      <c r="AI45" s="334">
        <v>11.673</v>
      </c>
      <c r="AJ45" s="355">
        <v>350.0822</v>
      </c>
      <c r="AK45" s="471">
        <v>85.25509259259259</v>
      </c>
    </row>
    <row r="46" spans="2:37">
      <c r="K46" s="731" t="s">
        <v>530</v>
      </c>
      <c r="L46" s="724">
        <f>D7-D14</f>
        <v>-9.8094999999999999</v>
      </c>
      <c r="M46" s="724">
        <f>E7-E14</f>
        <v>-23.058800000000005</v>
      </c>
      <c r="N46" s="724">
        <f>J7-J14</f>
        <v>-8.5764999999999958</v>
      </c>
      <c r="O46" s="695">
        <f t="array" ref="O46">SQRT(SUM(L46:M46*L46:M46))</f>
        <v>25.058622222500588</v>
      </c>
      <c r="P46" s="698" cm="1">
        <f t="array" ref="P46">SQRT(SUM(L46:N46*L46:N46))</f>
        <v>26.485673484735106</v>
      </c>
      <c r="Q46" s="732"/>
      <c r="S46" s="703">
        <v>44861</v>
      </c>
      <c r="T46" s="695"/>
      <c r="U46" s="695"/>
      <c r="V46" s="697"/>
      <c r="W46" s="695" t="s">
        <v>36</v>
      </c>
      <c r="X46" s="695" t="s">
        <v>85</v>
      </c>
      <c r="Y46" s="695">
        <f t="shared" si="4"/>
        <v>26.485673484735106</v>
      </c>
      <c r="Z46" s="696">
        <v>0</v>
      </c>
      <c r="AA46" s="704">
        <f t="shared" si="5"/>
        <v>108.89389278661801</v>
      </c>
      <c r="AC46" s="461">
        <v>44861</v>
      </c>
      <c r="AF46" s="335"/>
      <c r="AG46" s="469" t="s">
        <v>36</v>
      </c>
      <c r="AH46" s="334" t="s">
        <v>85</v>
      </c>
      <c r="AI46" s="334">
        <v>26.49</v>
      </c>
      <c r="AJ46" s="355">
        <v>0</v>
      </c>
      <c r="AK46" s="471">
        <v>108.89796296296298</v>
      </c>
    </row>
    <row r="47" spans="2:37">
      <c r="K47" s="731" t="s">
        <v>529</v>
      </c>
      <c r="L47" s="724">
        <f>D9-D14</f>
        <v>-12.0337</v>
      </c>
      <c r="M47" s="724">
        <f>E9-E14</f>
        <v>-11.630600000000001</v>
      </c>
      <c r="N47" s="724">
        <f>J9-J14</f>
        <v>-6.8738999999999919</v>
      </c>
      <c r="O47" s="695">
        <f t="array" ref="O47">SQRT(SUM(L47:M47*L47:M47))</f>
        <v>16.735614480801114</v>
      </c>
      <c r="P47" s="695" cm="1">
        <f t="array" ref="P47">SQRT(SUM(L47:N47*L47:N47))</f>
        <v>18.092299280633181</v>
      </c>
      <c r="Q47" s="732" cm="1">
        <f t="array" ref="Q47">SUM(L47:M47*L46:M46)</f>
        <v>386.23225943000011</v>
      </c>
      <c r="S47" s="705"/>
      <c r="T47" s="695"/>
      <c r="U47" s="695"/>
      <c r="V47" s="697"/>
      <c r="W47" s="695" t="str">
        <f>W46</f>
        <v>KX11</v>
      </c>
      <c r="X47" s="695" t="s">
        <v>444</v>
      </c>
      <c r="Y47" s="695">
        <f t="shared" si="4"/>
        <v>18.092299280633181</v>
      </c>
      <c r="Z47" s="696">
        <f>360-DEGREES(ACOS(Q47/O47/O46))</f>
        <v>337.06961645523262</v>
      </c>
      <c r="AA47" s="704">
        <f t="shared" si="5"/>
        <v>112.32966424834839</v>
      </c>
      <c r="AF47" s="335"/>
      <c r="AG47" s="469" t="s">
        <v>36</v>
      </c>
      <c r="AH47" s="334" t="s">
        <v>512</v>
      </c>
      <c r="AI47" s="334">
        <v>18.167999999999999</v>
      </c>
      <c r="AJ47" s="355">
        <v>337.07139999999998</v>
      </c>
      <c r="AK47" s="471">
        <v>112.88462962962963</v>
      </c>
    </row>
    <row r="48" spans="2:37">
      <c r="K48" s="731" t="s">
        <v>531</v>
      </c>
      <c r="L48" s="724">
        <f>D14-D27</f>
        <v>-2.9263000000000012</v>
      </c>
      <c r="M48" s="724">
        <f>E14-E27</f>
        <v>17.328500000000005</v>
      </c>
      <c r="N48" s="724">
        <f>J14-J27</f>
        <v>-5.7099999999991269E-2</v>
      </c>
      <c r="O48" s="695">
        <f t="array" ref="O48">SQRT(SUM(L48:M48*L48:M48))</f>
        <v>17.573848296261129</v>
      </c>
      <c r="P48" s="695">
        <f>SQRT(O48^2+(F21-F13)^2)</f>
        <v>17.575201607663001</v>
      </c>
      <c r="Q48" s="732"/>
      <c r="S48" s="703">
        <v>44861</v>
      </c>
      <c r="T48" s="695"/>
      <c r="U48" s="695"/>
      <c r="V48" s="697"/>
      <c r="W48" s="695" t="s">
        <v>221</v>
      </c>
      <c r="X48" s="695" t="s">
        <v>36</v>
      </c>
      <c r="Y48" s="695">
        <f t="shared" si="4"/>
        <v>17.575201607663001</v>
      </c>
      <c r="Z48" s="696">
        <v>0</v>
      </c>
      <c r="AA48" s="704">
        <f t="shared" si="5"/>
        <v>90.186161701321737</v>
      </c>
      <c r="AC48" s="461">
        <v>44861</v>
      </c>
      <c r="AF48" s="335"/>
      <c r="AG48" s="469" t="s">
        <v>221</v>
      </c>
      <c r="AH48" s="334" t="s">
        <v>513</v>
      </c>
      <c r="AI48" s="334">
        <v>17.576000000000001</v>
      </c>
      <c r="AJ48" s="355">
        <v>0</v>
      </c>
      <c r="AK48" s="471">
        <v>90.194537037037037</v>
      </c>
    </row>
    <row r="49" spans="11:37" ht="15" thickBot="1">
      <c r="K49" s="731" t="s">
        <v>532</v>
      </c>
      <c r="L49" s="724">
        <f>D9-D27</f>
        <v>-14.96</v>
      </c>
      <c r="M49" s="724">
        <f>E9-E27</f>
        <v>5.6979000000000042</v>
      </c>
      <c r="N49" s="724">
        <f>J9-J27</f>
        <v>-6.9309999999999832</v>
      </c>
      <c r="O49" s="695">
        <f t="array" ref="O49">SQRT(SUM(L49:M49*L49:M49))</f>
        <v>16.008362327546191</v>
      </c>
      <c r="P49" s="695" cm="1">
        <f t="array" ref="P49">SQRT(SUM(L49:N49*L49:N49))</f>
        <v>17.444380912202067</v>
      </c>
      <c r="Q49" s="732" cm="1">
        <f t="array" ref="Q49">SUM(L49:M49*L48:M48)</f>
        <v>142.51350815000012</v>
      </c>
      <c r="S49" s="705"/>
      <c r="T49" s="695"/>
      <c r="U49" s="695"/>
      <c r="V49" s="697"/>
      <c r="W49" s="695" t="str">
        <f>W48</f>
        <v>KN5</v>
      </c>
      <c r="X49" s="695" t="s">
        <v>444</v>
      </c>
      <c r="Y49" s="695">
        <f t="shared" si="4"/>
        <v>17.444380912202067</v>
      </c>
      <c r="Z49" s="696">
        <f>DEGREES(ACOS(Q49/O49/O48))</f>
        <v>59.564156029816459</v>
      </c>
      <c r="AA49" s="704">
        <f t="shared" si="5"/>
        <v>113.41074019414684</v>
      </c>
      <c r="AF49" s="335"/>
      <c r="AG49" s="472" t="s">
        <v>221</v>
      </c>
      <c r="AH49" s="473" t="s">
        <v>512</v>
      </c>
      <c r="AI49" s="473">
        <v>17.521000000000001</v>
      </c>
      <c r="AJ49" s="474">
        <v>59.564909999999998</v>
      </c>
      <c r="AK49" s="475">
        <v>113.98101851851852</v>
      </c>
    </row>
    <row r="50" spans="11:37">
      <c r="K50" s="731" t="s">
        <v>517</v>
      </c>
      <c r="L50" s="724">
        <f>D6-D12</f>
        <v>12.751299999999997</v>
      </c>
      <c r="M50" s="724">
        <f>E6-E12</f>
        <v>19.7913</v>
      </c>
      <c r="N50" s="724">
        <f>J6-J12</f>
        <v>-6.9971999999999923</v>
      </c>
      <c r="O50" s="695">
        <f t="array" ref="O50">SQRT(SUM(L50:M50*L50:M50))</f>
        <v>23.543389887184894</v>
      </c>
      <c r="P50" s="695" cm="1">
        <f t="array" ref="P50">SQRT(SUM(L50:N50*L50:N50))</f>
        <v>24.561189206143904</v>
      </c>
      <c r="Q50" s="732"/>
      <c r="S50" s="703">
        <v>44862</v>
      </c>
      <c r="T50" s="695"/>
      <c r="U50" s="695"/>
      <c r="V50" s="697"/>
      <c r="W50" s="695" t="s">
        <v>45</v>
      </c>
      <c r="X50" s="695" t="s">
        <v>44</v>
      </c>
      <c r="Y50" s="695">
        <f t="shared" si="4"/>
        <v>24.561189206143904</v>
      </c>
      <c r="Z50" s="696">
        <v>0</v>
      </c>
      <c r="AA50" s="704">
        <f t="shared" si="5"/>
        <v>106.55218295824289</v>
      </c>
    </row>
    <row r="51" spans="11:37">
      <c r="K51" s="731" t="s">
        <v>516</v>
      </c>
      <c r="L51" s="724">
        <f>D34-D12</f>
        <v>2.6875</v>
      </c>
      <c r="M51" s="724">
        <f>E34-E12</f>
        <v>-8.1111999999999966</v>
      </c>
      <c r="N51" s="724">
        <f>J34-J12</f>
        <v>0.60090000000000998</v>
      </c>
      <c r="O51" s="695">
        <f t="array" ref="O51">SQRT(SUM(L51:M51*L51:M51))</f>
        <v>8.5448359662429993</v>
      </c>
      <c r="P51" s="695" cm="1">
        <f t="array" ref="P51">SQRT(SUM(L51:N51*L51:N51))</f>
        <v>8.5659385066669707</v>
      </c>
      <c r="Q51" s="732" cm="1">
        <f t="array" ref="Q51">SUM(L51:M51*L50:M50)</f>
        <v>-126.26207380999995</v>
      </c>
      <c r="S51" s="705"/>
      <c r="T51" s="695"/>
      <c r="U51" s="695"/>
      <c r="V51" s="697"/>
      <c r="W51" s="695" t="s">
        <v>45</v>
      </c>
      <c r="X51" s="695" t="s">
        <v>515</v>
      </c>
      <c r="Y51" s="695">
        <f t="shared" si="4"/>
        <v>8.5659385066669707</v>
      </c>
      <c r="Z51" s="696">
        <f>360-DEGREES(ACOS(Q51/O51/O50))</f>
        <v>231.12488846679599</v>
      </c>
      <c r="AA51" s="704">
        <f t="shared" si="5"/>
        <v>85.977401166571113</v>
      </c>
    </row>
    <row r="52" spans="11:37">
      <c r="K52" s="731" t="s">
        <v>518</v>
      </c>
      <c r="L52" s="724">
        <f>D6-D14</f>
        <v>23.232099999999999</v>
      </c>
      <c r="M52" s="724">
        <f>E6-E14</f>
        <v>20.948699999999995</v>
      </c>
      <c r="N52" s="724">
        <f>J6-J14</f>
        <v>-7.0091000000000037</v>
      </c>
      <c r="O52" s="695">
        <f t="array" ref="O52">SQRT(SUM(L52:M52*L52:M52))</f>
        <v>31.282239403533751</v>
      </c>
      <c r="P52" s="695" cm="1">
        <f t="array" ref="P52">SQRT(SUM(L52:N52*L52:N52))</f>
        <v>32.057853716523191</v>
      </c>
      <c r="Q52" s="732"/>
      <c r="S52" s="703">
        <v>44862</v>
      </c>
      <c r="T52" s="695"/>
      <c r="U52" s="695"/>
      <c r="V52" s="697"/>
      <c r="W52" s="695" t="s">
        <v>36</v>
      </c>
      <c r="X52" s="695" t="s">
        <v>44</v>
      </c>
      <c r="Y52" s="695">
        <f t="shared" si="4"/>
        <v>32.057853716523191</v>
      </c>
      <c r="Z52" s="696">
        <v>0</v>
      </c>
      <c r="AA52" s="704">
        <f t="shared" si="5"/>
        <v>102.62911284292537</v>
      </c>
    </row>
    <row r="53" spans="11:37">
      <c r="K53" s="731" t="s">
        <v>519</v>
      </c>
      <c r="L53" s="724">
        <f>D34-D14</f>
        <v>13.168300000000002</v>
      </c>
      <c r="M53" s="724">
        <f>E34-E14</f>
        <v>-6.9538000000000011</v>
      </c>
      <c r="N53" s="724">
        <f>J34-J14</f>
        <v>0.58899999999999864</v>
      </c>
      <c r="O53" s="695">
        <f t="array" ref="O53">SQRT(SUM(L53:M53*L53:M53))</f>
        <v>14.891590221665384</v>
      </c>
      <c r="P53" s="695" cm="1">
        <f t="array" ref="P53">SQRT(SUM(L53:N53*L53:N53))</f>
        <v>14.90323388832102</v>
      </c>
      <c r="Q53" s="732" cm="1">
        <f t="array" ref="Q53">SUM(L53:M53*L52:M52)</f>
        <v>160.25419237000006</v>
      </c>
      <c r="S53" s="705"/>
      <c r="T53" s="695"/>
      <c r="U53" s="695"/>
      <c r="V53" s="697"/>
      <c r="W53" s="695" t="s">
        <v>36</v>
      </c>
      <c r="X53" s="695" t="s">
        <v>515</v>
      </c>
      <c r="Y53" s="695">
        <f t="shared" si="4"/>
        <v>14.90323388832102</v>
      </c>
      <c r="Z53" s="696">
        <f>360-DEGREES(ACOS(Q53/O53/O52))</f>
        <v>290.12134617855378</v>
      </c>
      <c r="AA53" s="704">
        <f t="shared" si="5"/>
        <v>87.734987865079901</v>
      </c>
    </row>
    <row r="54" spans="11:37">
      <c r="K54" s="731" t="s">
        <v>520</v>
      </c>
      <c r="L54" s="724">
        <f>D14-D21</f>
        <v>-13.6082</v>
      </c>
      <c r="M54" s="724">
        <f>E14-E21</f>
        <v>15.876400000000004</v>
      </c>
      <c r="N54" s="724">
        <f>J14-J21</f>
        <v>-1.5999999999962711E-3</v>
      </c>
      <c r="O54" s="695">
        <f t="array" ref="O54">SQRT(SUM(L54:M54*L54:M54))</f>
        <v>20.910360690337221</v>
      </c>
      <c r="P54" s="695" cm="1">
        <f t="array" ref="P54">SQRT(SUM(L54:N54*L54:N54))</f>
        <v>20.910360751550893</v>
      </c>
      <c r="Q54" s="732"/>
      <c r="S54" s="703">
        <v>44865</v>
      </c>
      <c r="T54" s="695"/>
      <c r="U54" s="695"/>
      <c r="V54" s="697"/>
      <c r="W54" s="695" t="s">
        <v>30</v>
      </c>
      <c r="X54" s="695" t="s">
        <v>36</v>
      </c>
      <c r="Y54" s="695">
        <f t="shared" si="4"/>
        <v>20.910360751550893</v>
      </c>
      <c r="Z54" s="696">
        <v>0</v>
      </c>
      <c r="AA54" s="704">
        <f t="shared" si="5"/>
        <v>90.004384106443666</v>
      </c>
    </row>
    <row r="55" spans="11:37">
      <c r="K55" s="731" t="s">
        <v>521</v>
      </c>
      <c r="L55" s="724">
        <f>D34-D21</f>
        <v>-0.43989999999999796</v>
      </c>
      <c r="M55" s="724">
        <f>E34-E21</f>
        <v>8.9226000000000028</v>
      </c>
      <c r="N55" s="724">
        <f>J34-J21</f>
        <v>0.58740000000000236</v>
      </c>
      <c r="O55" s="695">
        <f t="array" ref="O55">SQRT(SUM(L55:M55*L55:M55))</f>
        <v>8.9334373434865508</v>
      </c>
      <c r="P55" s="695" cm="1">
        <f t="array" ref="P55">SQRT(SUM(L55:N55*L55:N55))</f>
        <v>8.952728161292514</v>
      </c>
      <c r="Q55" s="732" cm="1">
        <f t="array" ref="Q55">SUM(L55:M55*L54:M54)</f>
        <v>147.64501382000003</v>
      </c>
      <c r="S55" s="705"/>
      <c r="T55" s="695"/>
      <c r="U55" s="695"/>
      <c r="V55" s="697"/>
      <c r="W55" s="695" t="s">
        <v>30</v>
      </c>
      <c r="X55" s="695" t="s">
        <v>515</v>
      </c>
      <c r="Y55" s="695">
        <f t="shared" si="4"/>
        <v>8.952728161292514</v>
      </c>
      <c r="Z55" s="696">
        <f>360-DEGREES(ACOS(Q55/O55/O54))</f>
        <v>322.22150070524094</v>
      </c>
      <c r="AA55" s="704">
        <f t="shared" si="5"/>
        <v>86.238047873942477</v>
      </c>
    </row>
    <row r="56" spans="11:37">
      <c r="K56" s="731" t="s">
        <v>520</v>
      </c>
      <c r="L56" s="724">
        <f>D14-D21</f>
        <v>-13.6082</v>
      </c>
      <c r="M56" s="724">
        <f>E14-E21</f>
        <v>15.876400000000004</v>
      </c>
      <c r="N56" s="724">
        <f>J14-J21</f>
        <v>-1.5999999999962711E-3</v>
      </c>
      <c r="O56" s="695">
        <f t="array" ref="O56">SQRT(SUM(L56:M56*L56:M56))</f>
        <v>20.910360690337221</v>
      </c>
      <c r="P56" s="695" cm="1">
        <f t="array" ref="P56">SQRT(SUM(L56:N56*L56:N56))</f>
        <v>20.910360751550893</v>
      </c>
      <c r="Q56" s="732"/>
      <c r="S56" s="703">
        <v>44865</v>
      </c>
      <c r="T56" s="695"/>
      <c r="U56" s="695"/>
      <c r="V56" s="697"/>
      <c r="W56" s="695" t="s">
        <v>30</v>
      </c>
      <c r="X56" s="695" t="s">
        <v>36</v>
      </c>
      <c r="Y56" s="695">
        <f t="shared" si="4"/>
        <v>20.910360751550893</v>
      </c>
      <c r="Z56" s="696">
        <v>0</v>
      </c>
      <c r="AA56" s="704">
        <f t="shared" si="5"/>
        <v>90.004384106443666</v>
      </c>
    </row>
    <row r="57" spans="11:37">
      <c r="K57" s="731" t="s">
        <v>554</v>
      </c>
      <c r="L57" s="724">
        <f>D33-D21</f>
        <v>-6.3445</v>
      </c>
      <c r="M57" s="724">
        <f>E33-E21</f>
        <v>7.9808000000000021</v>
      </c>
      <c r="N57" s="724">
        <f>J33-J21</f>
        <v>0.58660000000000423</v>
      </c>
      <c r="O57" s="695">
        <f t="array" ref="O57">SQRT(SUM(L57:M57*L57:M57))</f>
        <v>10.195383704893114</v>
      </c>
      <c r="P57" s="695" cm="1">
        <f t="array" ref="P57">SQRT(SUM(L57:N57*L57:N57))</f>
        <v>10.212245024968801</v>
      </c>
      <c r="Q57" s="732" cm="1">
        <f t="array" ref="Q57">SUM(L57:M57*L56:M56)</f>
        <v>213.04359802000005</v>
      </c>
      <c r="S57" s="705"/>
      <c r="T57" s="695"/>
      <c r="U57" s="695"/>
      <c r="V57" s="697"/>
      <c r="W57" s="695" t="s">
        <v>30</v>
      </c>
      <c r="X57" s="695" t="s">
        <v>425</v>
      </c>
      <c r="Y57" s="695">
        <f t="shared" si="4"/>
        <v>10.212245024968801</v>
      </c>
      <c r="Z57" s="696">
        <f>360-DEGREES(ACOS(Q57/O57/O56))</f>
        <v>357.88266383759913</v>
      </c>
      <c r="AA57" s="704">
        <f t="shared" si="5"/>
        <v>86.707069411571439</v>
      </c>
    </row>
    <row r="58" spans="11:37">
      <c r="K58" s="731" t="s">
        <v>531</v>
      </c>
      <c r="L58" s="724">
        <f>D14-D27</f>
        <v>-2.9263000000000012</v>
      </c>
      <c r="M58" s="724">
        <f>E14-E27</f>
        <v>17.328500000000005</v>
      </c>
      <c r="N58" s="724">
        <f>J14-J27</f>
        <v>-5.7099999999991269E-2</v>
      </c>
      <c r="O58" s="695">
        <f t="array" ref="O58">SQRT(SUM(L58:M58*L58:M58))</f>
        <v>17.573848296261129</v>
      </c>
      <c r="P58" s="695" cm="1">
        <f t="array" ref="P58">SQRT(SUM(L58:N58*L58:N58))</f>
        <v>17.573941059136398</v>
      </c>
      <c r="Q58" s="732"/>
      <c r="S58" s="703">
        <v>44865</v>
      </c>
      <c r="T58" s="695"/>
      <c r="U58" s="695"/>
      <c r="V58" s="697"/>
      <c r="W58" s="695" t="s">
        <v>221</v>
      </c>
      <c r="X58" s="695" t="s">
        <v>36</v>
      </c>
      <c r="Y58" s="695">
        <f t="shared" si="4"/>
        <v>17.573941059136398</v>
      </c>
      <c r="Z58" s="696">
        <v>0</v>
      </c>
      <c r="AA58" s="704">
        <f t="shared" si="5"/>
        <v>90.186161701321737</v>
      </c>
    </row>
    <row r="59" spans="11:37">
      <c r="K59" s="731" t="s">
        <v>555</v>
      </c>
      <c r="L59" s="724">
        <f>D33-D27</f>
        <v>4.3373999999999988</v>
      </c>
      <c r="M59" s="724">
        <f>E33-E27</f>
        <v>9.4329000000000036</v>
      </c>
      <c r="N59" s="724">
        <f>J33-J27</f>
        <v>0.53110000000000923</v>
      </c>
      <c r="O59" s="695">
        <f t="array" ref="O59">SQRT(SUM(L59:M59*L59:M59))</f>
        <v>10.382323495730619</v>
      </c>
      <c r="P59" s="695" cm="1">
        <f t="array" ref="P59">SQRT(SUM(L59:N59*L59:N59))</f>
        <v>10.395898632633932</v>
      </c>
      <c r="Q59" s="732" cm="1">
        <f t="array" ref="Q59">SUM(L59:M59*L58:M58)</f>
        <v>150.76547403000012</v>
      </c>
      <c r="S59" s="705"/>
      <c r="T59" s="695"/>
      <c r="U59" s="695"/>
      <c r="V59" s="697"/>
      <c r="W59" s="695" t="s">
        <v>221</v>
      </c>
      <c r="X59" s="695" t="s">
        <v>425</v>
      </c>
      <c r="Y59" s="695">
        <f t="shared" si="4"/>
        <v>10.395898632633932</v>
      </c>
      <c r="Z59" s="696">
        <f>360-DEGREES(ACOS(Q59/O59/O58))</f>
        <v>325.72103902710836</v>
      </c>
      <c r="AA59" s="704">
        <f t="shared" si="5"/>
        <v>87.071629712997051</v>
      </c>
    </row>
    <row r="60" spans="11:37">
      <c r="K60" s="731" t="s">
        <v>518</v>
      </c>
      <c r="L60" s="724">
        <f>D6-D14</f>
        <v>23.232099999999999</v>
      </c>
      <c r="M60" s="724">
        <f>E6-E14</f>
        <v>20.948699999999995</v>
      </c>
      <c r="N60" s="724">
        <f>J6-J14</f>
        <v>-7.0091000000000037</v>
      </c>
      <c r="O60" s="695">
        <f t="array" ref="O60">SQRT(SUM(L60:M60*L60:M60))</f>
        <v>31.282239403533751</v>
      </c>
      <c r="P60" s="695" cm="1">
        <f t="array" ref="P60">SQRT(SUM(L60:N60*L60:N60))</f>
        <v>32.057853716523191</v>
      </c>
      <c r="Q60" s="732"/>
      <c r="S60" s="703">
        <v>44865</v>
      </c>
      <c r="T60" s="695"/>
      <c r="U60" s="695"/>
      <c r="V60" s="697"/>
      <c r="W60" s="695" t="s">
        <v>36</v>
      </c>
      <c r="X60" s="695" t="s">
        <v>44</v>
      </c>
      <c r="Y60" s="695">
        <f t="shared" ref="Y60:Y93" si="6">P60</f>
        <v>32.057853716523191</v>
      </c>
      <c r="Z60" s="696">
        <v>0</v>
      </c>
      <c r="AA60" s="704">
        <f t="shared" ref="AA60:AA93" si="7">90-DEGREES(ATAN2(O60,N60))</f>
        <v>102.62911284292537</v>
      </c>
    </row>
    <row r="61" spans="11:37">
      <c r="K61" s="731" t="s">
        <v>556</v>
      </c>
      <c r="L61" s="724">
        <f>D33-D14</f>
        <v>7.2637</v>
      </c>
      <c r="M61" s="724">
        <f>E33-E14</f>
        <v>-7.8956000000000017</v>
      </c>
      <c r="N61" s="724">
        <f>J33-J14</f>
        <v>0.5882000000000005</v>
      </c>
      <c r="O61" s="695">
        <f t="array" ref="O61">SQRT(SUM(L61:M61*L61:M61))</f>
        <v>10.728552420993246</v>
      </c>
      <c r="P61" s="695" cm="1">
        <f t="array" ref="P61">SQRT(SUM(L61:N61*L61:N61))</f>
        <v>10.744664549905689</v>
      </c>
      <c r="Q61" s="732" cm="1">
        <f t="array" ref="Q61">SUM(L61:M61*L60:M60)</f>
        <v>3.3484490499999708</v>
      </c>
      <c r="S61" s="705"/>
      <c r="T61" s="695"/>
      <c r="U61" s="695"/>
      <c r="V61" s="697"/>
      <c r="W61" s="695" t="s">
        <v>36</v>
      </c>
      <c r="X61" s="695" t="s">
        <v>425</v>
      </c>
      <c r="Y61" s="695">
        <f t="shared" si="6"/>
        <v>10.744664549905689</v>
      </c>
      <c r="Z61" s="696">
        <f>360-DEGREES(ACOS(Q61/O61/O60))</f>
        <v>270.57165574182</v>
      </c>
      <c r="AA61" s="704">
        <f t="shared" si="7"/>
        <v>86.861862642334714</v>
      </c>
    </row>
    <row r="62" spans="11:37">
      <c r="K62" s="731" t="s">
        <v>517</v>
      </c>
      <c r="L62" s="724">
        <f>D6-D12</f>
        <v>12.751299999999997</v>
      </c>
      <c r="M62" s="724">
        <f>E6-E12</f>
        <v>19.7913</v>
      </c>
      <c r="N62" s="724">
        <f>J6-J12</f>
        <v>-6.9971999999999923</v>
      </c>
      <c r="O62" s="695">
        <f t="array" ref="O62">SQRT(SUM(L62:M62*L62:M62))</f>
        <v>23.543389887184894</v>
      </c>
      <c r="P62" s="695" cm="1">
        <f t="array" ref="P62">SQRT(SUM(L62:N62*L62:N62))</f>
        <v>24.561189206143904</v>
      </c>
      <c r="Q62" s="732"/>
      <c r="S62" s="703">
        <v>44865</v>
      </c>
      <c r="T62" s="695"/>
      <c r="U62" s="695"/>
      <c r="V62" s="697"/>
      <c r="W62" s="695" t="s">
        <v>243</v>
      </c>
      <c r="X62" s="695" t="s">
        <v>44</v>
      </c>
      <c r="Y62" s="695">
        <f t="shared" si="6"/>
        <v>24.561189206143904</v>
      </c>
      <c r="Z62" s="696">
        <v>0</v>
      </c>
      <c r="AA62" s="704">
        <f t="shared" si="7"/>
        <v>106.55218295824289</v>
      </c>
    </row>
    <row r="63" spans="11:37">
      <c r="K63" s="731" t="s">
        <v>574</v>
      </c>
      <c r="L63" s="724">
        <f>D33-D12</f>
        <v>-3.2171000000000021</v>
      </c>
      <c r="M63" s="724">
        <f>E33-E12</f>
        <v>-9.0529999999999973</v>
      </c>
      <c r="N63" s="724">
        <f>J33-J12</f>
        <v>0.60010000000001185</v>
      </c>
      <c r="O63" s="695">
        <f t="array" ref="O63">SQRT(SUM(L63:M63*L63:M63))</f>
        <v>9.6076293335036596</v>
      </c>
      <c r="P63" s="695" cm="1">
        <f t="array" ref="P63">SQRT(SUM(L63:N63*L63:N63))</f>
        <v>9.6263524462799506</v>
      </c>
      <c r="Q63" s="732" cm="1">
        <f t="array" ref="Q63">SUM(L63:M63*L62:M62)</f>
        <v>-220.19284612999996</v>
      </c>
      <c r="S63" s="703"/>
      <c r="T63" s="695"/>
      <c r="U63" s="695"/>
      <c r="V63" s="697"/>
      <c r="W63" s="695" t="s">
        <v>243</v>
      </c>
      <c r="X63" s="695" t="s">
        <v>425</v>
      </c>
      <c r="Y63" s="695">
        <f t="shared" si="6"/>
        <v>9.6263524462799506</v>
      </c>
      <c r="Z63" s="696">
        <f>360-DEGREES(ACOS(Q63/O63/O62))</f>
        <v>193.22987958344228</v>
      </c>
      <c r="AA63" s="704">
        <f t="shared" si="7"/>
        <v>86.425904158612795</v>
      </c>
    </row>
    <row r="64" spans="11:37">
      <c r="K64" s="731" t="s">
        <v>517</v>
      </c>
      <c r="L64" s="724">
        <f>D6-D12</f>
        <v>12.751299999999997</v>
      </c>
      <c r="M64" s="724">
        <f>E6-E12</f>
        <v>19.7913</v>
      </c>
      <c r="N64" s="724">
        <f>J6-J12</f>
        <v>-6.9971999999999923</v>
      </c>
      <c r="O64" s="695">
        <f t="array" ref="O64">SQRT(SUM(L64:M64*L64:M64))</f>
        <v>23.543389887184894</v>
      </c>
      <c r="P64" s="695" cm="1">
        <f t="array" ref="P64">SQRT(SUM(L64:N64*L64:N64))</f>
        <v>24.561189206143904</v>
      </c>
      <c r="Q64" s="732"/>
      <c r="S64" s="703">
        <v>44865</v>
      </c>
      <c r="T64" s="695"/>
      <c r="U64" s="695"/>
      <c r="V64" s="697"/>
      <c r="W64" s="695" t="s">
        <v>243</v>
      </c>
      <c r="X64" s="695" t="s">
        <v>44</v>
      </c>
      <c r="Y64" s="695">
        <f t="shared" si="6"/>
        <v>24.561189206143904</v>
      </c>
      <c r="Z64" s="696">
        <v>0</v>
      </c>
      <c r="AA64" s="704">
        <f t="shared" si="7"/>
        <v>106.55218295824289</v>
      </c>
    </row>
    <row r="65" spans="11:27">
      <c r="K65" s="731" t="s">
        <v>511</v>
      </c>
      <c r="L65" s="724">
        <f>D29-D12</f>
        <v>-10.742100000000001</v>
      </c>
      <c r="M65" s="724">
        <f>E29-E12</f>
        <v>4.8810000000000002</v>
      </c>
      <c r="N65" s="724">
        <f>J29-J12</f>
        <v>0.37280000000001223</v>
      </c>
      <c r="O65" s="695">
        <f t="array" ref="O65">SQRT(SUM(L65:M65*L65:M65))</f>
        <v>11.799020019052429</v>
      </c>
      <c r="P65" s="695" cm="1">
        <f t="array" ref="P65">SQRT(SUM(L65:N65*L65:N65))</f>
        <v>11.804908015312954</v>
      </c>
      <c r="Q65" s="732" cm="1">
        <f t="array" ref="Q65">SUM(L65:M65*L64:M64)</f>
        <v>-40.374404429999984</v>
      </c>
      <c r="S65" s="705"/>
      <c r="T65" s="695"/>
      <c r="U65" s="695"/>
      <c r="V65" s="697"/>
      <c r="W65" s="695" t="s">
        <v>243</v>
      </c>
      <c r="X65" s="695" t="s">
        <v>577</v>
      </c>
      <c r="Y65" s="695">
        <f t="shared" si="6"/>
        <v>11.804908015312954</v>
      </c>
      <c r="Z65" s="696">
        <f>DEGREES(ACOS(Q65/O65/O64))</f>
        <v>98.357085392438719</v>
      </c>
      <c r="AA65" s="704">
        <f t="shared" si="7"/>
        <v>88.190293516796572</v>
      </c>
    </row>
    <row r="66" spans="11:27">
      <c r="K66" s="731" t="s">
        <v>518</v>
      </c>
      <c r="L66" s="724">
        <f>D6-D14</f>
        <v>23.232099999999999</v>
      </c>
      <c r="M66" s="724">
        <f>E6-E14</f>
        <v>20.948699999999995</v>
      </c>
      <c r="N66" s="724">
        <f>J6-J14</f>
        <v>-7.0091000000000037</v>
      </c>
      <c r="O66" s="695">
        <f t="array" ref="O66">SQRT(SUM(L66:M66*L66:M66))</f>
        <v>31.282239403533751</v>
      </c>
      <c r="P66" s="695" cm="1">
        <f t="array" ref="P66">SQRT(SUM(L66:N66*L66:N66))</f>
        <v>32.057853716523191</v>
      </c>
      <c r="Q66" s="732"/>
      <c r="S66" s="703">
        <v>44865</v>
      </c>
      <c r="T66" s="695"/>
      <c r="U66" s="695"/>
      <c r="V66" s="697"/>
      <c r="W66" s="695" t="s">
        <v>36</v>
      </c>
      <c r="X66" s="695" t="s">
        <v>44</v>
      </c>
      <c r="Y66" s="695">
        <f t="shared" si="6"/>
        <v>32.057853716523191</v>
      </c>
      <c r="Z66" s="696">
        <v>0</v>
      </c>
      <c r="AA66" s="704">
        <f t="shared" si="7"/>
        <v>102.62911284292537</v>
      </c>
    </row>
    <row r="67" spans="11:27">
      <c r="K67" s="731" t="s">
        <v>506</v>
      </c>
      <c r="L67" s="724">
        <f>D29-D14</f>
        <v>-0.26129999999999853</v>
      </c>
      <c r="M67" s="724">
        <f>E29-E14</f>
        <v>6.0383999999999958</v>
      </c>
      <c r="N67" s="724">
        <f>J29-J14</f>
        <v>0.36090000000000089</v>
      </c>
      <c r="O67" s="695">
        <f t="array" ref="O67">SQRT(SUM(L67:M67*L67:M67))</f>
        <v>6.0440509800960438</v>
      </c>
      <c r="P67" s="695" cm="1">
        <f t="array" ref="P67">SQRT(SUM(L67:N67*L67:N67))</f>
        <v>6.0548163522934324</v>
      </c>
      <c r="Q67" s="732" cm="1">
        <f t="array" ref="Q67">SUM(L67:M67*L66:M66)</f>
        <v>120.42608234999992</v>
      </c>
      <c r="S67" s="705"/>
      <c r="T67" s="695"/>
      <c r="U67" s="695"/>
      <c r="V67" s="697"/>
      <c r="W67" s="695" t="s">
        <v>36</v>
      </c>
      <c r="X67" s="695" t="s">
        <v>577</v>
      </c>
      <c r="Y67" s="695">
        <f t="shared" si="6"/>
        <v>6.0548163522934324</v>
      </c>
      <c r="Z67" s="696">
        <f>DEGREES(ACOS(Q67/O67/O66))</f>
        <v>50.436407617848609</v>
      </c>
      <c r="AA67" s="704">
        <f t="shared" si="7"/>
        <v>86.582834320647649</v>
      </c>
    </row>
    <row r="68" spans="11:27">
      <c r="K68" s="731" t="s">
        <v>558</v>
      </c>
      <c r="L68" s="724">
        <f>D6-D13</f>
        <v>25.9679</v>
      </c>
      <c r="M68" s="724">
        <f>E6-E13</f>
        <v>12.917700000000004</v>
      </c>
      <c r="N68" s="724">
        <f>J6-J13</f>
        <v>-7.0867999999999967</v>
      </c>
      <c r="O68" s="695">
        <f t="array" ref="O68">SQRT(SUM(L68:M68*L68:M68))</f>
        <v>29.003427447458691</v>
      </c>
      <c r="P68" s="695" cm="1">
        <f t="array" ref="P68">SQRT(SUM(L68:N68*L68:N68))</f>
        <v>29.856683304412766</v>
      </c>
      <c r="Q68" s="732"/>
      <c r="S68" s="703">
        <v>44865</v>
      </c>
      <c r="T68" s="695"/>
      <c r="U68" s="695"/>
      <c r="V68" s="697"/>
      <c r="W68" s="695" t="s">
        <v>38</v>
      </c>
      <c r="X68" s="695" t="s">
        <v>44</v>
      </c>
      <c r="Y68" s="695">
        <f t="shared" si="6"/>
        <v>29.856683304412766</v>
      </c>
      <c r="Z68" s="696">
        <v>0</v>
      </c>
      <c r="AA68" s="704">
        <f t="shared" si="7"/>
        <v>103.73081250707561</v>
      </c>
    </row>
    <row r="69" spans="11:27">
      <c r="K69" s="733" t="s">
        <v>508</v>
      </c>
      <c r="L69" s="725">
        <f>D29-D13</f>
        <v>2.4745000000000008</v>
      </c>
      <c r="M69" s="725">
        <f>E29-E13</f>
        <v>-1.9925999999999959</v>
      </c>
      <c r="N69" s="725">
        <f>J29-J13</f>
        <v>0.28320000000000789</v>
      </c>
      <c r="O69" s="698">
        <f t="array" ref="O69">SQRT(SUM(L69:M69*L69:M69))</f>
        <v>3.177043438481757</v>
      </c>
      <c r="P69" s="695" cm="1">
        <f t="array" ref="P69">SQRT(SUM(L69:N69*L69:N69))</f>
        <v>3.1896406145520517</v>
      </c>
      <c r="Q69" s="734" cm="1">
        <f t="array" ref="Q69">SUM(L69:M69*L68:M68)</f>
        <v>38.517759530000063</v>
      </c>
      <c r="R69" s="482"/>
      <c r="S69" s="707"/>
      <c r="T69" s="698"/>
      <c r="U69" s="698"/>
      <c r="V69" s="699"/>
      <c r="W69" s="698" t="s">
        <v>38</v>
      </c>
      <c r="X69" s="698" t="s">
        <v>577</v>
      </c>
      <c r="Y69" s="698">
        <f t="shared" si="6"/>
        <v>3.1896406145520517</v>
      </c>
      <c r="Z69" s="696">
        <f>360-DEGREES(ACOS(Q69/O69/O68))</f>
        <v>294.70912759966484</v>
      </c>
      <c r="AA69" s="704">
        <f t="shared" si="7"/>
        <v>84.906147197949778</v>
      </c>
    </row>
    <row r="70" spans="11:27">
      <c r="K70" s="731" t="s">
        <v>559</v>
      </c>
      <c r="L70" s="724">
        <f>D13-D6</f>
        <v>-25.9679</v>
      </c>
      <c r="M70" s="724">
        <f>E13-E6</f>
        <v>-12.917700000000004</v>
      </c>
      <c r="N70" s="724">
        <f>J13-J6</f>
        <v>7.0867999999999967</v>
      </c>
      <c r="O70" s="695">
        <f t="array" ref="O70">SQRT(SUM(L70:M70*L70:M70))</f>
        <v>29.003427447458691</v>
      </c>
      <c r="P70" s="695" cm="1">
        <f t="array" ref="P70">SQRT(SUM(L70:N70*L70:N70))</f>
        <v>29.856683304412766</v>
      </c>
      <c r="Q70" s="732"/>
      <c r="S70" s="703">
        <v>44865</v>
      </c>
      <c r="T70" s="695"/>
      <c r="U70" s="695"/>
      <c r="V70" s="697"/>
      <c r="W70" s="695" t="s">
        <v>44</v>
      </c>
      <c r="X70" s="695" t="s">
        <v>38</v>
      </c>
      <c r="Y70" s="695">
        <f t="shared" si="6"/>
        <v>29.856683304412766</v>
      </c>
      <c r="Z70" s="696">
        <v>0</v>
      </c>
      <c r="AA70" s="704">
        <f t="shared" si="7"/>
        <v>76.269187492924388</v>
      </c>
    </row>
    <row r="71" spans="11:27">
      <c r="K71" s="731" t="s">
        <v>510</v>
      </c>
      <c r="L71" s="724">
        <f>D29-D6</f>
        <v>-23.493399999999998</v>
      </c>
      <c r="M71" s="724">
        <f>E29-E6</f>
        <v>-14.910299999999999</v>
      </c>
      <c r="N71" s="724">
        <f>J29-J6</f>
        <v>7.3700000000000045</v>
      </c>
      <c r="O71" s="695">
        <f t="array" ref="O71">SQRT(SUM(L71:M71*L71:M71))</f>
        <v>27.825471957363092</v>
      </c>
      <c r="P71" s="695" cm="1">
        <f t="array" ref="P71">SQRT(SUM(L71:N71*L71:N71))</f>
        <v>28.784957697554461</v>
      </c>
      <c r="Q71" s="732" cm="1">
        <f t="array" ref="Q71">SUM(L71:M71*L70:M70)</f>
        <v>802.68104417000006</v>
      </c>
      <c r="S71" s="705"/>
      <c r="T71" s="695"/>
      <c r="U71" s="695"/>
      <c r="V71" s="697"/>
      <c r="W71" s="695" t="s">
        <v>44</v>
      </c>
      <c r="X71" s="695" t="s">
        <v>577</v>
      </c>
      <c r="Y71" s="695">
        <f t="shared" si="6"/>
        <v>28.784957697554461</v>
      </c>
      <c r="Z71" s="696">
        <f>DEGREES(ACOS(Q71/O71/O70))</f>
        <v>5.9536332869425062</v>
      </c>
      <c r="AA71" s="704">
        <f t="shared" si="7"/>
        <v>75.164988313914122</v>
      </c>
    </row>
    <row r="72" spans="11:27">
      <c r="K72" s="731" t="s">
        <v>561</v>
      </c>
      <c r="L72" s="724">
        <f>D19-D20</f>
        <v>3.8607</v>
      </c>
      <c r="M72" s="724">
        <f>E19-E20</f>
        <v>-21.9145</v>
      </c>
      <c r="N72" s="724">
        <f>J19-J20</f>
        <v>2.4255000000000138</v>
      </c>
      <c r="O72" s="695">
        <f t="array" ref="O72">SQRT(SUM(L72:M72*L72:M72))</f>
        <v>22.251973277442161</v>
      </c>
      <c r="P72" s="695" cm="1">
        <f t="array" ref="P72">SQRT(SUM(L72:N72*L72:N72))</f>
        <v>22.383774592101307</v>
      </c>
      <c r="Q72" s="732"/>
      <c r="S72" s="703">
        <v>44866</v>
      </c>
      <c r="T72" s="695"/>
      <c r="U72" s="695"/>
      <c r="V72" s="697"/>
      <c r="W72" s="695" t="s">
        <v>187</v>
      </c>
      <c r="X72" s="695" t="s">
        <v>212</v>
      </c>
      <c r="Y72" s="695">
        <f t="shared" si="6"/>
        <v>22.383774592101307</v>
      </c>
      <c r="Z72" s="696">
        <v>0</v>
      </c>
      <c r="AA72" s="704">
        <f t="shared" si="7"/>
        <v>83.779229594306486</v>
      </c>
    </row>
    <row r="73" spans="11:27">
      <c r="K73" s="731" t="s">
        <v>564</v>
      </c>
      <c r="L73" s="724">
        <f>D31-D20</f>
        <v>-2.5070000000000001</v>
      </c>
      <c r="M73" s="724">
        <f>E31-E20</f>
        <v>-11.144600000000001</v>
      </c>
      <c r="N73" s="724">
        <f>J31-J20</f>
        <v>-1.8057999999999907</v>
      </c>
      <c r="O73" s="695">
        <f t="array" ref="O73">SQRT(SUM(L73:M73*L73:M73))</f>
        <v>11.423097572900268</v>
      </c>
      <c r="P73" s="695" cm="1">
        <f t="array" ref="P73">SQRT(SUM(L73:N73*L73:N73))</f>
        <v>11.564950142564383</v>
      </c>
      <c r="Q73" s="732" cm="1">
        <f t="array" ref="Q73">SUM(L73:M73*L72:M72)</f>
        <v>234.54956180000002</v>
      </c>
      <c r="S73" s="705"/>
      <c r="T73" s="695"/>
      <c r="U73" s="695"/>
      <c r="V73" s="697"/>
      <c r="W73" s="695" t="s">
        <v>187</v>
      </c>
      <c r="X73" s="695" t="s">
        <v>568</v>
      </c>
      <c r="Y73" s="695">
        <f t="shared" si="6"/>
        <v>11.564950142564383</v>
      </c>
      <c r="Z73" s="696">
        <f>360-DEGREES(ACOS(Q73/O73/O72))</f>
        <v>337.3309007116074</v>
      </c>
      <c r="AA73" s="704">
        <f t="shared" si="7"/>
        <v>98.983162684359201</v>
      </c>
    </row>
    <row r="74" spans="11:27">
      <c r="K74" s="731" t="s">
        <v>562</v>
      </c>
      <c r="L74" s="724">
        <f>D20-D19</f>
        <v>-3.8607</v>
      </c>
      <c r="M74" s="724">
        <f>E20-E19</f>
        <v>21.9145</v>
      </c>
      <c r="N74" s="724">
        <f>J20-J19</f>
        <v>-2.4255000000000138</v>
      </c>
      <c r="O74" s="695">
        <f t="array" ref="O74">SQRT(SUM(L74:M74*L74:M74))</f>
        <v>22.251973277442161</v>
      </c>
      <c r="P74" s="695" cm="1">
        <f t="array" ref="P74">SQRT(SUM(L74:N74*L74:N74))</f>
        <v>22.383774592101307</v>
      </c>
      <c r="Q74" s="732"/>
      <c r="S74" s="703">
        <v>44866</v>
      </c>
      <c r="T74" s="695"/>
      <c r="U74" s="695"/>
      <c r="V74" s="697"/>
      <c r="W74" s="695" t="s">
        <v>212</v>
      </c>
      <c r="X74" s="695" t="s">
        <v>187</v>
      </c>
      <c r="Y74" s="695">
        <f t="shared" si="6"/>
        <v>22.383774592101307</v>
      </c>
      <c r="Z74" s="696">
        <v>0</v>
      </c>
      <c r="AA74" s="704">
        <f t="shared" si="7"/>
        <v>96.220770405693514</v>
      </c>
    </row>
    <row r="75" spans="11:27">
      <c r="K75" s="731" t="s">
        <v>635</v>
      </c>
      <c r="L75" s="724">
        <f>D31-D19</f>
        <v>-6.3677000000000001</v>
      </c>
      <c r="M75" s="724">
        <f>E31-E19</f>
        <v>10.7699</v>
      </c>
      <c r="N75" s="724">
        <f>J31-J19</f>
        <v>-4.2313000000000045</v>
      </c>
      <c r="O75" s="695">
        <f t="array" ref="O75">SQRT(SUM(L75:M75*L75:M75))</f>
        <v>12.511528655603998</v>
      </c>
      <c r="P75" s="695" cm="1">
        <f t="array" ref="P75">SQRT(SUM(L75:N75*L75:N75))</f>
        <v>13.207658724770262</v>
      </c>
      <c r="Q75" s="732" cm="1">
        <f t="array" ref="Q75">SUM(L75:M75*L74:M74)</f>
        <v>260.60075294000001</v>
      </c>
      <c r="S75" s="705"/>
      <c r="T75" s="695"/>
      <c r="U75" s="695"/>
      <c r="V75" s="697"/>
      <c r="W75" s="695" t="s">
        <v>212</v>
      </c>
      <c r="X75" s="695" t="s">
        <v>568</v>
      </c>
      <c r="Y75" s="695">
        <f t="shared" si="6"/>
        <v>13.207658724770262</v>
      </c>
      <c r="Z75" s="696">
        <f>DEGREES(ACOS(Q75/O75/O74))</f>
        <v>20.602355110091416</v>
      </c>
      <c r="AA75" s="704">
        <f t="shared" si="7"/>
        <v>108.68513008180761</v>
      </c>
    </row>
    <row r="76" spans="11:27">
      <c r="K76" s="731" t="s">
        <v>563</v>
      </c>
      <c r="L76" s="724">
        <f>D20-D11</f>
        <v>6.7786000000000008</v>
      </c>
      <c r="M76" s="724">
        <f>E20-E11</f>
        <v>-7.0899999999998187E-2</v>
      </c>
      <c r="N76" s="724">
        <f>J20-J11</f>
        <v>0.53399999999999181</v>
      </c>
      <c r="O76" s="695">
        <f t="array" ref="O76">SQRT(SUM(L76:M76*L76:M76))</f>
        <v>6.7789707751250861</v>
      </c>
      <c r="P76" s="695" cm="1">
        <f t="array" ref="P76">SQRT(SUM(L76:N76*L76:N76))</f>
        <v>6.7999706447895791</v>
      </c>
      <c r="Q76" s="732"/>
      <c r="S76" s="703">
        <v>44866</v>
      </c>
      <c r="T76" s="695"/>
      <c r="U76" s="695"/>
      <c r="V76" s="697"/>
      <c r="W76" s="695" t="s">
        <v>216</v>
      </c>
      <c r="X76" s="695" t="s">
        <v>187</v>
      </c>
      <c r="Y76" s="695">
        <f t="shared" si="6"/>
        <v>6.7999706447895791</v>
      </c>
      <c r="Z76" s="696">
        <v>0</v>
      </c>
      <c r="AA76" s="704">
        <f t="shared" si="7"/>
        <v>85.495939234825769</v>
      </c>
    </row>
    <row r="77" spans="11:27">
      <c r="K77" s="731" t="s">
        <v>636</v>
      </c>
      <c r="L77" s="724">
        <f>D31-D11</f>
        <v>4.2716000000000003</v>
      </c>
      <c r="M77" s="724">
        <f>E31-E11</f>
        <v>-11.215499999999999</v>
      </c>
      <c r="N77" s="724">
        <f>J31-J11</f>
        <v>-1.2717999999999989</v>
      </c>
      <c r="O77" s="695">
        <f t="array" ref="O77">SQRT(SUM(L77:M77*L77:M77))</f>
        <v>12.001416866770356</v>
      </c>
      <c r="P77" s="695" cm="1">
        <f t="array" ref="P77">SQRT(SUM(L77:N77*L77:N77))</f>
        <v>12.068615581333262</v>
      </c>
      <c r="Q77" s="732" cm="1">
        <f t="array" ref="Q77">SUM(L77:M77*L76:M76)</f>
        <v>29.750646709999984</v>
      </c>
      <c r="S77" s="705"/>
      <c r="T77" s="695"/>
      <c r="U77" s="695"/>
      <c r="V77" s="697"/>
      <c r="W77" s="695" t="s">
        <v>216</v>
      </c>
      <c r="X77" s="695" t="s">
        <v>568</v>
      </c>
      <c r="Y77" s="695">
        <f t="shared" si="6"/>
        <v>12.068615581333262</v>
      </c>
      <c r="Z77" s="696">
        <f>360-DEGREES(ACOS(Q77/O77/O76))</f>
        <v>291.44938105575557</v>
      </c>
      <c r="AA77" s="704">
        <f t="shared" si="7"/>
        <v>96.049104771929308</v>
      </c>
    </row>
    <row r="78" spans="11:27">
      <c r="K78" s="731" t="s">
        <v>561</v>
      </c>
      <c r="L78" s="724">
        <f>D19-D20</f>
        <v>3.8607</v>
      </c>
      <c r="M78" s="724">
        <f>E19-E20</f>
        <v>-21.9145</v>
      </c>
      <c r="N78" s="724">
        <f>J19-J20</f>
        <v>2.4255000000000138</v>
      </c>
      <c r="O78" s="695">
        <f t="array" ref="O78">SQRT(SUM(L78:M78*L78:M78))</f>
        <v>22.251973277442161</v>
      </c>
      <c r="P78" s="695" cm="1">
        <f t="array" ref="P78">SQRT(SUM(L78:N78*L78:N78))</f>
        <v>22.383774592101307</v>
      </c>
      <c r="Q78" s="732"/>
      <c r="S78" s="703">
        <v>44866</v>
      </c>
      <c r="T78" s="695"/>
      <c r="U78" s="695"/>
      <c r="V78" s="697"/>
      <c r="W78" s="695" t="s">
        <v>187</v>
      </c>
      <c r="X78" s="695" t="s">
        <v>212</v>
      </c>
      <c r="Y78" s="695">
        <f t="shared" si="6"/>
        <v>22.383774592101307</v>
      </c>
      <c r="Z78" s="696">
        <v>0</v>
      </c>
      <c r="AA78" s="704">
        <f t="shared" si="7"/>
        <v>83.779229594306486</v>
      </c>
    </row>
    <row r="79" spans="11:27">
      <c r="K79" s="735" t="s">
        <v>638</v>
      </c>
      <c r="L79" s="727">
        <f>D32-D20</f>
        <v>16.9069</v>
      </c>
      <c r="M79" s="727">
        <f>E32-E20</f>
        <v>-7.1884999999999994</v>
      </c>
      <c r="N79" s="727">
        <f>J32-J20</f>
        <v>-4.5433999999999912</v>
      </c>
      <c r="O79" s="726">
        <f t="array" ref="O79">SQRT(SUM(L79:M79*L79:M79))</f>
        <v>18.37165751531418</v>
      </c>
      <c r="P79" s="695" cm="1">
        <f t="array" ref="P79">SQRT(SUM(L79:N79*L79:N79))</f>
        <v>18.925123075425425</v>
      </c>
      <c r="Q79" s="736" cm="1">
        <f t="array" ref="Q79">SUM(L79:M79*L78:M78)</f>
        <v>222.80485207999999</v>
      </c>
      <c r="S79" s="705"/>
      <c r="T79" s="695"/>
      <c r="U79" s="695"/>
      <c r="V79" s="697"/>
      <c r="W79" s="695" t="s">
        <v>187</v>
      </c>
      <c r="X79" s="695" t="s">
        <v>637</v>
      </c>
      <c r="Y79" s="695">
        <f t="shared" si="6"/>
        <v>18.925123075425425</v>
      </c>
      <c r="Z79" s="696">
        <f>DEGREES(ACOS(Q79/O79/O78))</f>
        <v>56.974369737712735</v>
      </c>
      <c r="AA79" s="704">
        <f t="shared" si="7"/>
        <v>103.89081438953517</v>
      </c>
    </row>
    <row r="80" spans="11:27">
      <c r="K80" s="731" t="s">
        <v>565</v>
      </c>
      <c r="L80" s="724">
        <f>D25-D23</f>
        <v>36.684800000000003</v>
      </c>
      <c r="M80" s="724">
        <f>E25-E23</f>
        <v>-13.9579</v>
      </c>
      <c r="N80" s="724">
        <f>J25-J23</f>
        <v>-6.0009000000000015</v>
      </c>
      <c r="O80" s="695">
        <f t="array" ref="O80">SQRT(SUM(L80:M80*L80:M80))</f>
        <v>39.250446156062992</v>
      </c>
      <c r="P80" s="695" cm="1">
        <f t="array" ref="P80">SQRT(SUM(L80:N80*L80:N80))</f>
        <v>39.706527476726045</v>
      </c>
      <c r="Q80" s="732"/>
      <c r="S80" s="703">
        <v>44867</v>
      </c>
      <c r="T80" s="695"/>
      <c r="U80" s="695"/>
      <c r="V80" s="697"/>
      <c r="W80" s="695" t="s">
        <v>170</v>
      </c>
      <c r="X80" s="695" t="s">
        <v>567</v>
      </c>
      <c r="Y80" s="695">
        <f t="shared" si="6"/>
        <v>39.706527476726045</v>
      </c>
      <c r="Z80" s="696">
        <v>0</v>
      </c>
      <c r="AA80" s="704">
        <f t="shared" si="7"/>
        <v>98.692494021717309</v>
      </c>
    </row>
    <row r="81" spans="11:27">
      <c r="K81" s="735" t="s">
        <v>639</v>
      </c>
      <c r="L81" s="727">
        <f>D32-D23</f>
        <v>-3.2424999999999979</v>
      </c>
      <c r="M81" s="727">
        <f>E32-E23</f>
        <v>-4.3819999999999997</v>
      </c>
      <c r="N81" s="727">
        <f>J32-J23</f>
        <v>-0.43770000000000664</v>
      </c>
      <c r="O81" s="726">
        <f t="array" ref="O81">SQRT(SUM(L81:M81*L81:M81))</f>
        <v>5.4512136492711409</v>
      </c>
      <c r="P81" s="695" cm="1">
        <f t="array" ref="P81">SQRT(SUM(L81:N81*L81:N81))</f>
        <v>5.4687577693659088</v>
      </c>
      <c r="Q81" s="736" cm="1">
        <f t="array" ref="Q81">SUM(L81:M81*L80:M80)</f>
        <v>-57.786946199999946</v>
      </c>
      <c r="S81" s="705"/>
      <c r="T81" s="695"/>
      <c r="U81" s="695"/>
      <c r="V81" s="697"/>
      <c r="W81" s="695" t="s">
        <v>170</v>
      </c>
      <c r="X81" s="695" t="s">
        <v>637</v>
      </c>
      <c r="Y81" s="695">
        <f t="shared" si="6"/>
        <v>5.4687577693659088</v>
      </c>
      <c r="Z81" s="696">
        <f>360-DEGREES(ACOS(Q81/O81/O80))</f>
        <v>254.33099046127776</v>
      </c>
      <c r="AA81" s="704">
        <f t="shared" si="7"/>
        <v>94.590661329119058</v>
      </c>
    </row>
    <row r="82" spans="11:27">
      <c r="K82" s="731" t="s">
        <v>566</v>
      </c>
      <c r="L82" s="724">
        <f>D25-D24</f>
        <v>35.031300000000002</v>
      </c>
      <c r="M82" s="724">
        <f>E25-E24</f>
        <v>-3.7925000000000004</v>
      </c>
      <c r="N82" s="724">
        <f>J25-J24</f>
        <v>-5.8172999999999888</v>
      </c>
      <c r="O82" s="695">
        <f t="array" ref="O82">SQRT(SUM(L82:M82*L82:M82))</f>
        <v>35.235990633725628</v>
      </c>
      <c r="P82" s="695" cm="1">
        <f t="array" ref="P82">SQRT(SUM(L82:N82*L82:N82))</f>
        <v>35.712967046018456</v>
      </c>
      <c r="Q82" s="732"/>
      <c r="S82" s="703">
        <v>44867</v>
      </c>
      <c r="T82" s="695"/>
      <c r="U82" s="695"/>
      <c r="V82" s="697"/>
      <c r="W82" s="695" t="s">
        <v>180</v>
      </c>
      <c r="X82" s="695" t="s">
        <v>160</v>
      </c>
      <c r="Y82" s="695">
        <f t="shared" si="6"/>
        <v>35.712967046018456</v>
      </c>
      <c r="Z82" s="696">
        <v>0</v>
      </c>
      <c r="AA82" s="704">
        <f t="shared" si="7"/>
        <v>99.374706214555502</v>
      </c>
    </row>
    <row r="83" spans="11:27">
      <c r="K83" s="735" t="s">
        <v>640</v>
      </c>
      <c r="L83" s="727">
        <f>D32-D24</f>
        <v>-4.895999999999999</v>
      </c>
      <c r="M83" s="727">
        <f>E32-E24</f>
        <v>5.7834000000000003</v>
      </c>
      <c r="N83" s="727">
        <f>J32-J24</f>
        <v>-0.254099999999994</v>
      </c>
      <c r="O83" s="726">
        <f t="array" ref="O83">SQRT(SUM(L83:M83*L83:M83))</f>
        <v>7.5775016700756987</v>
      </c>
      <c r="P83" s="695" cm="1">
        <f t="array" ref="P83">SQRT(SUM(L83:N83*L83:N83))</f>
        <v>7.5817609016639391</v>
      </c>
      <c r="Q83" s="736" cm="1">
        <f t="array" ref="Q83">SUM(L83:M83*L82:M82)</f>
        <v>-193.44678929999998</v>
      </c>
      <c r="S83" s="705"/>
      <c r="T83" s="695"/>
      <c r="U83" s="695"/>
      <c r="V83" s="697"/>
      <c r="W83" s="695" t="s">
        <v>180</v>
      </c>
      <c r="X83" s="695" t="s">
        <v>637</v>
      </c>
      <c r="Y83" s="695">
        <f t="shared" si="6"/>
        <v>7.5817609016639391</v>
      </c>
      <c r="Z83" s="696">
        <f>DEGREES(ACOS(Q83/O83/O82))</f>
        <v>136.42874087881381</v>
      </c>
      <c r="AA83" s="704">
        <f t="shared" si="7"/>
        <v>91.920607182887323</v>
      </c>
    </row>
    <row r="84" spans="11:27">
      <c r="K84" s="731" t="s">
        <v>514</v>
      </c>
      <c r="L84" s="724">
        <f>D15-D7</f>
        <v>-0.44070000000000054</v>
      </c>
      <c r="M84" s="724">
        <f>E15-E7</f>
        <v>22.921400000000006</v>
      </c>
      <c r="N84" s="724">
        <f>J15-J7</f>
        <v>0.54859999999999332</v>
      </c>
      <c r="O84" s="695">
        <f t="array" ref="O84">SQRT(SUM(L84:M84*L84:M84))</f>
        <v>22.925636184193454</v>
      </c>
      <c r="P84" s="695" cm="1">
        <f t="array" ref="P84">SQRT(SUM(L84:N84*L84:N84))</f>
        <v>22.932199118488402</v>
      </c>
      <c r="Q84" s="732"/>
      <c r="S84" s="703">
        <v>44872</v>
      </c>
      <c r="T84" s="695"/>
      <c r="U84" s="695"/>
      <c r="V84" s="697"/>
      <c r="W84" s="695" t="s">
        <v>85</v>
      </c>
      <c r="X84" s="695" t="s">
        <v>86</v>
      </c>
      <c r="Y84" s="695">
        <f t="shared" si="6"/>
        <v>22.932199118488402</v>
      </c>
      <c r="Z84" s="696">
        <v>0</v>
      </c>
      <c r="AA84" s="704">
        <f t="shared" si="7"/>
        <v>88.629199783257164</v>
      </c>
    </row>
    <row r="85" spans="11:27">
      <c r="K85" s="733" t="s">
        <v>569</v>
      </c>
      <c r="L85" s="725">
        <f>D35-D7</f>
        <v>4.1209999999999996</v>
      </c>
      <c r="M85" s="725">
        <f>E35-E7</f>
        <v>4.0823999999999927</v>
      </c>
      <c r="N85" s="725">
        <f>J36-J7</f>
        <v>-76.401700000000005</v>
      </c>
      <c r="O85" s="698">
        <f t="array" ref="O85">SQRT(SUM(L85:M85*L85:M85))</f>
        <v>5.8007439833179966</v>
      </c>
      <c r="P85" s="695" cm="1">
        <f t="array" ref="P85">SQRT(SUM(L85:N85*L85:N85))</f>
        <v>76.621592215575902</v>
      </c>
      <c r="Q85" s="734" cm="1">
        <f t="array" ref="Q85">SUM(L85:M85*L84:M84)</f>
        <v>91.758198659999849</v>
      </c>
      <c r="R85" s="482"/>
      <c r="S85" s="707"/>
      <c r="T85" s="698"/>
      <c r="U85" s="698"/>
      <c r="V85" s="699"/>
      <c r="W85" s="698" t="s">
        <v>85</v>
      </c>
      <c r="X85" s="698">
        <v>93019</v>
      </c>
      <c r="Y85" s="698">
        <f t="shared" si="6"/>
        <v>76.621592215575902</v>
      </c>
      <c r="Z85" s="700">
        <f>360-DEGREES(ACOS(Q85/O85/O84))</f>
        <v>313.62893852108789</v>
      </c>
      <c r="AA85" s="708">
        <f t="shared" si="7"/>
        <v>175.6581892512136</v>
      </c>
    </row>
    <row r="86" spans="11:27">
      <c r="K86" s="731" t="s">
        <v>527</v>
      </c>
      <c r="L86" s="724">
        <f>D7-D15</f>
        <v>0.44070000000000054</v>
      </c>
      <c r="M86" s="724">
        <f>E7-E15</f>
        <v>-22.921400000000006</v>
      </c>
      <c r="N86" s="724">
        <f>J7-J15</f>
        <v>-0.54859999999999332</v>
      </c>
      <c r="O86" s="695">
        <f t="array" ref="O86">SQRT(SUM(L86:M86*L86:M86))</f>
        <v>22.925636184193454</v>
      </c>
      <c r="P86" s="695" cm="1">
        <f t="array" ref="P86">SQRT(SUM(L86:N86*L86:N86))</f>
        <v>22.932199118488402</v>
      </c>
      <c r="Q86" s="732"/>
      <c r="S86" s="703">
        <v>44872</v>
      </c>
      <c r="T86" s="695"/>
      <c r="U86" s="695"/>
      <c r="V86" s="697"/>
      <c r="W86" s="695" t="s">
        <v>86</v>
      </c>
      <c r="X86" s="695" t="s">
        <v>85</v>
      </c>
      <c r="Y86" s="695">
        <f t="shared" si="6"/>
        <v>22.932199118488402</v>
      </c>
      <c r="Z86" s="696">
        <v>0</v>
      </c>
      <c r="AA86" s="704">
        <f t="shared" si="7"/>
        <v>91.370800216742836</v>
      </c>
    </row>
    <row r="87" spans="11:27">
      <c r="K87" s="733" t="s">
        <v>570</v>
      </c>
      <c r="L87" s="725">
        <f>D35-D15</f>
        <v>4.5617000000000001</v>
      </c>
      <c r="M87" s="725">
        <f>E35-E15</f>
        <v>-18.839000000000013</v>
      </c>
      <c r="N87" s="725">
        <f>J36-J15</f>
        <v>-76.950299999999999</v>
      </c>
      <c r="O87" s="698">
        <f t="array" ref="O87">SQRT(SUM(L87:M87*L87:M87))</f>
        <v>19.383421470163633</v>
      </c>
      <c r="P87" s="695" cm="1">
        <f t="array" ref="P87">SQRT(SUM(L87:N87*L87:N87))</f>
        <v>79.354052813829242</v>
      </c>
      <c r="Q87" s="734" cm="1">
        <f t="array" ref="Q87">SUM(L87:M87*L86:M86)</f>
        <v>433.8265957900004</v>
      </c>
      <c r="R87" s="482"/>
      <c r="S87" s="707"/>
      <c r="T87" s="698"/>
      <c r="U87" s="698"/>
      <c r="V87" s="699"/>
      <c r="W87" s="698" t="s">
        <v>86</v>
      </c>
      <c r="X87" s="698">
        <v>93019</v>
      </c>
      <c r="Y87" s="698">
        <f t="shared" si="6"/>
        <v>79.354052813829242</v>
      </c>
      <c r="Z87" s="700">
        <f>DEGREES(ACOS(Q87/O87/O86))</f>
        <v>12.510216603889372</v>
      </c>
      <c r="AA87" s="708">
        <f t="shared" si="7"/>
        <v>165.86159551602069</v>
      </c>
    </row>
    <row r="88" spans="11:27">
      <c r="K88" s="731" t="s">
        <v>571</v>
      </c>
      <c r="L88" s="724">
        <f>D6-D8</f>
        <v>29.338299999999997</v>
      </c>
      <c r="M88" s="724">
        <f>E6-E8</f>
        <v>-3.8780999999999963</v>
      </c>
      <c r="N88" s="724">
        <f>J6-J8</f>
        <v>1.4451999999999998</v>
      </c>
      <c r="O88" s="695">
        <f t="array" ref="O88">SQRT(SUM(L88:M88*L88:M88))</f>
        <v>29.593504464662509</v>
      </c>
      <c r="P88" s="695" cm="1">
        <f t="array" ref="P88">SQRT(SUM(L88:N88*L88:N88))</f>
        <v>29.628771650880157</v>
      </c>
      <c r="Q88" s="732"/>
      <c r="S88" s="703">
        <v>44872</v>
      </c>
      <c r="T88" s="695"/>
      <c r="U88" s="695"/>
      <c r="V88" s="697"/>
      <c r="W88" s="695" t="s">
        <v>227</v>
      </c>
      <c r="X88" s="695" t="s">
        <v>44</v>
      </c>
      <c r="Y88" s="695">
        <f t="shared" si="6"/>
        <v>29.628771650880157</v>
      </c>
      <c r="Z88" s="696">
        <v>0</v>
      </c>
      <c r="AA88" s="704">
        <f t="shared" si="7"/>
        <v>87.204179402177814</v>
      </c>
    </row>
    <row r="89" spans="11:27">
      <c r="K89" s="733" t="s">
        <v>572</v>
      </c>
      <c r="L89" s="725">
        <f>D35-D8</f>
        <v>0.41769999999999996</v>
      </c>
      <c r="M89" s="725">
        <f>E35-E8</f>
        <v>-43.803200000000004</v>
      </c>
      <c r="N89" s="725">
        <f>J36-J8</f>
        <v>-76.523899999999998</v>
      </c>
      <c r="O89" s="698" cm="1">
        <f t="array" ref="O89">SQRT(SUM(L89:M89*L89:M89))</f>
        <v>43.805191513449635</v>
      </c>
      <c r="P89" s="695" cm="1">
        <f t="array" ref="P89">SQRT(SUM(L89:N89*L89:N89))</f>
        <v>88.174838104416153</v>
      </c>
      <c r="Q89" s="734" cm="1">
        <f t="array" ref="Q89">SUM(L89:M89*L88:M88)</f>
        <v>182.12779782999985</v>
      </c>
      <c r="R89" s="482"/>
      <c r="S89" s="707"/>
      <c r="T89" s="698"/>
      <c r="U89" s="698"/>
      <c r="V89" s="699"/>
      <c r="W89" s="698" t="s">
        <v>227</v>
      </c>
      <c r="X89" s="698">
        <v>93019</v>
      </c>
      <c r="Y89" s="698">
        <f t="shared" si="6"/>
        <v>88.174838104416153</v>
      </c>
      <c r="Z89" s="700">
        <f>360-DEGREES(ACOS(Q89/O89/O88))</f>
        <v>278.07636696656084</v>
      </c>
      <c r="AA89" s="708">
        <f t="shared" si="7"/>
        <v>150.21153638769744</v>
      </c>
    </row>
    <row r="90" spans="11:27">
      <c r="K90" s="731" t="s">
        <v>578</v>
      </c>
      <c r="L90" s="724">
        <f>D14-D13</f>
        <v>2.7357999999999993</v>
      </c>
      <c r="M90" s="724">
        <f>E14-E13</f>
        <v>-8.0309999999999917</v>
      </c>
      <c r="N90" s="724">
        <f>J14-J13</f>
        <v>-7.7699999999992997E-2</v>
      </c>
      <c r="O90" s="695">
        <f t="array" ref="O90">SQRT(SUM(L90:M90*L90:M90))</f>
        <v>8.4841948728208649</v>
      </c>
      <c r="P90" s="695" cm="1">
        <f t="array" ref="P90">SQRT(SUM(L90:N90*L90:N90))</f>
        <v>8.4845506616437767</v>
      </c>
      <c r="Q90" s="732"/>
      <c r="S90" s="703">
        <v>44872</v>
      </c>
      <c r="T90" s="695"/>
      <c r="U90" s="695"/>
      <c r="V90" s="697"/>
      <c r="W90" s="695" t="s">
        <v>38</v>
      </c>
      <c r="X90" s="695" t="s">
        <v>36</v>
      </c>
      <c r="Y90" s="695">
        <f t="shared" si="6"/>
        <v>8.4845506616437767</v>
      </c>
      <c r="Z90" s="696">
        <v>0</v>
      </c>
      <c r="AA90" s="704">
        <f t="shared" si="7"/>
        <v>90.524711852725076</v>
      </c>
    </row>
    <row r="91" spans="11:27">
      <c r="K91" s="731" t="s">
        <v>575</v>
      </c>
      <c r="L91" s="724">
        <f>D30-D13</f>
        <v>2.4831000000000003</v>
      </c>
      <c r="M91" s="724">
        <f>E30-E13</f>
        <v>-1.9939999999999998</v>
      </c>
      <c r="N91" s="724">
        <f>J30-J13</f>
        <v>-1.3506</v>
      </c>
      <c r="O91" s="695">
        <f t="array" ref="O91">SQRT(SUM(L91:M91*L91:M91))</f>
        <v>3.1846226793766323</v>
      </c>
      <c r="P91" s="695" cm="1">
        <f t="array" ref="P91">SQRT(SUM(L91:N91*L91:N91))</f>
        <v>3.459182268976297</v>
      </c>
      <c r="Q91" s="732" cm="1">
        <f t="array" ref="Q91">SUM(L91:M91*L90:M90)</f>
        <v>22.807078979999982</v>
      </c>
      <c r="S91" s="705"/>
      <c r="T91" s="695"/>
      <c r="U91" s="695"/>
      <c r="V91" s="697"/>
      <c r="W91" s="695" t="s">
        <v>38</v>
      </c>
      <c r="X91" s="695" t="s">
        <v>557</v>
      </c>
      <c r="Y91" s="695">
        <f t="shared" si="6"/>
        <v>3.459182268976297</v>
      </c>
      <c r="Z91" s="696">
        <f>DEGREES(ACOS(Q91/O91/O90))</f>
        <v>32.42287934839122</v>
      </c>
      <c r="AA91" s="704">
        <f t="shared" si="7"/>
        <v>112.98182402873056</v>
      </c>
    </row>
    <row r="92" spans="11:27">
      <c r="K92" s="731" t="s">
        <v>576</v>
      </c>
      <c r="L92" s="724">
        <f>D12-D14</f>
        <v>10.480800000000002</v>
      </c>
      <c r="M92" s="724">
        <f>E12-E14</f>
        <v>1.1573999999999955</v>
      </c>
      <c r="N92" s="724">
        <f>J12-J14</f>
        <v>-1.1900000000011346E-2</v>
      </c>
      <c r="O92" s="695">
        <f t="array" ref="O92">SQRT(SUM(L92:M92*L92:M92))</f>
        <v>10.544512478061755</v>
      </c>
      <c r="P92" s="695" cm="1">
        <f t="array" ref="P92">SQRT(SUM(L92:N92*L92:N92))</f>
        <v>10.544519192926723</v>
      </c>
      <c r="Q92" s="732"/>
      <c r="S92" s="705"/>
      <c r="T92" s="695"/>
      <c r="U92" s="695"/>
      <c r="V92" s="697"/>
      <c r="W92" s="695" t="s">
        <v>36</v>
      </c>
      <c r="X92" s="695" t="s">
        <v>45</v>
      </c>
      <c r="Y92" s="695">
        <f t="shared" si="6"/>
        <v>10.544519192926723</v>
      </c>
      <c r="Z92" s="696">
        <v>0</v>
      </c>
      <c r="AA92" s="704">
        <f t="shared" si="7"/>
        <v>90.064661072587725</v>
      </c>
    </row>
    <row r="93" spans="11:27" ht="15" thickBot="1">
      <c r="K93" s="737" t="s">
        <v>560</v>
      </c>
      <c r="L93" s="738">
        <f>D30-D14</f>
        <v>-0.25269999999999904</v>
      </c>
      <c r="M93" s="738">
        <f>E30-E14</f>
        <v>6.0369999999999919</v>
      </c>
      <c r="N93" s="738">
        <f>J30-J14</f>
        <v>-1.272900000000007</v>
      </c>
      <c r="O93" s="710">
        <f t="array" ref="O93">SQRT(SUM(L93:M93*L93:M93))</f>
        <v>6.0422865117437041</v>
      </c>
      <c r="P93" s="710" cm="1">
        <f t="array" ref="P93">SQRT(SUM(L93:N93*L93:N93))</f>
        <v>6.1749089628916733</v>
      </c>
      <c r="Q93" s="739" cm="1">
        <f t="array" ref="Q93">SUM(L93:M93*L92:M92)</f>
        <v>4.3387256399999732</v>
      </c>
      <c r="S93" s="709"/>
      <c r="T93" s="710"/>
      <c r="U93" s="710"/>
      <c r="V93" s="711"/>
      <c r="W93" s="710" t="s">
        <v>36</v>
      </c>
      <c r="X93" s="710" t="s">
        <v>557</v>
      </c>
      <c r="Y93" s="710">
        <f t="shared" si="6"/>
        <v>6.1749089628916733</v>
      </c>
      <c r="Z93" s="712">
        <f>DEGREES(ACOS(Q93/O93/O92))</f>
        <v>86.095249988503113</v>
      </c>
      <c r="AA93" s="713">
        <f t="shared" si="7"/>
        <v>101.89628215936737</v>
      </c>
    </row>
  </sheetData>
  <mergeCells count="1">
    <mergeCell ref="D3:E3"/>
  </mergeCells>
  <pageMargins left="0.55118110236220474" right="0.7" top="0.39370078740157477" bottom="0.75" header="0.39370078740157477"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D011E-65DD-496F-9D47-83299085DF58}">
  <dimension ref="B1:W36"/>
  <sheetViews>
    <sheetView workbookViewId="0"/>
  </sheetViews>
  <sheetFormatPr defaultRowHeight="14.25"/>
  <cols>
    <col min="1" max="1" width="5.5703125" style="334" customWidth="1"/>
    <col min="2" max="2" width="6.42578125" style="334" customWidth="1"/>
    <col min="3" max="3" width="10.28515625" style="334" bestFit="1" customWidth="1"/>
    <col min="4" max="5" width="9.42578125" style="334" bestFit="1" customWidth="1"/>
    <col min="6" max="6" width="8.5703125" style="334" customWidth="1"/>
    <col min="7" max="7" width="8.5703125" style="334" bestFit="1" customWidth="1"/>
    <col min="8" max="10" width="12.5703125" style="334" customWidth="1"/>
    <col min="11" max="11" width="2.5703125" style="334" customWidth="1"/>
    <col min="12" max="12" width="10.28515625" style="334" customWidth="1"/>
    <col min="13" max="13" width="6.42578125" style="334" hidden="1" customWidth="1"/>
    <col min="14" max="16" width="10.28515625" style="334" hidden="1" customWidth="1"/>
    <col min="17" max="18" width="10.28515625" style="335" hidden="1" customWidth="1"/>
    <col min="19" max="19" width="10.28515625" style="462" customWidth="1"/>
    <col min="20" max="20" width="10.140625" style="462" bestFit="1" customWidth="1"/>
    <col min="21" max="22" width="9.140625" style="334"/>
    <col min="23" max="23" width="10.85546875" style="334" bestFit="1" customWidth="1"/>
    <col min="24" max="16384" width="9.140625" style="334"/>
  </cols>
  <sheetData>
    <row r="1" spans="2:23" ht="18" customHeight="1">
      <c r="B1" s="334" t="s">
        <v>460</v>
      </c>
      <c r="M1" s="334" t="s">
        <v>459</v>
      </c>
    </row>
    <row r="2" spans="2:23" ht="11.25" customHeight="1"/>
    <row r="3" spans="2:23" ht="11.25" customHeight="1">
      <c r="D3" s="668"/>
      <c r="E3" s="668"/>
    </row>
    <row r="4" spans="2:23" ht="11.25" customHeight="1" thickBot="1"/>
    <row r="5" spans="2:23" ht="33.75" customHeight="1">
      <c r="B5" s="368" t="s">
        <v>451</v>
      </c>
      <c r="C5" s="386" t="s">
        <v>450</v>
      </c>
      <c r="D5" s="366" t="s">
        <v>447</v>
      </c>
      <c r="E5" s="366" t="s">
        <v>446</v>
      </c>
      <c r="F5" s="385" t="s">
        <v>458</v>
      </c>
      <c r="G5" s="366" t="s">
        <v>454</v>
      </c>
      <c r="H5" s="365" t="s">
        <v>449</v>
      </c>
      <c r="I5" s="364" t="s">
        <v>457</v>
      </c>
      <c r="J5" s="364" t="s">
        <v>456</v>
      </c>
      <c r="M5" s="368" t="s">
        <v>451</v>
      </c>
      <c r="N5" s="367" t="s">
        <v>450</v>
      </c>
      <c r="O5" s="384" t="s">
        <v>447</v>
      </c>
      <c r="P5" s="384" t="s">
        <v>446</v>
      </c>
      <c r="Q5" s="383" t="s">
        <v>455</v>
      </c>
      <c r="R5" s="383" t="s">
        <v>454</v>
      </c>
    </row>
    <row r="6" spans="2:23" ht="21.75" customHeight="1">
      <c r="B6" s="354">
        <v>1</v>
      </c>
      <c r="C6" s="346" t="s">
        <v>44</v>
      </c>
      <c r="D6" s="345">
        <v>29.338899999999999</v>
      </c>
      <c r="E6" s="345">
        <v>-3.8757000000000001</v>
      </c>
      <c r="F6" s="345">
        <v>76.273599999999988</v>
      </c>
      <c r="G6" s="345">
        <f t="shared" ref="G6:G35" si="0">F6-76.2734</f>
        <v>1.9999999999242846E-4</v>
      </c>
      <c r="H6" s="359">
        <f t="shared" ref="H6:H22" si="1">SQRT((D6-O6)*(D6-O6)+(E6-P6)*(E6-P6))</f>
        <v>0</v>
      </c>
      <c r="I6" s="358">
        <f t="shared" ref="I6:J13" si="2">F6-Q6</f>
        <v>-1.90000000000623E-3</v>
      </c>
      <c r="J6" s="358">
        <f t="shared" si="2"/>
        <v>-5.3000000000075712E-3</v>
      </c>
      <c r="M6" s="354">
        <v>1</v>
      </c>
      <c r="N6" s="346" t="s">
        <v>44</v>
      </c>
      <c r="O6" s="336">
        <v>29.338899999999999</v>
      </c>
      <c r="P6" s="336">
        <v>-3.8757000000000001</v>
      </c>
      <c r="Q6" s="382">
        <v>76.275499999999994</v>
      </c>
      <c r="R6" s="382">
        <v>5.4999999999999997E-3</v>
      </c>
      <c r="S6" s="463">
        <f t="shared" ref="S6:S35" si="3">D6-D$19</f>
        <v>38.169899999999998</v>
      </c>
      <c r="T6" s="463">
        <f t="shared" ref="T6:T35" si="4">E6-E$19</f>
        <v>-51.158900000000003</v>
      </c>
      <c r="V6" s="345">
        <v>76.358099999999993</v>
      </c>
      <c r="W6" s="369">
        <f t="shared" ref="W6:W35" si="5">F6-V6</f>
        <v>-8.4500000000005571E-2</v>
      </c>
    </row>
    <row r="7" spans="2:23" ht="21.75" customHeight="1">
      <c r="B7" s="354">
        <v>2</v>
      </c>
      <c r="C7" s="346" t="s">
        <v>85</v>
      </c>
      <c r="D7" s="373">
        <v>-3.6993</v>
      </c>
      <c r="E7" s="373">
        <v>-47.885899999999999</v>
      </c>
      <c r="F7" s="345">
        <v>76.271199999999993</v>
      </c>
      <c r="G7" s="345">
        <f t="shared" si="0"/>
        <v>-2.2000000000019782E-3</v>
      </c>
      <c r="H7" s="359">
        <f t="shared" si="1"/>
        <v>6.0216276869291237E-3</v>
      </c>
      <c r="I7" s="358">
        <f t="shared" si="2"/>
        <v>-5.0000000000238742E-4</v>
      </c>
      <c r="J7" s="358">
        <f t="shared" si="2"/>
        <v>-7.3000000000019785E-3</v>
      </c>
      <c r="M7" s="354">
        <v>2</v>
      </c>
      <c r="N7" s="346" t="s">
        <v>85</v>
      </c>
      <c r="O7" s="336">
        <v>-3.7027999999999999</v>
      </c>
      <c r="P7" s="336">
        <v>-47.890799999999999</v>
      </c>
      <c r="Q7" s="382">
        <v>76.271699999999996</v>
      </c>
      <c r="R7" s="382">
        <v>5.1000000000000004E-3</v>
      </c>
      <c r="S7" s="463">
        <f t="shared" si="3"/>
        <v>5.1316999999999995</v>
      </c>
      <c r="T7" s="463">
        <f t="shared" si="4"/>
        <v>-95.1691</v>
      </c>
      <c r="V7" s="345">
        <v>76.355699999999999</v>
      </c>
      <c r="W7" s="369">
        <f t="shared" si="5"/>
        <v>-8.4500000000005571E-2</v>
      </c>
    </row>
    <row r="8" spans="2:23" ht="21.75" customHeight="1">
      <c r="B8" s="354">
        <v>3</v>
      </c>
      <c r="C8" s="346" t="s">
        <v>227</v>
      </c>
      <c r="D8" s="345">
        <v>0</v>
      </c>
      <c r="E8" s="345">
        <v>0</v>
      </c>
      <c r="F8" s="345">
        <v>76.273399999999995</v>
      </c>
      <c r="G8" s="345">
        <f t="shared" si="0"/>
        <v>0</v>
      </c>
      <c r="H8" s="359">
        <f t="shared" si="1"/>
        <v>0</v>
      </c>
      <c r="I8" s="358">
        <f t="shared" si="2"/>
        <v>0</v>
      </c>
      <c r="J8" s="358">
        <f t="shared" si="2"/>
        <v>0</v>
      </c>
      <c r="M8" s="354">
        <v>3</v>
      </c>
      <c r="N8" s="346" t="s">
        <v>227</v>
      </c>
      <c r="O8" s="336">
        <v>0</v>
      </c>
      <c r="P8" s="336">
        <v>0</v>
      </c>
      <c r="Q8" s="382">
        <v>76.273399999999995</v>
      </c>
      <c r="R8" s="382">
        <v>0</v>
      </c>
      <c r="S8" s="463">
        <f t="shared" si="3"/>
        <v>8.8309999999999995</v>
      </c>
      <c r="T8" s="463">
        <f t="shared" si="4"/>
        <v>-47.283200000000001</v>
      </c>
      <c r="V8" s="345">
        <v>76.357900000000001</v>
      </c>
      <c r="W8" s="369">
        <f t="shared" si="5"/>
        <v>-8.4500000000005571E-2</v>
      </c>
    </row>
    <row r="9" spans="2:23" ht="21.75" customHeight="1">
      <c r="B9" s="354">
        <v>4</v>
      </c>
      <c r="C9" s="346" t="s">
        <v>444</v>
      </c>
      <c r="D9" s="373">
        <v>-5.9245000000000001</v>
      </c>
      <c r="E9" s="373">
        <v>-36.457900000000002</v>
      </c>
      <c r="F9" s="345">
        <v>77.783799999999999</v>
      </c>
      <c r="G9" s="345">
        <f t="shared" si="0"/>
        <v>1.5104000000000042</v>
      </c>
      <c r="H9" s="359">
        <f t="shared" si="1"/>
        <v>3.8013155617465776E-3</v>
      </c>
      <c r="I9" s="358">
        <f t="shared" si="2"/>
        <v>-4.4000000000039563E-3</v>
      </c>
      <c r="J9" s="358">
        <f t="shared" si="2"/>
        <v>-9.2999999999958671E-3</v>
      </c>
      <c r="M9" s="354">
        <v>4</v>
      </c>
      <c r="N9" s="346" t="s">
        <v>444</v>
      </c>
      <c r="O9" s="336">
        <v>-5.9276</v>
      </c>
      <c r="P9" s="336">
        <v>-36.460099999999997</v>
      </c>
      <c r="Q9" s="382">
        <v>77.788200000000003</v>
      </c>
      <c r="R9" s="382">
        <v>1.5197000000000001</v>
      </c>
      <c r="S9" s="463">
        <f t="shared" si="3"/>
        <v>2.9064999999999994</v>
      </c>
      <c r="T9" s="463">
        <f t="shared" si="4"/>
        <v>-83.741100000000003</v>
      </c>
      <c r="V9" s="345">
        <v>77.868300000000005</v>
      </c>
      <c r="W9" s="369">
        <f t="shared" si="5"/>
        <v>-8.4500000000005571E-2</v>
      </c>
    </row>
    <row r="10" spans="2:23" ht="21.75" customHeight="1">
      <c r="B10" s="354">
        <v>5</v>
      </c>
      <c r="C10" s="346" t="s">
        <v>165</v>
      </c>
      <c r="D10" s="373">
        <v>-2.2149000000000001</v>
      </c>
      <c r="E10" s="373">
        <v>3.0642999999999998</v>
      </c>
      <c r="F10" s="345">
        <v>77.789599999999993</v>
      </c>
      <c r="G10" s="345">
        <f t="shared" si="0"/>
        <v>1.5161999999999978</v>
      </c>
      <c r="H10" s="359">
        <f t="shared" si="1"/>
        <v>8.4852813742376354E-4</v>
      </c>
      <c r="I10" s="358">
        <f t="shared" si="2"/>
        <v>-2.6000000000010459E-3</v>
      </c>
      <c r="J10" s="358">
        <f t="shared" si="2"/>
        <v>-1.8000000000022442E-3</v>
      </c>
      <c r="M10" s="354">
        <v>5</v>
      </c>
      <c r="N10" s="346" t="s">
        <v>165</v>
      </c>
      <c r="O10" s="336">
        <v>-2.2155</v>
      </c>
      <c r="P10" s="336">
        <v>3.0636999999999999</v>
      </c>
      <c r="Q10" s="382">
        <v>77.792199999999994</v>
      </c>
      <c r="R10" s="382">
        <v>1.518</v>
      </c>
      <c r="S10" s="463">
        <f t="shared" si="3"/>
        <v>6.6160999999999994</v>
      </c>
      <c r="T10" s="463">
        <f t="shared" si="4"/>
        <v>-44.218899999999998</v>
      </c>
      <c r="V10" s="345">
        <v>77.874099999999999</v>
      </c>
      <c r="W10" s="369">
        <f t="shared" si="5"/>
        <v>-8.4500000000005571E-2</v>
      </c>
    </row>
    <row r="11" spans="2:23" ht="21.75" customHeight="1">
      <c r="B11" s="354">
        <v>6</v>
      </c>
      <c r="C11" s="346" t="s">
        <v>216</v>
      </c>
      <c r="D11" s="345">
        <v>-19.472200000000001</v>
      </c>
      <c r="E11" s="345">
        <v>69.267700000000005</v>
      </c>
      <c r="F11" s="372">
        <v>83.984999999999999</v>
      </c>
      <c r="G11" s="345">
        <f t="shared" si="0"/>
        <v>7.7116000000000042</v>
      </c>
      <c r="H11" s="359">
        <f t="shared" si="1"/>
        <v>7.5584389922770346E-3</v>
      </c>
      <c r="I11" s="358">
        <f t="shared" si="2"/>
        <v>-4.199999999997317E-3</v>
      </c>
      <c r="J11" s="358">
        <f t="shared" si="2"/>
        <v>9.0000000000038938E-3</v>
      </c>
      <c r="M11" s="354">
        <v>6</v>
      </c>
      <c r="N11" s="346" t="s">
        <v>216</v>
      </c>
      <c r="O11" s="336">
        <v>-19.4755</v>
      </c>
      <c r="P11" s="336">
        <v>69.274500000000003</v>
      </c>
      <c r="Q11" s="382">
        <v>83.989199999999997</v>
      </c>
      <c r="R11" s="382">
        <v>7.7026000000000003</v>
      </c>
      <c r="S11" s="463">
        <f t="shared" si="3"/>
        <v>-10.641200000000001</v>
      </c>
      <c r="T11" s="463">
        <f t="shared" si="4"/>
        <v>21.984500000000004</v>
      </c>
      <c r="V11" s="345">
        <v>84.069500000000005</v>
      </c>
      <c r="W11" s="369">
        <f t="shared" si="5"/>
        <v>-8.4500000000005571E-2</v>
      </c>
    </row>
    <row r="12" spans="2:23" ht="21.75" customHeight="1">
      <c r="B12" s="354">
        <v>7</v>
      </c>
      <c r="C12" s="346" t="s">
        <v>45</v>
      </c>
      <c r="D12" s="345">
        <v>16.588999999999999</v>
      </c>
      <c r="E12" s="345">
        <v>-23.667999999999999</v>
      </c>
      <c r="F12" s="372">
        <v>83.355799999999988</v>
      </c>
      <c r="G12" s="345">
        <f t="shared" si="0"/>
        <v>7.0823999999999927</v>
      </c>
      <c r="H12" s="359">
        <f t="shared" si="1"/>
        <v>2.690724809416129E-3</v>
      </c>
      <c r="I12" s="358">
        <f t="shared" si="2"/>
        <v>-3.200000000006753E-3</v>
      </c>
      <c r="J12" s="358">
        <f t="shared" si="2"/>
        <v>-8.4000000000070685E-3</v>
      </c>
      <c r="M12" s="354">
        <v>7</v>
      </c>
      <c r="N12" s="346" t="s">
        <v>45</v>
      </c>
      <c r="O12" s="336">
        <v>16.587199999999999</v>
      </c>
      <c r="P12" s="336">
        <v>-23.67</v>
      </c>
      <c r="Q12" s="382">
        <v>83.358999999999995</v>
      </c>
      <c r="R12" s="382">
        <v>7.0907999999999998</v>
      </c>
      <c r="S12" s="463">
        <f t="shared" si="3"/>
        <v>25.419999999999998</v>
      </c>
      <c r="T12" s="463">
        <f t="shared" si="4"/>
        <v>-70.9512</v>
      </c>
      <c r="V12" s="345">
        <v>83.440299999999993</v>
      </c>
      <c r="W12" s="369">
        <f t="shared" si="5"/>
        <v>-8.4500000000005571E-2</v>
      </c>
    </row>
    <row r="13" spans="2:23" ht="21.75" customHeight="1">
      <c r="B13" s="354">
        <v>8</v>
      </c>
      <c r="C13" s="346" t="s">
        <v>38</v>
      </c>
      <c r="D13" s="345">
        <v>3.3717999999999999</v>
      </c>
      <c r="E13" s="345">
        <v>-16.795500000000001</v>
      </c>
      <c r="F13" s="372">
        <v>83.578399999999988</v>
      </c>
      <c r="G13" s="345">
        <f t="shared" si="0"/>
        <v>7.3049999999999926</v>
      </c>
      <c r="H13" s="359">
        <f t="shared" si="1"/>
        <v>2.4331050121188737E-3</v>
      </c>
      <c r="I13" s="358">
        <f t="shared" si="2"/>
        <v>-1.8000000000171212E-3</v>
      </c>
      <c r="J13" s="358">
        <f t="shared" si="2"/>
        <v>-4.700000000007698E-3</v>
      </c>
      <c r="M13" s="354">
        <v>8</v>
      </c>
      <c r="N13" s="346" t="s">
        <v>38</v>
      </c>
      <c r="O13" s="336">
        <v>3.3694000000000002</v>
      </c>
      <c r="P13" s="336">
        <v>-16.7959</v>
      </c>
      <c r="Q13" s="382">
        <v>83.580200000000005</v>
      </c>
      <c r="R13" s="382">
        <v>7.3097000000000003</v>
      </c>
      <c r="S13" s="463">
        <f t="shared" si="3"/>
        <v>12.2028</v>
      </c>
      <c r="T13" s="463">
        <f t="shared" si="4"/>
        <v>-64.078699999999998</v>
      </c>
      <c r="V13" s="345">
        <v>83.662899999999993</v>
      </c>
      <c r="W13" s="369">
        <f t="shared" si="5"/>
        <v>-8.4500000000005571E-2</v>
      </c>
    </row>
    <row r="14" spans="2:23" ht="21.75" customHeight="1">
      <c r="B14" s="354">
        <v>9</v>
      </c>
      <c r="C14" s="346" t="s">
        <v>36</v>
      </c>
      <c r="D14" s="345">
        <v>6.1082999999999998</v>
      </c>
      <c r="E14" s="345">
        <v>-24.8263</v>
      </c>
      <c r="F14" s="372">
        <v>83.245699999999999</v>
      </c>
      <c r="G14" s="345">
        <f t="shared" si="0"/>
        <v>6.9723000000000042</v>
      </c>
      <c r="H14" s="359">
        <f t="shared" si="1"/>
        <v>3.7336309405189227E-3</v>
      </c>
      <c r="I14" s="358">
        <f t="shared" ref="I14:I22" si="6">F14-Q14</f>
        <v>-4.3000000000006366E-3</v>
      </c>
      <c r="J14" s="342" t="s">
        <v>431</v>
      </c>
      <c r="M14" s="354">
        <v>9</v>
      </c>
      <c r="N14" s="346" t="s">
        <v>36</v>
      </c>
      <c r="O14" s="336">
        <v>6.1048</v>
      </c>
      <c r="P14" s="336">
        <v>-24.8276</v>
      </c>
      <c r="Q14" s="382">
        <v>83.25</v>
      </c>
      <c r="R14" s="382" t="s">
        <v>431</v>
      </c>
      <c r="S14" s="463">
        <f t="shared" si="3"/>
        <v>14.939299999999999</v>
      </c>
      <c r="T14" s="463">
        <f t="shared" si="4"/>
        <v>-72.109499999999997</v>
      </c>
      <c r="V14" s="345">
        <v>83.330200000000005</v>
      </c>
      <c r="W14" s="369">
        <f t="shared" si="5"/>
        <v>-8.4500000000005571E-2</v>
      </c>
    </row>
    <row r="15" spans="2:23" ht="21.75" customHeight="1">
      <c r="B15" s="354">
        <v>10</v>
      </c>
      <c r="C15" s="346" t="s">
        <v>86</v>
      </c>
      <c r="D15" s="345">
        <v>-4.1418999999999997</v>
      </c>
      <c r="E15" s="345">
        <v>-24.964500000000001</v>
      </c>
      <c r="F15" s="372">
        <v>75.282799999999995</v>
      </c>
      <c r="G15" s="345">
        <f t="shared" si="0"/>
        <v>-0.99060000000000059</v>
      </c>
      <c r="H15" s="359">
        <f t="shared" si="1"/>
        <v>8.9899944382627536E-3</v>
      </c>
      <c r="I15" s="358">
        <f t="shared" si="6"/>
        <v>-1.3800000000003365E-2</v>
      </c>
      <c r="J15" s="342" t="s">
        <v>431</v>
      </c>
      <c r="M15" s="354">
        <v>10</v>
      </c>
      <c r="N15" s="346" t="s">
        <v>86</v>
      </c>
      <c r="O15" s="336">
        <v>-4.1500000000000004</v>
      </c>
      <c r="P15" s="336">
        <v>-24.968399999999999</v>
      </c>
      <c r="Q15" s="382">
        <v>75.296599999999998</v>
      </c>
      <c r="R15" s="382" t="s">
        <v>431</v>
      </c>
      <c r="S15" s="463">
        <f t="shared" si="3"/>
        <v>4.6890999999999998</v>
      </c>
      <c r="T15" s="463">
        <f t="shared" si="4"/>
        <v>-72.247700000000009</v>
      </c>
      <c r="V15" s="345">
        <v>75.3673</v>
      </c>
      <c r="W15" s="369">
        <f t="shared" si="5"/>
        <v>-8.4500000000005571E-2</v>
      </c>
    </row>
    <row r="16" spans="2:23" ht="21.75" customHeight="1">
      <c r="B16" s="354">
        <v>11</v>
      </c>
      <c r="C16" s="346" t="s">
        <v>163</v>
      </c>
      <c r="D16" s="345">
        <v>60.112099999999998</v>
      </c>
      <c r="E16" s="345">
        <v>-7.6837999999999997</v>
      </c>
      <c r="F16" s="372">
        <v>75.221699999999998</v>
      </c>
      <c r="G16" s="345">
        <f t="shared" si="0"/>
        <v>-1.0516999999999967</v>
      </c>
      <c r="H16" s="359">
        <f t="shared" si="1"/>
        <v>4.4102154142439494E-3</v>
      </c>
      <c r="I16" s="358">
        <f t="shared" si="6"/>
        <v>-2.4999999999977263E-3</v>
      </c>
      <c r="J16" s="342" t="s">
        <v>431</v>
      </c>
      <c r="M16" s="354">
        <v>11</v>
      </c>
      <c r="N16" s="346" t="s">
        <v>163</v>
      </c>
      <c r="O16" s="336">
        <v>60.116500000000002</v>
      </c>
      <c r="P16" s="336">
        <v>-7.6840999999999999</v>
      </c>
      <c r="Q16" s="382">
        <v>75.224199999999996</v>
      </c>
      <c r="R16" s="382" t="s">
        <v>431</v>
      </c>
      <c r="S16" s="463">
        <f t="shared" si="3"/>
        <v>68.943100000000001</v>
      </c>
      <c r="T16" s="463">
        <f t="shared" si="4"/>
        <v>-54.966999999999999</v>
      </c>
      <c r="V16" s="345">
        <v>75.306200000000004</v>
      </c>
      <c r="W16" s="369">
        <f t="shared" si="5"/>
        <v>-8.4500000000005571E-2</v>
      </c>
    </row>
    <row r="17" spans="2:23" ht="21.75" customHeight="1">
      <c r="B17" s="354">
        <v>12</v>
      </c>
      <c r="C17" s="346" t="s">
        <v>215</v>
      </c>
      <c r="D17" s="373">
        <v>-27.589600000000001</v>
      </c>
      <c r="E17" s="373">
        <v>8.1631</v>
      </c>
      <c r="F17" s="372">
        <v>75.168999999999997</v>
      </c>
      <c r="G17" s="345">
        <f t="shared" si="0"/>
        <v>-1.1043999999999983</v>
      </c>
      <c r="H17" s="359">
        <f t="shared" si="1"/>
        <v>5.0249378105600819E-3</v>
      </c>
      <c r="I17" s="358">
        <f t="shared" si="6"/>
        <v>-1.2200000000007094E-2</v>
      </c>
      <c r="J17" s="342" t="s">
        <v>431</v>
      </c>
      <c r="M17" s="354">
        <v>12</v>
      </c>
      <c r="N17" s="346" t="s">
        <v>215</v>
      </c>
      <c r="O17" s="336">
        <v>-27.593</v>
      </c>
      <c r="P17" s="336">
        <v>8.1668000000000003</v>
      </c>
      <c r="Q17" s="382">
        <v>75.181200000000004</v>
      </c>
      <c r="R17" s="382" t="s">
        <v>431</v>
      </c>
      <c r="S17" s="463">
        <f t="shared" si="3"/>
        <v>-18.758600000000001</v>
      </c>
      <c r="T17" s="463">
        <f t="shared" si="4"/>
        <v>-39.120100000000001</v>
      </c>
      <c r="V17" s="345">
        <v>75.253500000000003</v>
      </c>
      <c r="W17" s="369">
        <f t="shared" si="5"/>
        <v>-8.4500000000005571E-2</v>
      </c>
    </row>
    <row r="18" spans="2:23" ht="21.75" customHeight="1">
      <c r="B18" s="354">
        <v>13</v>
      </c>
      <c r="C18" s="346" t="s">
        <v>162</v>
      </c>
      <c r="D18" s="345">
        <v>27.0532</v>
      </c>
      <c r="E18" s="345">
        <v>8.9916</v>
      </c>
      <c r="F18" s="372">
        <v>75.283000000000001</v>
      </c>
      <c r="G18" s="345">
        <f t="shared" si="0"/>
        <v>-0.99039999999999395</v>
      </c>
      <c r="H18" s="359">
        <f t="shared" si="1"/>
        <v>2.729468812792164E-3</v>
      </c>
      <c r="I18" s="358">
        <f t="shared" si="6"/>
        <v>-7.4999999999931788E-3</v>
      </c>
      <c r="J18" s="342" t="s">
        <v>431</v>
      </c>
      <c r="M18" s="354">
        <v>13</v>
      </c>
      <c r="N18" s="346" t="s">
        <v>162</v>
      </c>
      <c r="O18" s="336">
        <v>27.055900000000001</v>
      </c>
      <c r="P18" s="336">
        <v>8.9920000000000009</v>
      </c>
      <c r="Q18" s="382">
        <v>75.290499999999994</v>
      </c>
      <c r="R18" s="382" t="s">
        <v>431</v>
      </c>
      <c r="S18" s="463">
        <f t="shared" si="3"/>
        <v>35.8842</v>
      </c>
      <c r="T18" s="463">
        <f t="shared" si="4"/>
        <v>-38.291600000000003</v>
      </c>
      <c r="V18" s="345">
        <v>75.367500000000007</v>
      </c>
      <c r="W18" s="369">
        <f t="shared" si="5"/>
        <v>-8.4500000000005571E-2</v>
      </c>
    </row>
    <row r="19" spans="2:23" ht="21.75" customHeight="1">
      <c r="B19" s="354">
        <v>14</v>
      </c>
      <c r="C19" s="346" t="s">
        <v>16</v>
      </c>
      <c r="D19" s="373">
        <v>-8.8309999999999995</v>
      </c>
      <c r="E19" s="373">
        <v>47.283200000000001</v>
      </c>
      <c r="F19" s="372">
        <v>86.888499999999993</v>
      </c>
      <c r="G19" s="345">
        <f t="shared" si="0"/>
        <v>10.615099999999998</v>
      </c>
      <c r="H19" s="359">
        <f t="shared" si="1"/>
        <v>1.9026297590431583E-3</v>
      </c>
      <c r="I19" s="358">
        <f t="shared" si="6"/>
        <v>-4.4000000000039563E-3</v>
      </c>
      <c r="J19" s="342" t="s">
        <v>431</v>
      </c>
      <c r="M19" s="354">
        <v>14</v>
      </c>
      <c r="N19" s="346" t="s">
        <v>16</v>
      </c>
      <c r="O19" s="336">
        <v>-8.8308999999999997</v>
      </c>
      <c r="P19" s="336">
        <v>47.2851</v>
      </c>
      <c r="Q19" s="382">
        <v>86.892899999999997</v>
      </c>
      <c r="R19" s="382" t="s">
        <v>431</v>
      </c>
      <c r="S19" s="463">
        <f t="shared" si="3"/>
        <v>0</v>
      </c>
      <c r="T19" s="463">
        <f t="shared" si="4"/>
        <v>0</v>
      </c>
      <c r="V19" s="345">
        <v>86.972999999999999</v>
      </c>
      <c r="W19" s="369">
        <f t="shared" si="5"/>
        <v>-8.4500000000005571E-2</v>
      </c>
    </row>
    <row r="20" spans="2:23" ht="21.75" customHeight="1">
      <c r="B20" s="354">
        <v>15</v>
      </c>
      <c r="C20" s="346" t="s">
        <v>187</v>
      </c>
      <c r="D20" s="345">
        <v>-12.6935</v>
      </c>
      <c r="E20" s="345">
        <v>69.197299999999998</v>
      </c>
      <c r="F20" s="372">
        <v>84.595999999999989</v>
      </c>
      <c r="G20" s="345">
        <f t="shared" si="0"/>
        <v>8.3225999999999942</v>
      </c>
      <c r="H20" s="359">
        <f t="shared" si="1"/>
        <v>7.6478755219976206E-3</v>
      </c>
      <c r="I20" s="358">
        <f t="shared" si="6"/>
        <v>-6.0000000000144382E-3</v>
      </c>
      <c r="J20" s="342" t="s">
        <v>431</v>
      </c>
      <c r="M20" s="354">
        <v>15</v>
      </c>
      <c r="N20" s="346" t="s">
        <v>187</v>
      </c>
      <c r="O20" s="336">
        <v>-12.696999999999999</v>
      </c>
      <c r="P20" s="336">
        <v>69.204099999999997</v>
      </c>
      <c r="Q20" s="382">
        <v>84.602000000000004</v>
      </c>
      <c r="R20" s="382" t="s">
        <v>431</v>
      </c>
      <c r="S20" s="463">
        <f t="shared" si="3"/>
        <v>-3.8625000000000007</v>
      </c>
      <c r="T20" s="463">
        <f t="shared" si="4"/>
        <v>21.914099999999998</v>
      </c>
      <c r="V20" s="345">
        <v>84.680499999999995</v>
      </c>
      <c r="W20" s="369">
        <f t="shared" si="5"/>
        <v>-8.4500000000005571E-2</v>
      </c>
    </row>
    <row r="21" spans="2:23" ht="21.75" customHeight="1">
      <c r="B21" s="354">
        <v>16</v>
      </c>
      <c r="C21" s="346" t="s">
        <v>30</v>
      </c>
      <c r="D21" s="345">
        <v>19.7178</v>
      </c>
      <c r="E21" s="345">
        <v>-40.701599999999999</v>
      </c>
      <c r="F21" s="372">
        <v>83.360299999999995</v>
      </c>
      <c r="G21" s="345">
        <f t="shared" si="0"/>
        <v>7.0869</v>
      </c>
      <c r="H21" s="359">
        <f t="shared" si="1"/>
        <v>4.2438190347875064E-3</v>
      </c>
      <c r="I21" s="358">
        <f t="shared" si="6"/>
        <v>-3.1000000000034333E-3</v>
      </c>
      <c r="J21" s="342" t="s">
        <v>431</v>
      </c>
      <c r="M21" s="354">
        <v>16</v>
      </c>
      <c r="N21" s="346" t="s">
        <v>30</v>
      </c>
      <c r="O21" s="336">
        <v>19.715399999999999</v>
      </c>
      <c r="P21" s="336">
        <v>-40.705100000000002</v>
      </c>
      <c r="Q21" s="382">
        <v>83.363399999999999</v>
      </c>
      <c r="R21" s="382" t="s">
        <v>431</v>
      </c>
      <c r="S21" s="463">
        <f t="shared" si="3"/>
        <v>28.5488</v>
      </c>
      <c r="T21" s="463">
        <f t="shared" si="4"/>
        <v>-87.984800000000007</v>
      </c>
      <c r="V21" s="345">
        <v>83.444800000000001</v>
      </c>
      <c r="W21" s="369">
        <f t="shared" si="5"/>
        <v>-8.4500000000005571E-2</v>
      </c>
    </row>
    <row r="22" spans="2:23" ht="21.75" customHeight="1">
      <c r="B22" s="354">
        <v>17</v>
      </c>
      <c r="C22" s="346" t="s">
        <v>32</v>
      </c>
      <c r="D22" s="373">
        <v>68.510099999999994</v>
      </c>
      <c r="E22" s="373">
        <v>-36.900799999999997</v>
      </c>
      <c r="F22" s="372">
        <v>75.333699999999993</v>
      </c>
      <c r="G22" s="345">
        <f t="shared" si="0"/>
        <v>-0.93970000000000198</v>
      </c>
      <c r="H22" s="359">
        <f t="shared" si="1"/>
        <v>5.4378304497400519E-3</v>
      </c>
      <c r="I22" s="358">
        <f t="shared" si="6"/>
        <v>-1.4000000000038426E-3</v>
      </c>
      <c r="J22" s="342" t="s">
        <v>431</v>
      </c>
      <c r="M22" s="354">
        <v>17</v>
      </c>
      <c r="N22" s="346" t="s">
        <v>32</v>
      </c>
      <c r="O22" s="336">
        <v>68.514700000000005</v>
      </c>
      <c r="P22" s="336">
        <v>-36.903700000000001</v>
      </c>
      <c r="Q22" s="382">
        <v>75.335099999999997</v>
      </c>
      <c r="R22" s="382" t="s">
        <v>431</v>
      </c>
      <c r="S22" s="463">
        <f t="shared" si="3"/>
        <v>77.341099999999997</v>
      </c>
      <c r="T22" s="463">
        <f t="shared" si="4"/>
        <v>-84.183999999999997</v>
      </c>
      <c r="V22" s="345">
        <v>75.418199999999999</v>
      </c>
      <c r="W22" s="369">
        <f t="shared" si="5"/>
        <v>-8.4500000000005571E-2</v>
      </c>
    </row>
    <row r="23" spans="2:23" ht="21.75" customHeight="1">
      <c r="B23" s="354">
        <v>18</v>
      </c>
      <c r="C23" s="346" t="s">
        <v>170</v>
      </c>
      <c r="D23" s="373">
        <v>7.4561000000000002</v>
      </c>
      <c r="E23" s="373">
        <v>66.392499999999998</v>
      </c>
      <c r="F23" s="372">
        <v>80.527299999999997</v>
      </c>
      <c r="G23" s="345">
        <f t="shared" si="0"/>
        <v>4.2539000000000016</v>
      </c>
      <c r="H23" s="343" t="s">
        <v>431</v>
      </c>
      <c r="I23" s="342" t="s">
        <v>431</v>
      </c>
      <c r="J23" s="342" t="s">
        <v>431</v>
      </c>
      <c r="M23" s="354">
        <v>18</v>
      </c>
      <c r="N23" s="346" t="s">
        <v>170</v>
      </c>
      <c r="O23" s="336" t="s">
        <v>431</v>
      </c>
      <c r="P23" s="336" t="s">
        <v>431</v>
      </c>
      <c r="Q23" s="342" t="s">
        <v>431</v>
      </c>
      <c r="R23" s="342" t="s">
        <v>431</v>
      </c>
      <c r="S23" s="463">
        <f t="shared" si="3"/>
        <v>16.287099999999999</v>
      </c>
      <c r="T23" s="463">
        <f t="shared" si="4"/>
        <v>19.109299999999998</v>
      </c>
      <c r="V23" s="345">
        <v>80.611800000000002</v>
      </c>
      <c r="W23" s="369">
        <f t="shared" si="5"/>
        <v>-8.4500000000005571E-2</v>
      </c>
    </row>
    <row r="24" spans="2:23" ht="21.75" customHeight="1">
      <c r="B24" s="354">
        <v>19</v>
      </c>
      <c r="C24" s="346" t="s">
        <v>180</v>
      </c>
      <c r="D24" s="373">
        <v>9.1104000000000003</v>
      </c>
      <c r="E24" s="373">
        <v>56.2273</v>
      </c>
      <c r="F24" s="372">
        <v>80.25569999999999</v>
      </c>
      <c r="G24" s="345">
        <f t="shared" si="0"/>
        <v>3.9822999999999951</v>
      </c>
      <c r="H24" s="343" t="s">
        <v>431</v>
      </c>
      <c r="I24" s="342" t="s">
        <v>431</v>
      </c>
      <c r="J24" s="342" t="s">
        <v>431</v>
      </c>
      <c r="M24" s="354">
        <v>19</v>
      </c>
      <c r="N24" s="346" t="s">
        <v>180</v>
      </c>
      <c r="O24" s="336" t="s">
        <v>431</v>
      </c>
      <c r="P24" s="336" t="s">
        <v>431</v>
      </c>
      <c r="Q24" s="342" t="s">
        <v>431</v>
      </c>
      <c r="R24" s="342" t="s">
        <v>431</v>
      </c>
      <c r="S24" s="463">
        <f t="shared" si="3"/>
        <v>17.941400000000002</v>
      </c>
      <c r="T24" s="463">
        <f t="shared" si="4"/>
        <v>8.9440999999999988</v>
      </c>
      <c r="V24" s="345">
        <v>80.340199999999996</v>
      </c>
      <c r="W24" s="369">
        <f t="shared" si="5"/>
        <v>-8.4500000000005571E-2</v>
      </c>
    </row>
    <row r="25" spans="2:23" ht="21.75" customHeight="1">
      <c r="B25" s="354">
        <v>20</v>
      </c>
      <c r="C25" s="346" t="s">
        <v>160</v>
      </c>
      <c r="D25" s="373">
        <v>44.142000000000003</v>
      </c>
      <c r="E25" s="373">
        <v>52.4377</v>
      </c>
      <c r="F25" s="372">
        <v>74.5304</v>
      </c>
      <c r="G25" s="345">
        <f t="shared" si="0"/>
        <v>-1.742999999999995</v>
      </c>
      <c r="H25" s="343" t="s">
        <v>431</v>
      </c>
      <c r="I25" s="342" t="s">
        <v>431</v>
      </c>
      <c r="J25" s="342" t="s">
        <v>431</v>
      </c>
      <c r="M25" s="354">
        <v>20</v>
      </c>
      <c r="N25" s="346" t="s">
        <v>160</v>
      </c>
      <c r="O25" s="336" t="s">
        <v>431</v>
      </c>
      <c r="P25" s="336" t="s">
        <v>431</v>
      </c>
      <c r="Q25" s="342" t="s">
        <v>431</v>
      </c>
      <c r="R25" s="342" t="s">
        <v>431</v>
      </c>
      <c r="S25" s="463">
        <f t="shared" si="3"/>
        <v>52.972999999999999</v>
      </c>
      <c r="T25" s="463">
        <f t="shared" si="4"/>
        <v>5.1544999999999987</v>
      </c>
      <c r="V25" s="345">
        <v>74.614900000000006</v>
      </c>
      <c r="W25" s="369">
        <f t="shared" si="5"/>
        <v>-8.4500000000005571E-2</v>
      </c>
    </row>
    <row r="26" spans="2:23" ht="21.75" customHeight="1">
      <c r="B26" s="354">
        <v>21</v>
      </c>
      <c r="C26" s="346" t="s">
        <v>159</v>
      </c>
      <c r="D26" s="373">
        <v>49.6374</v>
      </c>
      <c r="E26" s="373">
        <v>22.282900000000001</v>
      </c>
      <c r="F26" s="372">
        <v>74.646799999999999</v>
      </c>
      <c r="G26" s="345">
        <f t="shared" si="0"/>
        <v>-1.6265999999999963</v>
      </c>
      <c r="H26" s="343" t="s">
        <v>431</v>
      </c>
      <c r="I26" s="342" t="s">
        <v>431</v>
      </c>
      <c r="J26" s="342" t="s">
        <v>431</v>
      </c>
      <c r="M26" s="354">
        <v>21</v>
      </c>
      <c r="N26" s="346" t="s">
        <v>159</v>
      </c>
      <c r="O26" s="336" t="s">
        <v>431</v>
      </c>
      <c r="P26" s="336" t="s">
        <v>431</v>
      </c>
      <c r="Q26" s="342" t="s">
        <v>431</v>
      </c>
      <c r="R26" s="342" t="s">
        <v>431</v>
      </c>
      <c r="S26" s="463">
        <f t="shared" si="3"/>
        <v>58.468400000000003</v>
      </c>
      <c r="T26" s="463">
        <f t="shared" si="4"/>
        <v>-25.000299999999999</v>
      </c>
      <c r="V26" s="345">
        <v>74.731300000000005</v>
      </c>
      <c r="W26" s="369">
        <f t="shared" si="5"/>
        <v>-8.4500000000005571E-2</v>
      </c>
    </row>
    <row r="27" spans="2:23" ht="21.75" customHeight="1" thickBot="1">
      <c r="B27" s="354">
        <v>22</v>
      </c>
      <c r="C27" s="346" t="s">
        <v>221</v>
      </c>
      <c r="D27" s="373">
        <v>9.0359999999999996</v>
      </c>
      <c r="E27" s="373">
        <v>-42.154499999999999</v>
      </c>
      <c r="F27" s="372">
        <v>83.249799999999993</v>
      </c>
      <c r="G27" s="345">
        <f t="shared" si="0"/>
        <v>6.9763999999999982</v>
      </c>
      <c r="H27" s="338" t="s">
        <v>431</v>
      </c>
      <c r="I27" s="337" t="s">
        <v>431</v>
      </c>
      <c r="J27" s="337" t="s">
        <v>431</v>
      </c>
      <c r="M27" s="354">
        <v>22</v>
      </c>
      <c r="N27" s="346" t="s">
        <v>221</v>
      </c>
      <c r="O27" s="370" t="s">
        <v>431</v>
      </c>
      <c r="P27" s="370" t="s">
        <v>431</v>
      </c>
      <c r="Q27" s="337" t="s">
        <v>431</v>
      </c>
      <c r="R27" s="337" t="s">
        <v>431</v>
      </c>
      <c r="S27" s="463">
        <f t="shared" si="3"/>
        <v>17.866999999999997</v>
      </c>
      <c r="T27" s="463">
        <f t="shared" si="4"/>
        <v>-89.437700000000007</v>
      </c>
      <c r="V27" s="345">
        <v>83.334299999999999</v>
      </c>
      <c r="W27" s="369">
        <f t="shared" si="5"/>
        <v>-8.4500000000005571E-2</v>
      </c>
    </row>
    <row r="28" spans="2:23" ht="21.75" customHeight="1">
      <c r="B28" s="353">
        <v>23</v>
      </c>
      <c r="C28" s="352" t="s">
        <v>439</v>
      </c>
      <c r="D28" s="381">
        <v>37.2166</v>
      </c>
      <c r="E28" s="380">
        <v>-36.196800000000003</v>
      </c>
      <c r="F28" s="379">
        <v>87.209699999999998</v>
      </c>
      <c r="G28" s="350">
        <f t="shared" si="0"/>
        <v>10.936300000000003</v>
      </c>
      <c r="H28" s="378">
        <f>SQRT((D28-O28)*(D28-O28)+(E28-P28)*(E28-P28))</f>
        <v>3.5355339059285175E-3</v>
      </c>
      <c r="I28" s="358">
        <f>F28-Q28</f>
        <v>-7.1000000000083219E-3</v>
      </c>
      <c r="J28" s="358">
        <f>G28-R28</f>
        <v>-1.5899999999996695E-2</v>
      </c>
      <c r="M28" s="353">
        <v>23</v>
      </c>
      <c r="N28" s="352" t="s">
        <v>439</v>
      </c>
      <c r="O28" s="377">
        <v>37.216099999999997</v>
      </c>
      <c r="P28" s="377">
        <v>-36.200299999999999</v>
      </c>
      <c r="Q28" s="376">
        <v>87.216800000000006</v>
      </c>
      <c r="R28" s="376">
        <v>10.952199999999999</v>
      </c>
      <c r="S28" s="463">
        <f t="shared" si="3"/>
        <v>46.047600000000003</v>
      </c>
      <c r="T28" s="463">
        <f t="shared" si="4"/>
        <v>-83.48</v>
      </c>
      <c r="V28" s="350">
        <v>87.294200000000004</v>
      </c>
      <c r="W28" s="369">
        <f t="shared" si="5"/>
        <v>-8.4500000000005571E-2</v>
      </c>
    </row>
    <row r="29" spans="2:23" ht="21.75" customHeight="1">
      <c r="B29" s="347">
        <v>24</v>
      </c>
      <c r="C29" s="346" t="s">
        <v>438</v>
      </c>
      <c r="D29" s="375">
        <v>5.8464999999999998</v>
      </c>
      <c r="E29" s="375">
        <v>-18.7879</v>
      </c>
      <c r="F29" s="372">
        <v>85.254599999999996</v>
      </c>
      <c r="G29" s="344">
        <f t="shared" si="0"/>
        <v>8.9812000000000012</v>
      </c>
      <c r="H29" s="374">
        <f>SQRT((D29-O29)*(D29-O29)+(E29-P29)*(E29-P29))</f>
        <v>3.0479501308241256E-3</v>
      </c>
      <c r="I29" s="358">
        <f>F29-Q29</f>
        <v>-2.0999999999986585E-3</v>
      </c>
      <c r="J29" s="358">
        <f>G29-R29</f>
        <v>-4.7999999999994714E-3</v>
      </c>
      <c r="M29" s="347">
        <v>24</v>
      </c>
      <c r="N29" s="346" t="s">
        <v>453</v>
      </c>
      <c r="O29" s="336">
        <v>5.8445</v>
      </c>
      <c r="P29" s="336">
        <v>-18.790199999999999</v>
      </c>
      <c r="Q29" s="342">
        <v>85.256699999999995</v>
      </c>
      <c r="R29" s="342">
        <v>8.9860000000000007</v>
      </c>
      <c r="S29" s="463">
        <f t="shared" si="3"/>
        <v>14.677499999999998</v>
      </c>
      <c r="T29" s="463">
        <f t="shared" si="4"/>
        <v>-66.071100000000001</v>
      </c>
      <c r="V29" s="344">
        <v>85.339100000000002</v>
      </c>
      <c r="W29" s="369">
        <f t="shared" si="5"/>
        <v>-8.4500000000005571E-2</v>
      </c>
    </row>
    <row r="30" spans="2:23" ht="21.75" customHeight="1">
      <c r="B30" s="347">
        <v>25</v>
      </c>
      <c r="C30" s="346" t="s">
        <v>437</v>
      </c>
      <c r="D30" s="373">
        <v>5.8551000000000002</v>
      </c>
      <c r="E30" s="373">
        <v>-18.789300000000001</v>
      </c>
      <c r="F30" s="372">
        <v>83.620799999999988</v>
      </c>
      <c r="G30" s="344">
        <f t="shared" si="0"/>
        <v>7.3473999999999933</v>
      </c>
      <c r="H30" s="343" t="s">
        <v>431</v>
      </c>
      <c r="I30" s="342" t="s">
        <v>431</v>
      </c>
      <c r="J30" s="342" t="s">
        <v>431</v>
      </c>
      <c r="M30" s="347">
        <v>25</v>
      </c>
      <c r="N30" s="346" t="s">
        <v>437</v>
      </c>
      <c r="O30" s="336">
        <v>5.8445</v>
      </c>
      <c r="P30" s="336">
        <v>-18.790199999999999</v>
      </c>
      <c r="Q30" s="342" t="s">
        <v>431</v>
      </c>
      <c r="R30" s="342" t="s">
        <v>431</v>
      </c>
      <c r="S30" s="463">
        <f t="shared" si="3"/>
        <v>14.6861</v>
      </c>
      <c r="T30" s="463">
        <f t="shared" si="4"/>
        <v>-66.072500000000005</v>
      </c>
      <c r="V30" s="344">
        <v>83.705299999999994</v>
      </c>
      <c r="W30" s="369">
        <f t="shared" si="5"/>
        <v>-8.4500000000005571E-2</v>
      </c>
    </row>
    <row r="31" spans="2:23" ht="21.75" customHeight="1">
      <c r="B31" s="347">
        <v>26</v>
      </c>
      <c r="C31" s="346" t="s">
        <v>436</v>
      </c>
      <c r="D31" s="373">
        <v>-15.1996</v>
      </c>
      <c r="E31" s="373">
        <v>58.052500000000002</v>
      </c>
      <c r="F31" s="372">
        <v>84.319199999999995</v>
      </c>
      <c r="G31" s="344">
        <f t="shared" si="0"/>
        <v>8.0457999999999998</v>
      </c>
      <c r="H31" s="374">
        <f>SQRT((D31-O31)*(D31-O31)+(E31-P31)*(E31-P31))</f>
        <v>6.4140470843276768E-3</v>
      </c>
      <c r="I31" s="358">
        <f>F31-Q31</f>
        <v>-6.7999999999983629E-3</v>
      </c>
      <c r="J31" s="358">
        <f>G31-R31</f>
        <v>4.0999999999993264E-3</v>
      </c>
      <c r="M31" s="347">
        <v>26</v>
      </c>
      <c r="N31" s="346" t="s">
        <v>436</v>
      </c>
      <c r="O31" s="336">
        <v>-15.2029</v>
      </c>
      <c r="P31" s="336">
        <v>58.058</v>
      </c>
      <c r="Q31" s="342">
        <v>84.325999999999993</v>
      </c>
      <c r="R31" s="342">
        <v>8.0417000000000005</v>
      </c>
      <c r="S31" s="463">
        <f t="shared" si="3"/>
        <v>-6.3686000000000007</v>
      </c>
      <c r="T31" s="463">
        <f t="shared" si="4"/>
        <v>10.769300000000001</v>
      </c>
      <c r="V31" s="344">
        <v>84.403700000000001</v>
      </c>
      <c r="W31" s="369">
        <f t="shared" si="5"/>
        <v>-8.4500000000005571E-2</v>
      </c>
    </row>
    <row r="32" spans="2:23" ht="21.75" customHeight="1">
      <c r="B32" s="347">
        <v>27</v>
      </c>
      <c r="C32" s="346" t="s">
        <v>435</v>
      </c>
      <c r="D32" s="373">
        <v>4.2138999999999998</v>
      </c>
      <c r="E32" s="373">
        <v>62.010300000000001</v>
      </c>
      <c r="F32" s="372">
        <v>81.581599999999995</v>
      </c>
      <c r="G32" s="344">
        <f t="shared" si="0"/>
        <v>5.3081999999999994</v>
      </c>
      <c r="H32" s="343" t="s">
        <v>431</v>
      </c>
      <c r="I32" s="342" t="s">
        <v>431</v>
      </c>
      <c r="J32" s="342" t="s">
        <v>431</v>
      </c>
      <c r="M32" s="347">
        <v>27</v>
      </c>
      <c r="N32" s="346" t="s">
        <v>435</v>
      </c>
      <c r="O32" s="336" t="s">
        <v>431</v>
      </c>
      <c r="P32" s="336" t="s">
        <v>431</v>
      </c>
      <c r="Q32" s="342" t="s">
        <v>431</v>
      </c>
      <c r="R32" s="342" t="s">
        <v>431</v>
      </c>
      <c r="S32" s="463">
        <f t="shared" si="3"/>
        <v>13.044899999999998</v>
      </c>
      <c r="T32" s="463">
        <f t="shared" si="4"/>
        <v>14.7271</v>
      </c>
      <c r="V32" s="344">
        <v>81.6661</v>
      </c>
      <c r="W32" s="369">
        <f t="shared" si="5"/>
        <v>-8.4500000000005571E-2</v>
      </c>
    </row>
    <row r="33" spans="2:23" ht="21.75" customHeight="1">
      <c r="B33" s="347">
        <v>28</v>
      </c>
      <c r="C33" s="346" t="s">
        <v>434</v>
      </c>
      <c r="D33" s="373">
        <v>13.3726</v>
      </c>
      <c r="E33" s="373">
        <v>-32.721299999999999</v>
      </c>
      <c r="F33" s="372">
        <v>85.481899999999996</v>
      </c>
      <c r="G33" s="344">
        <f t="shared" si="0"/>
        <v>9.2085000000000008</v>
      </c>
      <c r="H33" s="343" t="s">
        <v>431</v>
      </c>
      <c r="I33" s="342" t="s">
        <v>431</v>
      </c>
      <c r="J33" s="342" t="s">
        <v>431</v>
      </c>
      <c r="M33" s="347">
        <v>28</v>
      </c>
      <c r="N33" s="346" t="s">
        <v>434</v>
      </c>
      <c r="O33" s="336" t="s">
        <v>431</v>
      </c>
      <c r="P33" s="336" t="s">
        <v>431</v>
      </c>
      <c r="Q33" s="342" t="s">
        <v>431</v>
      </c>
      <c r="R33" s="342" t="s">
        <v>431</v>
      </c>
      <c r="S33" s="463">
        <f t="shared" si="3"/>
        <v>22.203600000000002</v>
      </c>
      <c r="T33" s="463">
        <f t="shared" si="4"/>
        <v>-80.004500000000007</v>
      </c>
      <c r="V33" s="344">
        <v>85.566400000000002</v>
      </c>
      <c r="W33" s="369">
        <f t="shared" si="5"/>
        <v>-8.4500000000005571E-2</v>
      </c>
    </row>
    <row r="34" spans="2:23" ht="21.75" customHeight="1">
      <c r="B34" s="347">
        <v>29</v>
      </c>
      <c r="C34" s="346" t="s">
        <v>433</v>
      </c>
      <c r="D34" s="373">
        <v>19.277100000000001</v>
      </c>
      <c r="E34" s="373">
        <v>-31.779</v>
      </c>
      <c r="F34" s="372">
        <v>85.482699999999994</v>
      </c>
      <c r="G34" s="344">
        <f t="shared" si="0"/>
        <v>9.2092999999999989</v>
      </c>
      <c r="H34" s="343" t="s">
        <v>431</v>
      </c>
      <c r="I34" s="342" t="s">
        <v>431</v>
      </c>
      <c r="J34" s="342" t="s">
        <v>431</v>
      </c>
      <c r="M34" s="347">
        <v>29</v>
      </c>
      <c r="N34" s="346" t="s">
        <v>433</v>
      </c>
      <c r="O34" s="336" t="s">
        <v>431</v>
      </c>
      <c r="P34" s="336" t="s">
        <v>431</v>
      </c>
      <c r="Q34" s="342" t="s">
        <v>431</v>
      </c>
      <c r="R34" s="342" t="s">
        <v>431</v>
      </c>
      <c r="S34" s="463">
        <f t="shared" si="3"/>
        <v>28.1081</v>
      </c>
      <c r="T34" s="463">
        <f t="shared" si="4"/>
        <v>-79.062200000000004</v>
      </c>
      <c r="V34" s="344">
        <v>85.5672</v>
      </c>
      <c r="W34" s="369">
        <f t="shared" si="5"/>
        <v>-8.4500000000005571E-2</v>
      </c>
    </row>
    <row r="35" spans="2:23" ht="21.75" customHeight="1" thickBot="1">
      <c r="B35" s="341">
        <v>30</v>
      </c>
      <c r="C35" s="340" t="s">
        <v>432</v>
      </c>
      <c r="D35" s="339">
        <v>0.42130000000000001</v>
      </c>
      <c r="E35" s="339">
        <v>-43.803199999999997</v>
      </c>
      <c r="F35" s="371">
        <v>75.177599999999998</v>
      </c>
      <c r="G35" s="337">
        <f t="shared" si="0"/>
        <v>-1.095799999999997</v>
      </c>
      <c r="H35" s="338" t="s">
        <v>431</v>
      </c>
      <c r="I35" s="337" t="s">
        <v>431</v>
      </c>
      <c r="J35" s="337" t="s">
        <v>431</v>
      </c>
      <c r="M35" s="341">
        <v>30</v>
      </c>
      <c r="N35" s="340" t="s">
        <v>432</v>
      </c>
      <c r="O35" s="370" t="s">
        <v>431</v>
      </c>
      <c r="P35" s="370" t="s">
        <v>431</v>
      </c>
      <c r="Q35" s="337" t="s">
        <v>431</v>
      </c>
      <c r="R35" s="337" t="s">
        <v>431</v>
      </c>
      <c r="S35" s="463">
        <f t="shared" si="3"/>
        <v>9.2523</v>
      </c>
      <c r="T35" s="463">
        <f t="shared" si="4"/>
        <v>-91.086399999999998</v>
      </c>
      <c r="V35" s="337">
        <v>75.262100000000004</v>
      </c>
      <c r="W35" s="369">
        <f t="shared" si="5"/>
        <v>-8.4500000000005571E-2</v>
      </c>
    </row>
    <row r="36" spans="2:23" ht="21.75" customHeight="1">
      <c r="C36" s="334" t="s">
        <v>582</v>
      </c>
      <c r="D36" s="483">
        <v>10.31</v>
      </c>
      <c r="G36" s="355">
        <f>G35+D36</f>
        <v>9.2142000000000035</v>
      </c>
    </row>
  </sheetData>
  <mergeCells count="1">
    <mergeCell ref="D3:E3"/>
  </mergeCells>
  <pageMargins left="0.55118110236220474" right="0.7" top="0.39370078740157477" bottom="0.75" header="0.39370078740157477"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B55CF-543B-469A-A5CD-8994EAC48FC4}">
  <dimension ref="B1:S36"/>
  <sheetViews>
    <sheetView workbookViewId="0"/>
  </sheetViews>
  <sheetFormatPr defaultRowHeight="14.25"/>
  <cols>
    <col min="1" max="1" width="5" style="334" customWidth="1"/>
    <col min="2" max="2" width="7.28515625" style="334" customWidth="1"/>
    <col min="3" max="3" width="11.7109375" style="334" bestFit="1" customWidth="1"/>
    <col min="4" max="4" width="15" style="388" customWidth="1"/>
    <col min="5" max="5" width="14.7109375" style="388" customWidth="1"/>
    <col min="6" max="6" width="9.7109375" style="388" bestFit="1" customWidth="1"/>
    <col min="7" max="7" width="10" style="388" customWidth="1"/>
    <col min="8" max="11" width="10" style="334" customWidth="1"/>
    <col min="12" max="13" width="17.28515625" style="387" customWidth="1"/>
    <col min="14" max="14" width="17.140625" style="334" bestFit="1" customWidth="1"/>
    <col min="15" max="15" width="13.28515625" style="356" customWidth="1"/>
    <col min="16" max="18" width="15.28515625" style="356" customWidth="1"/>
    <col min="19" max="19" width="14.5703125" style="356" bestFit="1" customWidth="1"/>
    <col min="20" max="16384" width="9.140625" style="334"/>
  </cols>
  <sheetData>
    <row r="1" spans="2:19" ht="18" customHeight="1">
      <c r="B1" s="334" t="s">
        <v>492</v>
      </c>
      <c r="H1" s="334" t="s">
        <v>525</v>
      </c>
      <c r="I1" s="334" t="s">
        <v>524</v>
      </c>
      <c r="K1" s="355">
        <v>-8.4500000000005571E-2</v>
      </c>
    </row>
    <row r="2" spans="2:19" ht="11.25" customHeight="1"/>
    <row r="3" spans="2:19" ht="11.25" customHeight="1" thickBot="1"/>
    <row r="4" spans="2:19" ht="18.75" customHeight="1">
      <c r="B4" s="679" t="s">
        <v>451</v>
      </c>
      <c r="C4" s="681" t="s">
        <v>450</v>
      </c>
      <c r="D4" s="681" t="s">
        <v>447</v>
      </c>
      <c r="E4" s="681" t="s">
        <v>446</v>
      </c>
      <c r="F4" s="681" t="s">
        <v>491</v>
      </c>
      <c r="G4" s="685" t="s">
        <v>490</v>
      </c>
      <c r="H4" s="687" t="s">
        <v>489</v>
      </c>
      <c r="I4" s="689" t="s">
        <v>488</v>
      </c>
      <c r="J4" s="669" t="s">
        <v>487</v>
      </c>
      <c r="K4" s="477" t="s">
        <v>522</v>
      </c>
      <c r="L4" s="671" t="s">
        <v>486</v>
      </c>
      <c r="M4" s="672"/>
      <c r="N4" s="672"/>
      <c r="O4" s="683" t="s">
        <v>485</v>
      </c>
      <c r="P4" s="673" t="s">
        <v>484</v>
      </c>
      <c r="Q4" s="674"/>
      <c r="R4" s="675"/>
    </row>
    <row r="5" spans="2:19" ht="18.75" customHeight="1">
      <c r="B5" s="680"/>
      <c r="C5" s="682"/>
      <c r="D5" s="682"/>
      <c r="E5" s="682"/>
      <c r="F5" s="682"/>
      <c r="G5" s="686"/>
      <c r="H5" s="688"/>
      <c r="I5" s="690"/>
      <c r="J5" s="670"/>
      <c r="K5" s="478" t="s">
        <v>523</v>
      </c>
      <c r="L5" s="460" t="s">
        <v>483</v>
      </c>
      <c r="M5" s="459" t="s">
        <v>482</v>
      </c>
      <c r="N5" s="458" t="s">
        <v>481</v>
      </c>
      <c r="O5" s="684"/>
      <c r="P5" s="676"/>
      <c r="Q5" s="677"/>
      <c r="R5" s="678"/>
    </row>
    <row r="6" spans="2:19" ht="21.75" customHeight="1">
      <c r="B6" s="449">
        <v>1</v>
      </c>
      <c r="C6" s="448" t="s">
        <v>44</v>
      </c>
      <c r="D6" s="409">
        <v>-32065.318200000002</v>
      </c>
      <c r="E6" s="409">
        <v>-31206.793600000001</v>
      </c>
      <c r="F6" s="455">
        <v>76.273599999999988</v>
      </c>
      <c r="G6" s="424">
        <v>0</v>
      </c>
      <c r="H6" s="456" t="s">
        <v>480</v>
      </c>
      <c r="I6" s="450">
        <f>F6-76.2899</f>
        <v>-1.6300000000015302E-2</v>
      </c>
      <c r="J6" s="457">
        <v>0</v>
      </c>
      <c r="K6" s="476">
        <f>F6-$K$1</f>
        <v>76.358099999999993</v>
      </c>
      <c r="L6" s="422">
        <v>354237.75137000001</v>
      </c>
      <c r="M6" s="421">
        <v>1392918.3944900001</v>
      </c>
      <c r="N6" s="420">
        <f t="shared" ref="N6:N36" si="0">F6+O6</f>
        <v>114.49079999999998</v>
      </c>
      <c r="O6" s="419">
        <v>38.217199999999998</v>
      </c>
      <c r="P6" s="418">
        <v>-3941955.3960000002</v>
      </c>
      <c r="Q6" s="417">
        <v>3368123.3420000002</v>
      </c>
      <c r="R6" s="416">
        <v>3702222.571</v>
      </c>
      <c r="S6" s="334"/>
    </row>
    <row r="7" spans="2:19" ht="21.75" customHeight="1">
      <c r="B7" s="449">
        <v>2</v>
      </c>
      <c r="C7" s="448" t="s">
        <v>85</v>
      </c>
      <c r="D7" s="409">
        <v>-32098.2032</v>
      </c>
      <c r="E7" s="409">
        <v>-31250.918399999999</v>
      </c>
      <c r="F7" s="455">
        <v>76.271199999999993</v>
      </c>
      <c r="G7" s="424">
        <v>0</v>
      </c>
      <c r="H7" s="456" t="s">
        <v>479</v>
      </c>
      <c r="I7" s="450">
        <f>F7-76.2858</f>
        <v>-1.4600000000001501E-2</v>
      </c>
      <c r="J7" s="443">
        <v>0</v>
      </c>
      <c r="K7" s="476">
        <f t="shared" ref="K7:K36" si="1">F7-$K$1</f>
        <v>76.355699999999999</v>
      </c>
      <c r="L7" s="422">
        <v>354236.67926</v>
      </c>
      <c r="M7" s="421">
        <v>1392916.6435499999</v>
      </c>
      <c r="N7" s="420">
        <f t="shared" si="0"/>
        <v>114.49019999999999</v>
      </c>
      <c r="O7" s="419">
        <v>38.219000000000001</v>
      </c>
      <c r="P7" s="418">
        <v>-3941941.4679999999</v>
      </c>
      <c r="Q7" s="417">
        <v>3368169.3330000001</v>
      </c>
      <c r="R7" s="416">
        <v>3702195.74</v>
      </c>
      <c r="S7" s="334"/>
    </row>
    <row r="8" spans="2:19" ht="21.75" customHeight="1">
      <c r="B8" s="449">
        <v>3</v>
      </c>
      <c r="C8" s="448" t="s">
        <v>227</v>
      </c>
      <c r="D8" s="409">
        <v>-32094.670399999999</v>
      </c>
      <c r="E8" s="409">
        <v>-31203.019899999999</v>
      </c>
      <c r="F8" s="455">
        <v>76.273399999999995</v>
      </c>
      <c r="G8" s="424">
        <v>0</v>
      </c>
      <c r="H8" s="456" t="s">
        <v>478</v>
      </c>
      <c r="I8" s="450">
        <f>F8-76.2879</f>
        <v>-1.4499999999998181E-2</v>
      </c>
      <c r="J8" s="443">
        <v>0</v>
      </c>
      <c r="K8" s="476">
        <f t="shared" si="1"/>
        <v>76.357900000000001</v>
      </c>
      <c r="L8" s="422">
        <v>354236.79936</v>
      </c>
      <c r="M8" s="421">
        <v>1392918.5487299999</v>
      </c>
      <c r="N8" s="420">
        <f t="shared" si="0"/>
        <v>114.4888</v>
      </c>
      <c r="O8" s="419">
        <v>38.215400000000002</v>
      </c>
      <c r="P8" s="418">
        <v>-3941970.9350000001</v>
      </c>
      <c r="Q8" s="417">
        <v>3368131.5189999999</v>
      </c>
      <c r="R8" s="416">
        <v>3702198.7450000001</v>
      </c>
      <c r="S8" s="334"/>
    </row>
    <row r="9" spans="2:19" ht="21.75" customHeight="1">
      <c r="B9" s="449">
        <v>4</v>
      </c>
      <c r="C9" s="448" t="s">
        <v>444</v>
      </c>
      <c r="D9" s="409">
        <v>-32100.468099999998</v>
      </c>
      <c r="E9" s="409">
        <v>-31239.498200000002</v>
      </c>
      <c r="F9" s="455">
        <v>77.783799999999999</v>
      </c>
      <c r="G9" s="424">
        <v>0</v>
      </c>
      <c r="H9" s="424">
        <v>0</v>
      </c>
      <c r="I9" s="424">
        <v>0</v>
      </c>
      <c r="J9" s="443">
        <v>0</v>
      </c>
      <c r="K9" s="476">
        <f t="shared" si="1"/>
        <v>77.868300000000005</v>
      </c>
      <c r="L9" s="422">
        <v>354236.60707000003</v>
      </c>
      <c r="M9" s="421">
        <v>1392917.0982299999</v>
      </c>
      <c r="N9" s="420">
        <f t="shared" si="0"/>
        <v>116.0018</v>
      </c>
      <c r="O9" s="419">
        <v>38.218000000000004</v>
      </c>
      <c r="P9" s="418">
        <v>-3941950.8130000001</v>
      </c>
      <c r="Q9" s="417">
        <v>3368162.2850000001</v>
      </c>
      <c r="R9" s="416">
        <v>3702194.8160000001</v>
      </c>
      <c r="S9" s="334"/>
    </row>
    <row r="10" spans="2:19" ht="21.75" customHeight="1">
      <c r="B10" s="449">
        <v>5</v>
      </c>
      <c r="C10" s="448" t="s">
        <v>165</v>
      </c>
      <c r="D10" s="409">
        <v>-32096.8959</v>
      </c>
      <c r="E10" s="409">
        <v>-31199.963299999999</v>
      </c>
      <c r="F10" s="455">
        <v>77.789599999999993</v>
      </c>
      <c r="G10" s="424">
        <v>0</v>
      </c>
      <c r="H10" s="424">
        <v>0</v>
      </c>
      <c r="I10" s="424">
        <v>0</v>
      </c>
      <c r="J10" s="443">
        <v>0</v>
      </c>
      <c r="K10" s="476">
        <f t="shared" si="1"/>
        <v>77.874099999999999</v>
      </c>
      <c r="L10" s="422">
        <v>354236.72749999998</v>
      </c>
      <c r="M10" s="421">
        <v>1392918.67065</v>
      </c>
      <c r="N10" s="420">
        <f t="shared" si="0"/>
        <v>116.0046</v>
      </c>
      <c r="O10" s="419">
        <v>38.215000000000003</v>
      </c>
      <c r="P10" s="418">
        <v>-3941974.844</v>
      </c>
      <c r="Q10" s="417">
        <v>3368130.8280000002</v>
      </c>
      <c r="R10" s="416">
        <v>3702197.8309999998</v>
      </c>
      <c r="S10" s="334"/>
    </row>
    <row r="11" spans="2:19" ht="21.75" customHeight="1">
      <c r="B11" s="449">
        <v>6</v>
      </c>
      <c r="C11" s="448" t="s">
        <v>216</v>
      </c>
      <c r="D11" s="409">
        <v>-32114.383300000001</v>
      </c>
      <c r="E11" s="409">
        <v>-31133.820299999999</v>
      </c>
      <c r="F11" s="447">
        <v>83.984999999999999</v>
      </c>
      <c r="G11" s="424">
        <v>0</v>
      </c>
      <c r="H11" s="451" t="s">
        <v>477</v>
      </c>
      <c r="I11" s="450">
        <f t="shared" ref="I11:I27" si="2">F11-H11</f>
        <v>-1.6700000000000159E-2</v>
      </c>
      <c r="J11" s="443">
        <v>0</v>
      </c>
      <c r="K11" s="476">
        <f t="shared" si="1"/>
        <v>84.069500000000005</v>
      </c>
      <c r="L11" s="422">
        <v>354236.16758000001</v>
      </c>
      <c r="M11" s="421">
        <v>1392921.3046299999</v>
      </c>
      <c r="N11" s="420">
        <f t="shared" si="0"/>
        <v>122.1939</v>
      </c>
      <c r="O11" s="419">
        <v>38.2089</v>
      </c>
      <c r="P11" s="418">
        <v>-3942029.3330000001</v>
      </c>
      <c r="Q11" s="417">
        <v>3368090.2969999998</v>
      </c>
      <c r="R11" s="416">
        <v>3702187.4309999999</v>
      </c>
      <c r="S11" s="334"/>
    </row>
    <row r="12" spans="2:19" ht="21.75" customHeight="1">
      <c r="B12" s="449">
        <v>7</v>
      </c>
      <c r="C12" s="448" t="s">
        <v>45</v>
      </c>
      <c r="D12" s="409">
        <v>-32077.999199999998</v>
      </c>
      <c r="E12" s="409">
        <v>-31226.630099999998</v>
      </c>
      <c r="F12" s="447">
        <v>83.355799999999988</v>
      </c>
      <c r="G12" s="424">
        <v>0</v>
      </c>
      <c r="H12" s="451" t="s">
        <v>476</v>
      </c>
      <c r="I12" s="450">
        <f t="shared" si="2"/>
        <v>-1.5300000000010527E-2</v>
      </c>
      <c r="J12" s="443">
        <v>0</v>
      </c>
      <c r="K12" s="476">
        <f t="shared" si="1"/>
        <v>83.440299999999993</v>
      </c>
      <c r="L12" s="422">
        <v>354237.33763000002</v>
      </c>
      <c r="M12" s="421">
        <v>1392917.60705</v>
      </c>
      <c r="N12" s="420">
        <f t="shared" si="0"/>
        <v>121.57389999999998</v>
      </c>
      <c r="O12" s="419">
        <v>38.2181</v>
      </c>
      <c r="P12" s="418">
        <v>-3941952.5690000001</v>
      </c>
      <c r="Q12" s="417">
        <v>3368146.9619999998</v>
      </c>
      <c r="R12" s="416">
        <v>3702216.3509999998</v>
      </c>
      <c r="S12" s="334"/>
    </row>
    <row r="13" spans="2:19" ht="21.75" customHeight="1">
      <c r="B13" s="449">
        <v>8</v>
      </c>
      <c r="C13" s="448" t="s">
        <v>38</v>
      </c>
      <c r="D13" s="409">
        <v>-32091.2402</v>
      </c>
      <c r="E13" s="409">
        <v>-31219.803599999999</v>
      </c>
      <c r="F13" s="447">
        <v>83.578399999999988</v>
      </c>
      <c r="G13" s="424">
        <v>0</v>
      </c>
      <c r="H13" s="451" t="s">
        <v>475</v>
      </c>
      <c r="I13" s="450">
        <f t="shared" si="2"/>
        <v>-1.4600000000015712E-2</v>
      </c>
      <c r="J13" s="443">
        <v>0</v>
      </c>
      <c r="K13" s="476">
        <f t="shared" si="1"/>
        <v>83.662899999999993</v>
      </c>
      <c r="L13" s="422">
        <v>354236.90875</v>
      </c>
      <c r="M13" s="421">
        <v>1392917.8805</v>
      </c>
      <c r="N13" s="420">
        <f t="shared" si="0"/>
        <v>121.7953</v>
      </c>
      <c r="O13" s="419">
        <v>38.216900000000003</v>
      </c>
      <c r="P13" s="418">
        <v>-3941963.037</v>
      </c>
      <c r="Q13" s="417">
        <v>3368146.8650000002</v>
      </c>
      <c r="R13" s="416">
        <v>3702205.747</v>
      </c>
      <c r="S13" s="334"/>
    </row>
    <row r="14" spans="2:19" ht="21.75" customHeight="1">
      <c r="B14" s="449">
        <v>9</v>
      </c>
      <c r="C14" s="448" t="s">
        <v>36</v>
      </c>
      <c r="D14" s="409">
        <v>-32088.4758</v>
      </c>
      <c r="E14" s="409">
        <v>-31227.824799999999</v>
      </c>
      <c r="F14" s="447">
        <v>83.245699999999999</v>
      </c>
      <c r="G14" s="454">
        <v>83.2697</v>
      </c>
      <c r="H14" s="451" t="s">
        <v>474</v>
      </c>
      <c r="I14" s="450">
        <f t="shared" si="2"/>
        <v>-1.6900000000006798E-2</v>
      </c>
      <c r="J14" s="452">
        <f>G14-H14</f>
        <v>7.099999999994111E-3</v>
      </c>
      <c r="K14" s="476">
        <f t="shared" si="1"/>
        <v>83.330200000000005</v>
      </c>
      <c r="L14" s="422">
        <v>354236.99754000001</v>
      </c>
      <c r="M14" s="421">
        <v>1392917.5609800001</v>
      </c>
      <c r="N14" s="420">
        <f t="shared" si="0"/>
        <v>121.46340000000001</v>
      </c>
      <c r="O14" s="419">
        <v>38.217700000000001</v>
      </c>
      <c r="P14" s="418">
        <v>-3941956.4</v>
      </c>
      <c r="Q14" s="417">
        <v>3368151.7590000001</v>
      </c>
      <c r="R14" s="416">
        <v>3702207.7749999999</v>
      </c>
      <c r="S14" s="334"/>
    </row>
    <row r="15" spans="2:19" ht="21.75" customHeight="1">
      <c r="B15" s="449">
        <v>10</v>
      </c>
      <c r="C15" s="448" t="s">
        <v>86</v>
      </c>
      <c r="D15" s="409">
        <v>-32098.7255</v>
      </c>
      <c r="E15" s="409">
        <v>-31227.9987</v>
      </c>
      <c r="F15" s="447">
        <v>75.282799999999995</v>
      </c>
      <c r="G15" s="424">
        <v>0</v>
      </c>
      <c r="H15" s="451" t="s">
        <v>473</v>
      </c>
      <c r="I15" s="450">
        <f t="shared" si="2"/>
        <v>-1.3700000000000045E-2</v>
      </c>
      <c r="J15" s="443">
        <v>0</v>
      </c>
      <c r="K15" s="476">
        <f t="shared" si="1"/>
        <v>75.3673</v>
      </c>
      <c r="L15" s="422">
        <v>354236.66493000003</v>
      </c>
      <c r="M15" s="421">
        <v>1392917.5555</v>
      </c>
      <c r="N15" s="420">
        <f t="shared" si="0"/>
        <v>113.4999</v>
      </c>
      <c r="O15" s="419">
        <v>38.217100000000002</v>
      </c>
      <c r="P15" s="418">
        <v>-3941955.9440000001</v>
      </c>
      <c r="Q15" s="417">
        <v>3368151.55</v>
      </c>
      <c r="R15" s="416">
        <v>3702194.8029999998</v>
      </c>
      <c r="S15" s="334"/>
    </row>
    <row r="16" spans="2:19" ht="21.75" customHeight="1">
      <c r="B16" s="449">
        <v>11</v>
      </c>
      <c r="C16" s="448" t="s">
        <v>163</v>
      </c>
      <c r="D16" s="409">
        <v>-32034.531900000002</v>
      </c>
      <c r="E16" s="409">
        <v>-31210.494699999999</v>
      </c>
      <c r="F16" s="447">
        <v>75.221699999999998</v>
      </c>
      <c r="G16" s="424">
        <v>0</v>
      </c>
      <c r="H16" s="451" t="s">
        <v>472</v>
      </c>
      <c r="I16" s="450">
        <f t="shared" si="2"/>
        <v>-1.6300000000001091E-2</v>
      </c>
      <c r="J16" s="443">
        <v>0</v>
      </c>
      <c r="K16" s="476">
        <f t="shared" si="1"/>
        <v>75.306200000000004</v>
      </c>
      <c r="L16" s="422">
        <v>354238.74991999997</v>
      </c>
      <c r="M16" s="421">
        <v>1392918.2429299999</v>
      </c>
      <c r="N16" s="420">
        <f t="shared" si="0"/>
        <v>113.4408</v>
      </c>
      <c r="O16" s="419">
        <v>38.219099999999997</v>
      </c>
      <c r="P16" s="418">
        <v>-3941938.6159999999</v>
      </c>
      <c r="Q16" s="417">
        <v>3368114.0159999998</v>
      </c>
      <c r="R16" s="416">
        <v>3702246.9479999999</v>
      </c>
      <c r="S16" s="334"/>
    </row>
    <row r="17" spans="2:19" ht="21.75" customHeight="1">
      <c r="B17" s="449">
        <v>12</v>
      </c>
      <c r="C17" s="448" t="s">
        <v>215</v>
      </c>
      <c r="D17" s="409">
        <v>-32122.288199999999</v>
      </c>
      <c r="E17" s="409">
        <v>-31194.952799999999</v>
      </c>
      <c r="F17" s="447">
        <v>75.168999999999997</v>
      </c>
      <c r="G17" s="424">
        <v>0</v>
      </c>
      <c r="H17" s="451">
        <v>75.185900000000004</v>
      </c>
      <c r="I17" s="450">
        <f t="shared" si="2"/>
        <v>-1.6900000000006798E-2</v>
      </c>
      <c r="J17" s="443">
        <v>0</v>
      </c>
      <c r="K17" s="476">
        <f t="shared" si="1"/>
        <v>75.253500000000003</v>
      </c>
      <c r="L17" s="422">
        <v>354235.90412000002</v>
      </c>
      <c r="M17" s="421">
        <v>1392918.8735400001</v>
      </c>
      <c r="N17" s="420">
        <f t="shared" si="0"/>
        <v>113.38229999999999</v>
      </c>
      <c r="O17" s="419">
        <v>38.213299999999997</v>
      </c>
      <c r="P17" s="418">
        <v>-3941987.8</v>
      </c>
      <c r="Q17" s="417">
        <v>3368135.19</v>
      </c>
      <c r="R17" s="416">
        <v>3702175.6949999998</v>
      </c>
      <c r="S17" s="334"/>
    </row>
    <row r="18" spans="2:19" ht="21.75" customHeight="1">
      <c r="B18" s="449">
        <v>13</v>
      </c>
      <c r="C18" s="448" t="s">
        <v>162</v>
      </c>
      <c r="D18" s="409">
        <v>-32067.6486</v>
      </c>
      <c r="E18" s="409">
        <v>-31193.934300000001</v>
      </c>
      <c r="F18" s="447">
        <v>75.283000000000001</v>
      </c>
      <c r="G18" s="424">
        <v>0</v>
      </c>
      <c r="H18" s="451" t="s">
        <v>471</v>
      </c>
      <c r="I18" s="450">
        <f t="shared" si="2"/>
        <v>-1.7099999999999227E-2</v>
      </c>
      <c r="J18" s="443">
        <v>0</v>
      </c>
      <c r="K18" s="476">
        <f t="shared" si="1"/>
        <v>75.367500000000007</v>
      </c>
      <c r="L18" s="422">
        <v>354237.67722000001</v>
      </c>
      <c r="M18" s="421">
        <v>1392918.90643</v>
      </c>
      <c r="N18" s="420">
        <f t="shared" si="0"/>
        <v>113.4991</v>
      </c>
      <c r="O18" s="419">
        <v>38.216099999999997</v>
      </c>
      <c r="P18" s="418">
        <v>-3941964.1579999998</v>
      </c>
      <c r="Q18" s="417">
        <v>3368113.9019999998</v>
      </c>
      <c r="R18" s="416">
        <v>3702220.1359999999</v>
      </c>
      <c r="S18" s="334"/>
    </row>
    <row r="19" spans="2:19" ht="21.75" customHeight="1">
      <c r="B19" s="449">
        <v>14</v>
      </c>
      <c r="C19" s="448" t="s">
        <v>16</v>
      </c>
      <c r="D19" s="409">
        <v>-32103.665700000001</v>
      </c>
      <c r="E19" s="409">
        <v>-31155.7677</v>
      </c>
      <c r="F19" s="447">
        <v>86.888499999999993</v>
      </c>
      <c r="G19" s="453">
        <v>86.907700000000006</v>
      </c>
      <c r="H19" s="451">
        <v>86.9054</v>
      </c>
      <c r="I19" s="450">
        <f t="shared" si="2"/>
        <v>-1.6900000000006798E-2</v>
      </c>
      <c r="J19" s="452">
        <f>G19-H19</f>
        <v>2.3000000000052978E-3</v>
      </c>
      <c r="K19" s="476">
        <f t="shared" si="1"/>
        <v>86.972999999999999</v>
      </c>
      <c r="L19" s="422">
        <v>354236.51286000002</v>
      </c>
      <c r="M19" s="421">
        <v>1392920.4299399999</v>
      </c>
      <c r="N19" s="420">
        <f t="shared" si="0"/>
        <v>125.09969999999998</v>
      </c>
      <c r="O19" s="419">
        <v>38.211199999999998</v>
      </c>
      <c r="P19" s="418">
        <v>-3942012.122</v>
      </c>
      <c r="Q19" s="417">
        <v>3368104.5109999999</v>
      </c>
      <c r="R19" s="416">
        <v>3702197.7680000002</v>
      </c>
      <c r="S19" s="334"/>
    </row>
    <row r="20" spans="2:19" ht="21.75" customHeight="1">
      <c r="B20" s="449">
        <v>15</v>
      </c>
      <c r="C20" s="448" t="s">
        <v>187</v>
      </c>
      <c r="D20" s="409">
        <v>-32107.6044</v>
      </c>
      <c r="E20" s="409">
        <v>-31133.867200000001</v>
      </c>
      <c r="F20" s="447">
        <v>84.595999999999989</v>
      </c>
      <c r="G20" s="424">
        <v>0</v>
      </c>
      <c r="H20" s="451" t="s">
        <v>470</v>
      </c>
      <c r="I20" s="450">
        <f t="shared" si="2"/>
        <v>-1.8100000000004002E-2</v>
      </c>
      <c r="J20" s="443">
        <v>0</v>
      </c>
      <c r="K20" s="476">
        <f t="shared" si="1"/>
        <v>84.680499999999995</v>
      </c>
      <c r="L20" s="422">
        <v>354236.38754999998</v>
      </c>
      <c r="M20" s="421">
        <v>1392921.3018100001</v>
      </c>
      <c r="N20" s="420">
        <f t="shared" si="0"/>
        <v>122.80519999999999</v>
      </c>
      <c r="O20" s="419">
        <v>38.209200000000003</v>
      </c>
      <c r="P20" s="418">
        <v>-3942026.656</v>
      </c>
      <c r="Q20" s="417">
        <v>3368088.1030000001</v>
      </c>
      <c r="R20" s="416">
        <v>3702193.2930000001</v>
      </c>
      <c r="S20" s="334"/>
    </row>
    <row r="21" spans="2:19" ht="21.75" customHeight="1">
      <c r="B21" s="449">
        <v>16</v>
      </c>
      <c r="C21" s="448" t="s">
        <v>30</v>
      </c>
      <c r="D21" s="409">
        <v>-32074.8112</v>
      </c>
      <c r="E21" s="409">
        <v>-31243.652699999999</v>
      </c>
      <c r="F21" s="447">
        <v>83.360299999999995</v>
      </c>
      <c r="G21" s="453">
        <v>83.378299999999996</v>
      </c>
      <c r="H21" s="451" t="s">
        <v>469</v>
      </c>
      <c r="I21" s="450">
        <f t="shared" si="2"/>
        <v>-1.480000000000814E-2</v>
      </c>
      <c r="J21" s="452">
        <f>G21-H21</f>
        <v>3.1999999999925421E-3</v>
      </c>
      <c r="K21" s="476">
        <f t="shared" si="1"/>
        <v>83.444800000000001</v>
      </c>
      <c r="L21" s="422">
        <v>354237.43913000001</v>
      </c>
      <c r="M21" s="421">
        <v>1392916.9293500001</v>
      </c>
      <c r="N21" s="420">
        <f t="shared" si="0"/>
        <v>121.57989999999999</v>
      </c>
      <c r="O21" s="419">
        <v>38.2196</v>
      </c>
      <c r="P21" s="418">
        <v>-3941940.1189999999</v>
      </c>
      <c r="Q21" s="417">
        <v>3368158.7310000001</v>
      </c>
      <c r="R21" s="416">
        <v>3702218.895</v>
      </c>
      <c r="S21" s="334"/>
    </row>
    <row r="22" spans="2:19" ht="21.75" customHeight="1">
      <c r="B22" s="449">
        <v>17</v>
      </c>
      <c r="C22" s="448" t="s">
        <v>32</v>
      </c>
      <c r="D22" s="409">
        <v>-32026.0324</v>
      </c>
      <c r="E22" s="409">
        <v>-31239.6823</v>
      </c>
      <c r="F22" s="447">
        <v>75.333699999999993</v>
      </c>
      <c r="G22" s="424">
        <v>0</v>
      </c>
      <c r="H22" s="451" t="s">
        <v>468</v>
      </c>
      <c r="I22" s="450">
        <f t="shared" si="2"/>
        <v>-1.660000000001105E-2</v>
      </c>
      <c r="J22" s="443">
        <v>0</v>
      </c>
      <c r="K22" s="476">
        <f t="shared" si="1"/>
        <v>75.418199999999999</v>
      </c>
      <c r="L22" s="422">
        <v>354239.02239</v>
      </c>
      <c r="M22" s="421">
        <v>1392917.0804900001</v>
      </c>
      <c r="N22" s="420">
        <f t="shared" si="0"/>
        <v>113.55549999999999</v>
      </c>
      <c r="O22" s="419">
        <v>38.221800000000002</v>
      </c>
      <c r="P22" s="418">
        <v>-3941915.9780000001</v>
      </c>
      <c r="Q22" s="417">
        <v>3368133.1069999998</v>
      </c>
      <c r="R22" s="416">
        <v>3702253.8330000001</v>
      </c>
      <c r="S22" s="334"/>
    </row>
    <row r="23" spans="2:19" ht="21.75" customHeight="1">
      <c r="B23" s="449">
        <v>18</v>
      </c>
      <c r="C23" s="448" t="s">
        <v>170</v>
      </c>
      <c r="D23" s="409">
        <v>-32087.445100000001</v>
      </c>
      <c r="E23" s="409">
        <v>-31136.601900000001</v>
      </c>
      <c r="F23" s="447">
        <v>80.527299999999997</v>
      </c>
      <c r="G23" s="424">
        <v>0</v>
      </c>
      <c r="H23" s="451" t="s">
        <v>467</v>
      </c>
      <c r="I23" s="450">
        <f t="shared" si="2"/>
        <v>-1.7099999999999227E-2</v>
      </c>
      <c r="J23" s="443">
        <v>0</v>
      </c>
      <c r="K23" s="476">
        <f t="shared" si="1"/>
        <v>80.611800000000002</v>
      </c>
      <c r="L23" s="422">
        <v>354237.04138000001</v>
      </c>
      <c r="M23" s="421">
        <v>1392921.1902000001</v>
      </c>
      <c r="N23" s="420">
        <f t="shared" si="0"/>
        <v>118.73779999999999</v>
      </c>
      <c r="O23" s="419">
        <v>38.210500000000003</v>
      </c>
      <c r="P23" s="418">
        <v>-3942013.38</v>
      </c>
      <c r="Q23" s="417">
        <v>3368080.45</v>
      </c>
      <c r="R23" s="416">
        <v>3702207.2820000001</v>
      </c>
      <c r="S23" s="334"/>
    </row>
    <row r="24" spans="2:19" ht="21.75" customHeight="1">
      <c r="B24" s="449">
        <v>19</v>
      </c>
      <c r="C24" s="448" t="s">
        <v>180</v>
      </c>
      <c r="D24" s="409">
        <v>-32085.755499999999</v>
      </c>
      <c r="E24" s="409">
        <v>-31146.761299999998</v>
      </c>
      <c r="F24" s="447">
        <v>80.25569999999999</v>
      </c>
      <c r="G24" s="453">
        <v>80.270700000000005</v>
      </c>
      <c r="H24" s="451" t="s">
        <v>466</v>
      </c>
      <c r="I24" s="450">
        <f t="shared" si="2"/>
        <v>-1.5400000000013847E-2</v>
      </c>
      <c r="J24" s="452">
        <f>G24-H24</f>
        <v>-3.9999999999906777E-4</v>
      </c>
      <c r="K24" s="476">
        <f t="shared" si="1"/>
        <v>80.340199999999996</v>
      </c>
      <c r="L24" s="422">
        <v>354237.09505</v>
      </c>
      <c r="M24" s="421">
        <v>1392920.78577</v>
      </c>
      <c r="N24" s="420">
        <f t="shared" si="0"/>
        <v>118.46709999999999</v>
      </c>
      <c r="O24" s="419">
        <v>38.211399999999998</v>
      </c>
      <c r="P24" s="418">
        <v>-3942005.875</v>
      </c>
      <c r="Q24" s="417">
        <v>3368087.409</v>
      </c>
      <c r="R24" s="416">
        <v>3702208.4670000002</v>
      </c>
      <c r="S24" s="334"/>
    </row>
    <row r="25" spans="2:19" ht="21.75" customHeight="1">
      <c r="B25" s="449">
        <v>20</v>
      </c>
      <c r="C25" s="448" t="s">
        <v>160</v>
      </c>
      <c r="D25" s="409">
        <v>-32050.710899999998</v>
      </c>
      <c r="E25" s="409">
        <v>-31150.429100000001</v>
      </c>
      <c r="F25" s="447">
        <v>74.5304</v>
      </c>
      <c r="G25" s="424">
        <v>0</v>
      </c>
      <c r="H25" s="451" t="s">
        <v>465</v>
      </c>
      <c r="I25" s="450">
        <f t="shared" si="2"/>
        <v>-2.2099999999994679E-2</v>
      </c>
      <c r="J25" s="443">
        <v>0</v>
      </c>
      <c r="K25" s="476">
        <f t="shared" si="1"/>
        <v>74.614900000000006</v>
      </c>
      <c r="L25" s="422">
        <v>354238.23177999997</v>
      </c>
      <c r="M25" s="421">
        <v>1392920.6349500001</v>
      </c>
      <c r="N25" s="420">
        <f t="shared" si="0"/>
        <v>112.7439</v>
      </c>
      <c r="O25" s="419">
        <v>38.213500000000003</v>
      </c>
      <c r="P25" s="418">
        <v>-3941984.3319999999</v>
      </c>
      <c r="Q25" s="417">
        <v>3368073.9890000001</v>
      </c>
      <c r="R25" s="416">
        <v>3702233.574</v>
      </c>
      <c r="S25" s="334"/>
    </row>
    <row r="26" spans="2:19" ht="21.75" customHeight="1">
      <c r="B26" s="449">
        <v>21</v>
      </c>
      <c r="C26" s="448" t="s">
        <v>159</v>
      </c>
      <c r="D26" s="409">
        <v>-32045.110700000001</v>
      </c>
      <c r="E26" s="409">
        <v>-31180.564600000002</v>
      </c>
      <c r="F26" s="447">
        <v>74.646799999999999</v>
      </c>
      <c r="G26" s="424">
        <v>0</v>
      </c>
      <c r="H26" s="451" t="s">
        <v>464</v>
      </c>
      <c r="I26" s="450">
        <f t="shared" si="2"/>
        <v>-2.0600000000001728E-2</v>
      </c>
      <c r="J26" s="443">
        <v>0</v>
      </c>
      <c r="K26" s="476">
        <f t="shared" si="1"/>
        <v>74.731300000000005</v>
      </c>
      <c r="L26" s="422">
        <v>354238.41006999998</v>
      </c>
      <c r="M26" s="421">
        <v>1392919.4351999999</v>
      </c>
      <c r="N26" s="420">
        <f t="shared" si="0"/>
        <v>112.863</v>
      </c>
      <c r="O26" s="419">
        <v>38.216200000000001</v>
      </c>
      <c r="P26" s="418">
        <v>-3941962.3760000002</v>
      </c>
      <c r="Q26" s="417">
        <v>3368094.8969999999</v>
      </c>
      <c r="R26" s="416">
        <v>3702238.105</v>
      </c>
      <c r="S26" s="334"/>
    </row>
    <row r="27" spans="2:19" ht="21.75" customHeight="1" thickBot="1">
      <c r="B27" s="449">
        <v>22</v>
      </c>
      <c r="C27" s="448" t="s">
        <v>221</v>
      </c>
      <c r="D27" s="409">
        <v>-32085.4879</v>
      </c>
      <c r="E27" s="409">
        <v>-31245.142800000001</v>
      </c>
      <c r="F27" s="447">
        <v>83.249799999999993</v>
      </c>
      <c r="G27" s="446">
        <v>0</v>
      </c>
      <c r="H27" s="445" t="s">
        <v>463</v>
      </c>
      <c r="I27" s="444">
        <f t="shared" si="2"/>
        <v>-1.5399999999999636E-2</v>
      </c>
      <c r="J27" s="443">
        <v>0</v>
      </c>
      <c r="K27" s="476">
        <f t="shared" si="1"/>
        <v>83.334299999999999</v>
      </c>
      <c r="L27" s="442">
        <v>354237.09252000001</v>
      </c>
      <c r="M27" s="441">
        <v>1392916.8715600001</v>
      </c>
      <c r="N27" s="406">
        <f t="shared" si="0"/>
        <v>121.46899999999999</v>
      </c>
      <c r="O27" s="405">
        <v>38.219200000000001</v>
      </c>
      <c r="P27" s="404">
        <v>-3941943.8470000001</v>
      </c>
      <c r="Q27" s="403">
        <v>3368163.827</v>
      </c>
      <c r="R27" s="402">
        <v>3702210.156</v>
      </c>
      <c r="S27" s="334"/>
    </row>
    <row r="28" spans="2:19" ht="21.75" customHeight="1">
      <c r="B28" s="440">
        <v>23</v>
      </c>
      <c r="C28" s="439" t="s">
        <v>439</v>
      </c>
      <c r="D28" s="438">
        <v>-32057.3282</v>
      </c>
      <c r="E28" s="438">
        <v>-31239.087100000001</v>
      </c>
      <c r="F28" s="437">
        <v>87.209699999999998</v>
      </c>
      <c r="G28" s="436">
        <v>0</v>
      </c>
      <c r="H28" s="436">
        <v>0</v>
      </c>
      <c r="I28" s="436">
        <v>0</v>
      </c>
      <c r="J28" s="435">
        <v>0</v>
      </c>
      <c r="K28" s="476">
        <f t="shared" si="1"/>
        <v>87.294200000000004</v>
      </c>
      <c r="L28" s="434">
        <v>354238.00695000001</v>
      </c>
      <c r="M28" s="433">
        <v>1392917.10855</v>
      </c>
      <c r="N28" s="432">
        <f t="shared" si="0"/>
        <v>125.4299</v>
      </c>
      <c r="O28" s="431">
        <v>38.220199999999998</v>
      </c>
      <c r="P28" s="430">
        <v>-3941937.6549999998</v>
      </c>
      <c r="Q28" s="429">
        <v>3368150.7009999999</v>
      </c>
      <c r="R28" s="428">
        <v>3702235.352</v>
      </c>
      <c r="S28" s="334"/>
    </row>
    <row r="29" spans="2:19" ht="21.75" customHeight="1">
      <c r="B29" s="427">
        <v>24</v>
      </c>
      <c r="C29" s="426" t="s">
        <v>438</v>
      </c>
      <c r="D29" s="425">
        <v>-32088.758600000001</v>
      </c>
      <c r="E29" s="425">
        <v>-31221.787400000001</v>
      </c>
      <c r="F29" s="360">
        <v>85.254599999999996</v>
      </c>
      <c r="G29" s="424">
        <v>0</v>
      </c>
      <c r="H29" s="424">
        <v>0</v>
      </c>
      <c r="I29" s="424">
        <v>0</v>
      </c>
      <c r="J29" s="423">
        <v>0</v>
      </c>
      <c r="K29" s="476">
        <f t="shared" si="1"/>
        <v>85.339100000000002</v>
      </c>
      <c r="L29" s="422">
        <v>354236.98904999997</v>
      </c>
      <c r="M29" s="421">
        <v>1392917.80122</v>
      </c>
      <c r="N29" s="420">
        <f t="shared" si="0"/>
        <v>123.4718</v>
      </c>
      <c r="O29" s="419">
        <v>38.217199999999998</v>
      </c>
      <c r="P29" s="418">
        <v>-3941961.679</v>
      </c>
      <c r="Q29" s="417">
        <v>3368148.3259999999</v>
      </c>
      <c r="R29" s="416">
        <v>3702208.7349999999</v>
      </c>
      <c r="S29" s="334"/>
    </row>
    <row r="30" spans="2:19" ht="21.75" customHeight="1">
      <c r="B30" s="427">
        <v>25</v>
      </c>
      <c r="C30" s="426" t="s">
        <v>437</v>
      </c>
      <c r="D30" s="425">
        <v>-32088.75</v>
      </c>
      <c r="E30" s="425">
        <v>-31221.788700000001</v>
      </c>
      <c r="F30" s="360">
        <v>83.620799999999988</v>
      </c>
      <c r="G30" s="424">
        <v>0</v>
      </c>
      <c r="H30" s="424">
        <v>0</v>
      </c>
      <c r="I30" s="424">
        <v>0</v>
      </c>
      <c r="J30" s="423">
        <v>0</v>
      </c>
      <c r="K30" s="476">
        <f t="shared" si="1"/>
        <v>83.705299999999994</v>
      </c>
      <c r="L30" s="422">
        <v>354236.98933000001</v>
      </c>
      <c r="M30" s="421">
        <v>1392917.8011700001</v>
      </c>
      <c r="N30" s="420">
        <f t="shared" si="0"/>
        <v>121.83799999999999</v>
      </c>
      <c r="O30" s="419">
        <v>38.217199999999998</v>
      </c>
      <c r="P30" s="418">
        <v>-3941960.6660000002</v>
      </c>
      <c r="Q30" s="417">
        <v>3368147.4619999998</v>
      </c>
      <c r="R30" s="416">
        <v>3702207.7889999999</v>
      </c>
      <c r="S30" s="334"/>
    </row>
    <row r="31" spans="2:19" ht="21.75" customHeight="1">
      <c r="B31" s="427">
        <v>26</v>
      </c>
      <c r="C31" s="426" t="s">
        <v>436</v>
      </c>
      <c r="D31" s="425">
        <v>-32110.0717</v>
      </c>
      <c r="E31" s="425">
        <v>-31145.0206</v>
      </c>
      <c r="F31" s="360">
        <v>84.319199999999995</v>
      </c>
      <c r="G31" s="424">
        <v>0</v>
      </c>
      <c r="H31" s="424">
        <v>0</v>
      </c>
      <c r="I31" s="424">
        <v>0</v>
      </c>
      <c r="J31" s="423">
        <v>0</v>
      </c>
      <c r="K31" s="476">
        <f t="shared" si="1"/>
        <v>84.403700000000001</v>
      </c>
      <c r="L31" s="422">
        <v>354236.30622000003</v>
      </c>
      <c r="M31" s="421">
        <v>1392920.8584100001</v>
      </c>
      <c r="N31" s="420">
        <f t="shared" si="0"/>
        <v>122.5292</v>
      </c>
      <c r="O31" s="419">
        <v>38.21</v>
      </c>
      <c r="P31" s="418">
        <v>-3942020.358</v>
      </c>
      <c r="Q31" s="417">
        <v>3368097.3820000002</v>
      </c>
      <c r="R31" s="416">
        <v>3702191.0959999999</v>
      </c>
      <c r="S31" s="334"/>
    </row>
    <row r="32" spans="2:19" ht="21.75" customHeight="1">
      <c r="B32" s="427">
        <v>27</v>
      </c>
      <c r="C32" s="426" t="s">
        <v>435</v>
      </c>
      <c r="D32" s="425">
        <v>-32090.6721</v>
      </c>
      <c r="E32" s="425">
        <v>-31140.995299999999</v>
      </c>
      <c r="F32" s="360">
        <v>81.581599999999995</v>
      </c>
      <c r="G32" s="424">
        <v>0</v>
      </c>
      <c r="H32" s="424">
        <v>0</v>
      </c>
      <c r="I32" s="424">
        <v>0</v>
      </c>
      <c r="J32" s="423">
        <v>0</v>
      </c>
      <c r="K32" s="476">
        <f t="shared" si="1"/>
        <v>81.6661</v>
      </c>
      <c r="L32" s="422">
        <v>354236.93615999998</v>
      </c>
      <c r="M32" s="421">
        <v>1392921.0158599999</v>
      </c>
      <c r="N32" s="420">
        <f t="shared" si="0"/>
        <v>119.7923</v>
      </c>
      <c r="O32" s="419">
        <v>38.210700000000003</v>
      </c>
      <c r="P32" s="418">
        <v>-3942012.6230000001</v>
      </c>
      <c r="Q32" s="417">
        <v>3368085.568</v>
      </c>
      <c r="R32" s="416">
        <v>3702205.264</v>
      </c>
      <c r="S32" s="334"/>
    </row>
    <row r="33" spans="2:19" ht="21.75" customHeight="1">
      <c r="B33" s="427">
        <v>28</v>
      </c>
      <c r="C33" s="426" t="s">
        <v>434</v>
      </c>
      <c r="D33" s="425">
        <v>-32081.184099999999</v>
      </c>
      <c r="E33" s="425">
        <v>-31235.694500000001</v>
      </c>
      <c r="F33" s="360">
        <v>85.481899999999996</v>
      </c>
      <c r="G33" s="424">
        <v>0</v>
      </c>
      <c r="H33" s="424">
        <v>0</v>
      </c>
      <c r="I33" s="424">
        <v>0</v>
      </c>
      <c r="J33" s="423">
        <v>0</v>
      </c>
      <c r="K33" s="476">
        <f t="shared" si="1"/>
        <v>85.566400000000002</v>
      </c>
      <c r="L33" s="422">
        <v>354237.23324999999</v>
      </c>
      <c r="M33" s="421">
        <v>1392917.2468600001</v>
      </c>
      <c r="N33" s="420">
        <f t="shared" si="0"/>
        <v>123.70059999999999</v>
      </c>
      <c r="O33" s="419">
        <v>38.218699999999998</v>
      </c>
      <c r="P33" s="418">
        <v>-3941949.4279999998</v>
      </c>
      <c r="Q33" s="417">
        <v>3368156.1869999999</v>
      </c>
      <c r="R33" s="416">
        <v>3702214.98</v>
      </c>
      <c r="S33" s="334"/>
    </row>
    <row r="34" spans="2:19" ht="21.75" customHeight="1">
      <c r="B34" s="427">
        <v>29</v>
      </c>
      <c r="C34" s="426" t="s">
        <v>433</v>
      </c>
      <c r="D34" s="425">
        <v>-32075.282899999998</v>
      </c>
      <c r="E34" s="425">
        <v>-31234.7317</v>
      </c>
      <c r="F34" s="360">
        <v>85.482699999999994</v>
      </c>
      <c r="G34" s="424">
        <v>0</v>
      </c>
      <c r="H34" s="424">
        <v>0</v>
      </c>
      <c r="I34" s="424">
        <v>0</v>
      </c>
      <c r="J34" s="423">
        <v>0</v>
      </c>
      <c r="K34" s="476">
        <f t="shared" si="1"/>
        <v>85.5672</v>
      </c>
      <c r="L34" s="422">
        <v>354237.42483999999</v>
      </c>
      <c r="M34" s="421">
        <v>1392917.28434</v>
      </c>
      <c r="N34" s="420">
        <f t="shared" si="0"/>
        <v>123.70159999999998</v>
      </c>
      <c r="O34" s="419">
        <v>38.218899999999998</v>
      </c>
      <c r="P34" s="418">
        <v>-3941947.4210000001</v>
      </c>
      <c r="Q34" s="417">
        <v>3368153.233</v>
      </c>
      <c r="R34" s="416">
        <v>3702219.7749999999</v>
      </c>
      <c r="S34" s="334"/>
    </row>
    <row r="35" spans="2:19" ht="21.75" customHeight="1" thickBot="1">
      <c r="B35" s="415">
        <v>30</v>
      </c>
      <c r="C35" s="414" t="s">
        <v>432</v>
      </c>
      <c r="D35" s="413">
        <v>-32094.096799999999</v>
      </c>
      <c r="E35" s="413">
        <v>-31246.821400000001</v>
      </c>
      <c r="F35" s="412">
        <v>75.177599999999998</v>
      </c>
      <c r="G35" s="411" t="s">
        <v>462</v>
      </c>
      <c r="H35" s="410">
        <v>75.195999999999998</v>
      </c>
      <c r="I35" s="410">
        <f>F35-H35</f>
        <v>-1.839999999999975E-2</v>
      </c>
      <c r="J35" s="409">
        <f>75.187-H35</f>
        <v>-9.0000000000003411E-3</v>
      </c>
      <c r="K35" s="476">
        <f t="shared" si="1"/>
        <v>75.262100000000004</v>
      </c>
      <c r="L35" s="408">
        <v>354236.81297999999</v>
      </c>
      <c r="M35" s="407">
        <v>1392916.8059799999</v>
      </c>
      <c r="N35" s="406">
        <f t="shared" si="0"/>
        <v>113.3965</v>
      </c>
      <c r="O35" s="405">
        <v>38.218899999999998</v>
      </c>
      <c r="P35" s="404">
        <v>-3941941.6159999999</v>
      </c>
      <c r="Q35" s="403">
        <v>3368164.09</v>
      </c>
      <c r="R35" s="402">
        <v>3702198.4479999999</v>
      </c>
      <c r="S35" s="334"/>
    </row>
    <row r="36" spans="2:19" ht="21.75" customHeight="1" thickBot="1">
      <c r="B36" s="401">
        <v>31</v>
      </c>
      <c r="C36" s="400" t="s">
        <v>461</v>
      </c>
      <c r="D36" s="398">
        <v>-32078.044999999998</v>
      </c>
      <c r="E36" s="398">
        <v>-31222.822</v>
      </c>
      <c r="F36" s="399">
        <v>85.497</v>
      </c>
      <c r="G36" s="398">
        <v>85.497</v>
      </c>
      <c r="H36" s="397">
        <v>0</v>
      </c>
      <c r="I36" s="397">
        <v>0</v>
      </c>
      <c r="J36" s="396">
        <v>0</v>
      </c>
      <c r="K36" s="476">
        <f t="shared" si="1"/>
        <v>85.581500000000005</v>
      </c>
      <c r="L36" s="395">
        <v>354237.33659999998</v>
      </c>
      <c r="M36" s="394">
        <v>1392917.7586000001</v>
      </c>
      <c r="N36" s="393">
        <f t="shared" si="0"/>
        <v>123.7148</v>
      </c>
      <c r="O36" s="392">
        <v>38.217799999999997</v>
      </c>
      <c r="P36" s="391">
        <v>-3941956.38</v>
      </c>
      <c r="Q36" s="390">
        <v>3368145.2069999999</v>
      </c>
      <c r="R36" s="389">
        <v>3702217.5750000002</v>
      </c>
      <c r="S36" s="334"/>
    </row>
  </sheetData>
  <mergeCells count="12">
    <mergeCell ref="J4:J5"/>
    <mergeCell ref="L4:N4"/>
    <mergeCell ref="P4:R5"/>
    <mergeCell ref="B4:B5"/>
    <mergeCell ref="C4:C5"/>
    <mergeCell ref="D4:D5"/>
    <mergeCell ref="E4:E5"/>
    <mergeCell ref="F4:F5"/>
    <mergeCell ref="O4:O5"/>
    <mergeCell ref="G4:G5"/>
    <mergeCell ref="H4:H5"/>
    <mergeCell ref="I4:I5"/>
  </mergeCells>
  <pageMargins left="0.35433070866141736" right="0.11811023622047245" top="0.78740157480314965" bottom="0.74803149606299213" header="0.39370078740157483" footer="0.31496062992125984"/>
  <pageSetup paperSize="8" orientation="landscape" horizont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E06A2-B027-41C2-A20B-A420ABC9D325}">
  <dimension ref="A1:G25"/>
  <sheetViews>
    <sheetView workbookViewId="0"/>
  </sheetViews>
  <sheetFormatPr defaultRowHeight="15"/>
  <cols>
    <col min="3" max="3" width="10.7109375" bestFit="1" customWidth="1"/>
    <col min="4" max="4" width="9.140625" style="110"/>
  </cols>
  <sheetData>
    <row r="1" spans="1:7">
      <c r="A1" s="47" t="s">
        <v>133</v>
      </c>
      <c r="B1" s="47" t="s">
        <v>135</v>
      </c>
      <c r="C1" s="47" t="s">
        <v>137</v>
      </c>
      <c r="D1" s="317" t="s">
        <v>145</v>
      </c>
      <c r="E1" s="47" t="s">
        <v>146</v>
      </c>
      <c r="F1" s="47" t="s">
        <v>147</v>
      </c>
      <c r="G1" s="47" t="s">
        <v>148</v>
      </c>
    </row>
    <row r="2" spans="1:7">
      <c r="A2">
        <v>93019</v>
      </c>
      <c r="B2" t="s">
        <v>85</v>
      </c>
      <c r="C2" s="54">
        <v>44845</v>
      </c>
      <c r="D2" s="110">
        <v>-9.3902000000000001</v>
      </c>
      <c r="E2">
        <v>5.0000000000000001E-4</v>
      </c>
      <c r="F2" t="s">
        <v>366</v>
      </c>
      <c r="G2" t="s">
        <v>237</v>
      </c>
    </row>
    <row r="3" spans="1:7">
      <c r="A3" t="s">
        <v>85</v>
      </c>
      <c r="B3" t="s">
        <v>86</v>
      </c>
      <c r="C3" s="54">
        <v>44845</v>
      </c>
      <c r="D3" s="110">
        <v>-0.81930000000000003</v>
      </c>
      <c r="E3">
        <v>5.0000000000000001E-4</v>
      </c>
      <c r="F3" t="str">
        <f>G2</f>
        <v>CON7</v>
      </c>
      <c r="G3" t="s">
        <v>240</v>
      </c>
    </row>
    <row r="4" spans="1:7">
      <c r="A4" t="str">
        <f>B3</f>
        <v>KX12</v>
      </c>
      <c r="B4" t="s">
        <v>227</v>
      </c>
      <c r="C4" s="54">
        <v>44845</v>
      </c>
      <c r="D4" s="110">
        <v>0.82140000000000002</v>
      </c>
      <c r="E4">
        <v>5.0000000000000001E-4</v>
      </c>
      <c r="F4" t="str">
        <f t="shared" ref="F4:F22" si="0">G3</f>
        <v>CON14</v>
      </c>
      <c r="G4" t="s">
        <v>241</v>
      </c>
    </row>
    <row r="5" spans="1:7">
      <c r="A5" t="str">
        <f t="shared" ref="A5:A22" si="1">B4</f>
        <v>KS3</v>
      </c>
      <c r="B5" t="s">
        <v>215</v>
      </c>
      <c r="C5" s="54">
        <v>44845</v>
      </c>
      <c r="D5" s="110">
        <v>-0.93200000000000005</v>
      </c>
      <c r="E5">
        <v>5.0000000000000001E-4</v>
      </c>
      <c r="F5" t="str">
        <f t="shared" si="0"/>
        <v>CON8</v>
      </c>
      <c r="G5" t="s">
        <v>226</v>
      </c>
    </row>
    <row r="6" spans="1:7">
      <c r="A6" t="str">
        <f t="shared" si="1"/>
        <v>KX14</v>
      </c>
      <c r="B6" t="s">
        <v>162</v>
      </c>
      <c r="C6" s="54">
        <v>44845</v>
      </c>
      <c r="D6" s="110">
        <v>0.1142</v>
      </c>
      <c r="E6">
        <v>5.9999999999999995E-4</v>
      </c>
      <c r="F6" t="str">
        <f t="shared" si="0"/>
        <v>CON16</v>
      </c>
      <c r="G6" t="s">
        <v>189</v>
      </c>
    </row>
    <row r="7" spans="1:7">
      <c r="A7" t="str">
        <f t="shared" si="1"/>
        <v>KX15</v>
      </c>
      <c r="B7" t="s">
        <v>160</v>
      </c>
      <c r="C7" s="54">
        <v>44845</v>
      </c>
      <c r="D7" s="110">
        <v>-0.74760000000000004</v>
      </c>
      <c r="E7">
        <v>5.9999999999999995E-4</v>
      </c>
      <c r="F7" t="str">
        <f t="shared" si="0"/>
        <v>CON17</v>
      </c>
      <c r="G7" t="s">
        <v>178</v>
      </c>
    </row>
    <row r="8" spans="1:7">
      <c r="A8" t="str">
        <f t="shared" si="1"/>
        <v>KN3</v>
      </c>
      <c r="B8" t="s">
        <v>159</v>
      </c>
      <c r="C8" s="54">
        <v>44845</v>
      </c>
      <c r="D8" s="110">
        <v>0.1149</v>
      </c>
      <c r="E8">
        <v>5.0000000000000001E-4</v>
      </c>
      <c r="F8" t="str">
        <f t="shared" si="0"/>
        <v>CON3</v>
      </c>
      <c r="G8" t="s">
        <v>184</v>
      </c>
    </row>
    <row r="9" spans="1:7">
      <c r="A9" t="str">
        <f t="shared" si="1"/>
        <v>KN4</v>
      </c>
      <c r="B9" t="s">
        <v>163</v>
      </c>
      <c r="C9" s="54">
        <v>44845</v>
      </c>
      <c r="D9" s="110">
        <v>0.5706</v>
      </c>
      <c r="E9">
        <v>5.0000000000000001E-4</v>
      </c>
      <c r="F9" t="str">
        <f t="shared" si="0"/>
        <v>CON4</v>
      </c>
      <c r="G9" t="s">
        <v>229</v>
      </c>
    </row>
    <row r="10" spans="1:7">
      <c r="A10" t="str">
        <f t="shared" si="1"/>
        <v>KX13</v>
      </c>
      <c r="B10" t="s">
        <v>32</v>
      </c>
      <c r="C10" s="54">
        <v>44845</v>
      </c>
      <c r="D10" s="110">
        <v>0.1123</v>
      </c>
      <c r="E10">
        <v>5.0000000000000001E-4</v>
      </c>
      <c r="F10" t="str">
        <f t="shared" si="0"/>
        <v>CON15</v>
      </c>
      <c r="G10" t="s">
        <v>232</v>
      </c>
    </row>
    <row r="11" spans="1:7">
      <c r="A11" t="str">
        <f t="shared" si="1"/>
        <v>KP29</v>
      </c>
      <c r="B11" t="s">
        <v>44</v>
      </c>
      <c r="C11" s="54">
        <v>44845</v>
      </c>
      <c r="D11" s="110">
        <v>0.76959999999999995</v>
      </c>
      <c r="E11">
        <v>6.9999999999999999E-4</v>
      </c>
      <c r="F11" t="str">
        <f t="shared" si="0"/>
        <v>CON20</v>
      </c>
      <c r="G11" t="s">
        <v>231</v>
      </c>
    </row>
    <row r="12" spans="1:7">
      <c r="A12" t="str">
        <f t="shared" si="1"/>
        <v>KS1</v>
      </c>
      <c r="B12">
        <v>93019</v>
      </c>
      <c r="C12" s="54">
        <v>44845</v>
      </c>
      <c r="D12" s="110">
        <v>9.3862000000000005</v>
      </c>
      <c r="E12">
        <v>6.9999999999999999E-4</v>
      </c>
      <c r="F12" t="str">
        <f t="shared" si="0"/>
        <v>CON6</v>
      </c>
      <c r="G12" t="s">
        <v>366</v>
      </c>
    </row>
    <row r="13" spans="1:7">
      <c r="A13">
        <f t="shared" si="1"/>
        <v>93019</v>
      </c>
      <c r="B13" t="s">
        <v>30</v>
      </c>
      <c r="C13" s="54">
        <v>44845</v>
      </c>
      <c r="D13" s="110">
        <v>-2.1309</v>
      </c>
      <c r="E13">
        <v>5.9999999999999995E-4</v>
      </c>
      <c r="F13" t="str">
        <f t="shared" si="0"/>
        <v>geonk</v>
      </c>
      <c r="G13" t="s">
        <v>245</v>
      </c>
    </row>
    <row r="14" spans="1:7">
      <c r="A14" t="str">
        <f t="shared" si="1"/>
        <v>KX20</v>
      </c>
      <c r="B14" t="s">
        <v>221</v>
      </c>
      <c r="C14" s="54">
        <v>44845</v>
      </c>
      <c r="D14" s="110">
        <v>-0.1099</v>
      </c>
      <c r="E14">
        <v>2.9999999999999997E-4</v>
      </c>
      <c r="F14" t="str">
        <f t="shared" si="0"/>
        <v>CON22</v>
      </c>
      <c r="G14" t="s">
        <v>244</v>
      </c>
    </row>
    <row r="15" spans="1:7">
      <c r="A15" t="str">
        <f t="shared" si="1"/>
        <v>KN5</v>
      </c>
      <c r="B15" t="s">
        <v>36</v>
      </c>
      <c r="C15" s="54">
        <v>44845</v>
      </c>
      <c r="D15" s="110">
        <v>-2.5999999999999999E-3</v>
      </c>
      <c r="E15">
        <v>4.0000000000000002E-4</v>
      </c>
      <c r="F15" t="str">
        <f t="shared" si="0"/>
        <v>CON5</v>
      </c>
      <c r="G15" t="s">
        <v>230</v>
      </c>
    </row>
    <row r="16" spans="1:7">
      <c r="A16" t="str">
        <f t="shared" si="1"/>
        <v>KX11</v>
      </c>
      <c r="B16" t="s">
        <v>45</v>
      </c>
      <c r="C16" s="54">
        <v>44845</v>
      </c>
      <c r="D16" s="110">
        <v>0.1085</v>
      </c>
      <c r="E16">
        <v>4.0000000000000002E-4</v>
      </c>
      <c r="F16" t="str">
        <f t="shared" si="0"/>
        <v>CON13</v>
      </c>
      <c r="G16" t="s">
        <v>234</v>
      </c>
    </row>
    <row r="17" spans="1:7">
      <c r="A17" t="str">
        <f t="shared" si="1"/>
        <v>KX9</v>
      </c>
      <c r="B17" t="s">
        <v>30</v>
      </c>
      <c r="C17" s="54">
        <v>44845</v>
      </c>
      <c r="D17" s="110">
        <v>4.0000000000000001E-3</v>
      </c>
      <c r="E17">
        <v>4.0000000000000002E-4</v>
      </c>
      <c r="F17" t="str">
        <f t="shared" si="0"/>
        <v>CON11</v>
      </c>
      <c r="G17" t="s">
        <v>245</v>
      </c>
    </row>
    <row r="18" spans="1:7">
      <c r="A18" t="s">
        <v>36</v>
      </c>
      <c r="B18" t="s">
        <v>38</v>
      </c>
      <c r="C18" s="54">
        <v>44845</v>
      </c>
      <c r="D18" s="110">
        <v>0.33040000000000003</v>
      </c>
      <c r="E18">
        <v>2.0000000000000001E-4</v>
      </c>
      <c r="F18" t="s">
        <v>230</v>
      </c>
      <c r="G18" t="s">
        <v>242</v>
      </c>
    </row>
    <row r="19" spans="1:7">
      <c r="A19" t="s">
        <v>160</v>
      </c>
      <c r="B19" t="s">
        <v>180</v>
      </c>
      <c r="C19" s="54">
        <v>44845</v>
      </c>
      <c r="D19" s="110">
        <v>5.7186000000000003</v>
      </c>
      <c r="E19">
        <v>8.9999999999999998E-4</v>
      </c>
      <c r="F19" t="s">
        <v>178</v>
      </c>
      <c r="G19" t="s">
        <v>182</v>
      </c>
    </row>
    <row r="20" spans="1:7">
      <c r="A20" t="str">
        <f t="shared" si="1"/>
        <v>KN2</v>
      </c>
      <c r="B20" t="s">
        <v>170</v>
      </c>
      <c r="C20" s="54">
        <v>44845</v>
      </c>
      <c r="D20" s="110">
        <v>0.27329999999999999</v>
      </c>
      <c r="E20">
        <v>2.9999999999999997E-4</v>
      </c>
      <c r="F20" t="str">
        <f t="shared" si="0"/>
        <v>CON2</v>
      </c>
      <c r="G20" t="s">
        <v>179</v>
      </c>
    </row>
    <row r="21" spans="1:7">
      <c r="A21" t="s">
        <v>180</v>
      </c>
      <c r="B21" t="s">
        <v>187</v>
      </c>
      <c r="C21" s="54">
        <v>44845</v>
      </c>
      <c r="D21" s="110">
        <v>4.343</v>
      </c>
      <c r="E21">
        <v>5.0000000000000001E-4</v>
      </c>
      <c r="F21" t="s">
        <v>182</v>
      </c>
      <c r="G21" t="s">
        <v>247</v>
      </c>
    </row>
    <row r="22" spans="1:7">
      <c r="A22" t="str">
        <f t="shared" si="1"/>
        <v>KX17</v>
      </c>
      <c r="B22" t="s">
        <v>216</v>
      </c>
      <c r="C22" s="54">
        <v>44845</v>
      </c>
      <c r="D22" s="110">
        <v>-0.61240000000000006</v>
      </c>
      <c r="E22">
        <v>2.9999999999999997E-4</v>
      </c>
      <c r="F22" t="str">
        <f t="shared" si="0"/>
        <v>CON19</v>
      </c>
      <c r="G22" t="s">
        <v>238</v>
      </c>
    </row>
    <row r="23" spans="1:7">
      <c r="A23" t="s">
        <v>187</v>
      </c>
      <c r="B23" t="s">
        <v>16</v>
      </c>
      <c r="C23" s="54">
        <v>44845</v>
      </c>
      <c r="D23" s="110">
        <v>2.2913000000000001</v>
      </c>
      <c r="E23">
        <v>4.0000000000000002E-4</v>
      </c>
      <c r="F23" t="s">
        <v>238</v>
      </c>
      <c r="G23" t="s">
        <v>228</v>
      </c>
    </row>
    <row r="24" spans="1:7">
      <c r="C24" s="54"/>
    </row>
    <row r="25" spans="1:7">
      <c r="C25" s="54"/>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37CF-C180-44A2-B741-7B83A490903E}">
  <dimension ref="A1:M40"/>
  <sheetViews>
    <sheetView workbookViewId="0"/>
  </sheetViews>
  <sheetFormatPr defaultRowHeight="15"/>
  <cols>
    <col min="3" max="3" width="10.7109375" style="54" bestFit="1" customWidth="1"/>
    <col min="5" max="5" width="12.28515625" style="109" bestFit="1" customWidth="1"/>
    <col min="6" max="7" width="11.5703125" style="109" bestFit="1" customWidth="1"/>
    <col min="13" max="13" width="9.140625" style="109"/>
  </cols>
  <sheetData>
    <row r="1" spans="1:13">
      <c r="A1" t="s">
        <v>374</v>
      </c>
      <c r="B1" t="s">
        <v>373</v>
      </c>
      <c r="C1" s="54" t="s">
        <v>372</v>
      </c>
      <c r="D1" t="s">
        <v>371</v>
      </c>
      <c r="E1" s="109" t="s">
        <v>376</v>
      </c>
      <c r="F1" s="109" t="s">
        <v>377</v>
      </c>
      <c r="G1" s="109" t="s">
        <v>378</v>
      </c>
      <c r="H1" s="109"/>
      <c r="I1" s="109" t="s">
        <v>381</v>
      </c>
      <c r="J1" s="109" t="s">
        <v>383</v>
      </c>
      <c r="K1" s="109" t="s">
        <v>382</v>
      </c>
      <c r="M1" s="109" t="s">
        <v>384</v>
      </c>
    </row>
    <row r="2" spans="1:13">
      <c r="A2" s="691" t="s">
        <v>180</v>
      </c>
      <c r="B2" s="691" t="s">
        <v>370</v>
      </c>
      <c r="C2" s="54">
        <v>44855</v>
      </c>
      <c r="D2" t="s">
        <v>375</v>
      </c>
      <c r="E2" s="109">
        <v>-3942006.1690000002</v>
      </c>
      <c r="F2" s="109">
        <v>3368087.2609999999</v>
      </c>
      <c r="G2" s="109">
        <v>3702208.4619999998</v>
      </c>
      <c r="I2" s="109">
        <v>8.0000000000000002E-3</v>
      </c>
      <c r="J2" s="109">
        <v>6.0000000000000001E-3</v>
      </c>
      <c r="K2">
        <v>1.6E-2</v>
      </c>
      <c r="M2" s="109">
        <v>80.653000000000006</v>
      </c>
    </row>
    <row r="3" spans="1:13">
      <c r="A3" s="691"/>
      <c r="B3" s="691"/>
      <c r="C3" s="54">
        <v>44856</v>
      </c>
      <c r="D3" t="s">
        <v>386</v>
      </c>
      <c r="E3" s="109">
        <v>-3942006.173</v>
      </c>
      <c r="F3" s="109">
        <v>3368087.264</v>
      </c>
      <c r="G3" s="109">
        <v>3702208.4649999999</v>
      </c>
      <c r="I3" s="109">
        <v>7.0000000000000001E-3</v>
      </c>
      <c r="J3" s="109">
        <v>5.0000000000000001E-3</v>
      </c>
      <c r="K3">
        <v>1.2999999999999999E-2</v>
      </c>
      <c r="M3" s="109">
        <v>80.659000000000006</v>
      </c>
    </row>
    <row r="4" spans="1:13">
      <c r="A4" s="691"/>
      <c r="B4" s="691"/>
      <c r="C4" s="54">
        <v>44857</v>
      </c>
      <c r="D4" t="s">
        <v>380</v>
      </c>
      <c r="E4" s="109">
        <v>-3942006.1779999998</v>
      </c>
      <c r="F4" s="109">
        <v>3368087.267</v>
      </c>
      <c r="G4" s="109">
        <v>3702208.47</v>
      </c>
      <c r="I4" s="109">
        <v>8.0000000000000002E-3</v>
      </c>
      <c r="J4" s="109">
        <v>5.0000000000000001E-3</v>
      </c>
      <c r="K4" s="109">
        <v>1.2999999999999999E-2</v>
      </c>
      <c r="M4" s="109">
        <v>80.665999999999997</v>
      </c>
    </row>
    <row r="5" spans="1:13">
      <c r="C5" s="54" t="s">
        <v>426</v>
      </c>
      <c r="E5" s="109">
        <v>-3942007.1889999998</v>
      </c>
      <c r="F5" s="109">
        <v>3368088.1379999998</v>
      </c>
      <c r="G5" s="109">
        <v>3702209.446</v>
      </c>
      <c r="I5" s="109">
        <v>6.0000000000000001E-3</v>
      </c>
      <c r="J5" s="109">
        <v>5.0000000000000001E-3</v>
      </c>
      <c r="K5">
        <v>8.9999999999999993E-3</v>
      </c>
      <c r="M5" s="109">
        <v>82.319000000000003</v>
      </c>
    </row>
    <row r="6" spans="1:13">
      <c r="A6" s="691" t="s">
        <v>180</v>
      </c>
      <c r="B6" s="692" t="s">
        <v>427</v>
      </c>
      <c r="C6" s="54">
        <v>44855</v>
      </c>
      <c r="D6" t="s">
        <v>375</v>
      </c>
      <c r="E6" s="109">
        <v>-3942006.1690000002</v>
      </c>
      <c r="F6" s="109">
        <v>3368087.2590000001</v>
      </c>
      <c r="G6" s="109">
        <v>3702208.46</v>
      </c>
      <c r="I6" s="109">
        <v>8.9999999999999993E-3</v>
      </c>
      <c r="J6" s="109">
        <v>6.0000000000000001E-3</v>
      </c>
      <c r="K6">
        <v>1.7999999999999999E-2</v>
      </c>
      <c r="M6" s="109">
        <v>80.650999999999996</v>
      </c>
    </row>
    <row r="7" spans="1:13">
      <c r="A7" s="691"/>
      <c r="B7" s="691"/>
      <c r="C7" s="54">
        <v>44856</v>
      </c>
      <c r="D7" t="s">
        <v>386</v>
      </c>
      <c r="E7" s="109">
        <v>-3942006.1660000002</v>
      </c>
      <c r="F7" s="109">
        <v>3368087.2579999999</v>
      </c>
      <c r="G7" s="109">
        <v>3702208.4589999998</v>
      </c>
      <c r="I7" s="109">
        <v>8.0000000000000002E-3</v>
      </c>
      <c r="J7" s="109">
        <v>6.0000000000000001E-3</v>
      </c>
      <c r="K7">
        <v>1.6E-2</v>
      </c>
      <c r="M7" s="109">
        <v>80.647000000000006</v>
      </c>
    </row>
    <row r="8" spans="1:13">
      <c r="A8" s="691"/>
      <c r="B8" s="691"/>
      <c r="C8" s="54">
        <v>44857</v>
      </c>
      <c r="D8" t="s">
        <v>380</v>
      </c>
      <c r="E8" s="109">
        <v>-3942006.1749999998</v>
      </c>
      <c r="F8" s="109">
        <v>3368087.2620000001</v>
      </c>
      <c r="G8" s="109">
        <v>3702208.4649999999</v>
      </c>
      <c r="I8" s="109">
        <v>8.9999999999999993E-3</v>
      </c>
      <c r="J8" s="109">
        <v>6.0000000000000001E-3</v>
      </c>
      <c r="K8">
        <v>1.6E-2</v>
      </c>
      <c r="M8" s="109">
        <v>80.659000000000006</v>
      </c>
    </row>
    <row r="10" spans="1:13">
      <c r="A10" s="691" t="s">
        <v>36</v>
      </c>
      <c r="B10" s="691" t="s">
        <v>387</v>
      </c>
      <c r="C10" s="54">
        <v>44855</v>
      </c>
      <c r="D10" t="s">
        <v>375</v>
      </c>
      <c r="E10" s="109">
        <v>-3941956.7239999999</v>
      </c>
      <c r="F10" s="109">
        <v>3368151.6269999999</v>
      </c>
      <c r="G10" s="109">
        <v>3702207.7859999998</v>
      </c>
      <c r="I10" s="109">
        <v>8.9999999999999993E-3</v>
      </c>
      <c r="J10" s="109">
        <v>6.0000000000000001E-3</v>
      </c>
      <c r="K10" s="109">
        <v>1.9E-2</v>
      </c>
      <c r="M10" s="109">
        <v>83.679000000000002</v>
      </c>
    </row>
    <row r="11" spans="1:13">
      <c r="A11" s="691"/>
      <c r="B11" s="691"/>
      <c r="C11" s="54">
        <v>44856</v>
      </c>
      <c r="D11" t="s">
        <v>386</v>
      </c>
      <c r="E11" s="109">
        <v>-3941956.7179999999</v>
      </c>
      <c r="F11" s="109">
        <v>3368151.6189999999</v>
      </c>
      <c r="G11" s="109">
        <v>3702207.7769999998</v>
      </c>
      <c r="I11" s="109">
        <v>8.0000000000000002E-3</v>
      </c>
      <c r="J11" s="109">
        <v>6.0000000000000001E-3</v>
      </c>
      <c r="K11" s="109">
        <v>1.7000000000000001E-2</v>
      </c>
      <c r="M11" s="109">
        <v>83.665999999999997</v>
      </c>
    </row>
    <row r="12" spans="1:13">
      <c r="A12" s="691"/>
      <c r="B12" s="691"/>
      <c r="C12" s="54">
        <v>44857</v>
      </c>
      <c r="D12" t="s">
        <v>380</v>
      </c>
      <c r="E12" s="109">
        <v>-3941956.7239999999</v>
      </c>
      <c r="F12" s="109">
        <v>3368151.6239999998</v>
      </c>
      <c r="G12" s="109">
        <v>3702207.7820000001</v>
      </c>
      <c r="I12" s="109">
        <v>8.9999999999999993E-3</v>
      </c>
      <c r="J12">
        <v>6.0000000000000001E-3</v>
      </c>
      <c r="K12">
        <v>1.6E-2</v>
      </c>
      <c r="M12" s="109">
        <v>83.674999999999997</v>
      </c>
    </row>
    <row r="13" spans="1:13">
      <c r="A13" s="105"/>
      <c r="B13" s="105"/>
      <c r="E13" s="109">
        <v>-3941957.7420000001</v>
      </c>
      <c r="F13" s="109">
        <v>3368152.5019999999</v>
      </c>
      <c r="G13" s="109">
        <v>3702208.7689999999</v>
      </c>
      <c r="I13" s="109">
        <v>6.0000000000000001E-3</v>
      </c>
      <c r="J13">
        <v>5.0000000000000001E-3</v>
      </c>
      <c r="K13">
        <v>1.0999999999999999E-2</v>
      </c>
      <c r="M13" s="109">
        <v>85.341999999999999</v>
      </c>
    </row>
    <row r="14" spans="1:13">
      <c r="A14" s="105"/>
      <c r="B14" s="105"/>
      <c r="I14" s="109"/>
    </row>
    <row r="15" spans="1:13">
      <c r="A15" s="691" t="s">
        <v>36</v>
      </c>
      <c r="B15" s="691" t="s">
        <v>387</v>
      </c>
      <c r="C15" s="54">
        <v>44855</v>
      </c>
      <c r="D15" t="s">
        <v>375</v>
      </c>
      <c r="E15" s="109">
        <v>-3941956.7349999999</v>
      </c>
      <c r="F15" s="109">
        <v>3368151.6349999998</v>
      </c>
      <c r="G15" s="109">
        <v>3702207.7960000001</v>
      </c>
      <c r="I15" s="109">
        <v>8.9999999999999993E-3</v>
      </c>
      <c r="J15" s="109">
        <v>7.0000000000000001E-3</v>
      </c>
      <c r="K15">
        <v>2.1000000000000001E-2</v>
      </c>
      <c r="M15" s="109">
        <v>83.694999999999993</v>
      </c>
    </row>
    <row r="16" spans="1:13">
      <c r="A16" s="691"/>
      <c r="B16" s="691"/>
      <c r="C16" s="54">
        <v>44856</v>
      </c>
      <c r="D16" t="s">
        <v>386</v>
      </c>
      <c r="E16" s="109">
        <v>-3941956.719</v>
      </c>
      <c r="F16" s="109">
        <v>3368151.62</v>
      </c>
      <c r="G16" s="109">
        <v>3702207.7779999999</v>
      </c>
      <c r="I16" s="109">
        <v>8.0000000000000002E-3</v>
      </c>
      <c r="J16">
        <v>6.0000000000000001E-3</v>
      </c>
      <c r="K16">
        <v>1.7000000000000001E-2</v>
      </c>
      <c r="M16" s="109">
        <v>83.667000000000002</v>
      </c>
    </row>
    <row r="17" spans="1:13">
      <c r="A17" s="691"/>
      <c r="B17" s="691"/>
      <c r="C17" s="54">
        <v>44857</v>
      </c>
      <c r="D17" t="s">
        <v>380</v>
      </c>
      <c r="E17" s="109">
        <v>-3941956.7289999998</v>
      </c>
      <c r="F17" s="109">
        <v>3368151.6239999998</v>
      </c>
      <c r="G17" s="109">
        <v>3702207.7829999998</v>
      </c>
      <c r="I17">
        <v>8.9999999999999993E-3</v>
      </c>
      <c r="J17">
        <v>6.0000000000000001E-3</v>
      </c>
      <c r="K17">
        <v>1.7000000000000001E-2</v>
      </c>
      <c r="M17" s="109">
        <v>83.679000000000002</v>
      </c>
    </row>
    <row r="18" spans="1:13">
      <c r="A18" s="105"/>
      <c r="B18" s="105"/>
    </row>
    <row r="19" spans="1:13">
      <c r="A19" s="691" t="s">
        <v>212</v>
      </c>
      <c r="B19" s="691" t="s">
        <v>385</v>
      </c>
      <c r="C19" s="54">
        <v>44855</v>
      </c>
      <c r="D19" t="s">
        <v>375</v>
      </c>
      <c r="E19" s="109">
        <v>-3942012.5129999998</v>
      </c>
      <c r="F19" s="109">
        <v>3368104.3360000001</v>
      </c>
      <c r="G19" s="109">
        <v>3702197.719</v>
      </c>
      <c r="I19" s="109">
        <v>2.36</v>
      </c>
      <c r="J19" s="109">
        <v>0.71899999999999997</v>
      </c>
      <c r="K19">
        <v>3.198</v>
      </c>
      <c r="M19" s="109">
        <v>87.305000000000007</v>
      </c>
    </row>
    <row r="20" spans="1:13" ht="15.75" customHeight="1">
      <c r="A20" s="691"/>
      <c r="B20" s="691"/>
      <c r="C20" s="54">
        <v>44856</v>
      </c>
      <c r="D20" t="s">
        <v>386</v>
      </c>
      <c r="E20" s="109">
        <v>-3942013.0180000002</v>
      </c>
      <c r="F20" s="109">
        <v>3368104.8160000001</v>
      </c>
      <c r="G20" s="109">
        <v>3702198.1669999999</v>
      </c>
      <c r="I20" s="109">
        <v>0.64</v>
      </c>
      <c r="J20">
        <v>0.28399999999999997</v>
      </c>
      <c r="K20">
        <v>1.74</v>
      </c>
      <c r="M20" s="109">
        <v>88.131</v>
      </c>
    </row>
    <row r="21" spans="1:13" ht="15.75" customHeight="1">
      <c r="A21" s="691"/>
      <c r="B21" s="691"/>
      <c r="C21" s="54">
        <v>44857</v>
      </c>
      <c r="D21" t="s">
        <v>380</v>
      </c>
      <c r="E21" s="109">
        <v>-3942012.1</v>
      </c>
      <c r="F21" s="109">
        <v>3368104.0720000002</v>
      </c>
      <c r="G21" s="109">
        <v>3702197.335</v>
      </c>
      <c r="I21" s="109">
        <v>0.35899999999999999</v>
      </c>
      <c r="J21" s="109">
        <v>0.2</v>
      </c>
      <c r="K21">
        <v>1.1659999999999999</v>
      </c>
      <c r="M21" s="109">
        <v>86.686999999999998</v>
      </c>
    </row>
    <row r="22" spans="1:13" ht="15.75" customHeight="1">
      <c r="I22" s="109"/>
    </row>
    <row r="23" spans="1:13" ht="15.75" customHeight="1">
      <c r="A23" s="691" t="s">
        <v>212</v>
      </c>
      <c r="B23" s="692" t="s">
        <v>428</v>
      </c>
      <c r="C23" s="54">
        <v>44855</v>
      </c>
      <c r="D23" t="s">
        <v>375</v>
      </c>
      <c r="E23" s="109">
        <v>-3942012.7310000001</v>
      </c>
      <c r="F23" s="109">
        <v>3368104.11</v>
      </c>
      <c r="G23" s="109">
        <v>3702197.8029999998</v>
      </c>
      <c r="I23" s="109"/>
      <c r="M23" s="109">
        <v>87.369</v>
      </c>
    </row>
    <row r="24" spans="1:13" ht="15.75" customHeight="1">
      <c r="A24" s="691"/>
      <c r="B24" s="691"/>
      <c r="C24" s="54">
        <v>44856</v>
      </c>
      <c r="D24" t="s">
        <v>386</v>
      </c>
      <c r="E24" s="109">
        <v>-3942013.1260000002</v>
      </c>
      <c r="F24" s="109">
        <v>3368104.838</v>
      </c>
      <c r="G24" s="109">
        <v>3702198.3139999998</v>
      </c>
      <c r="I24" s="109">
        <v>0.57399999999999995</v>
      </c>
      <c r="J24">
        <v>0.27700000000000002</v>
      </c>
      <c r="K24">
        <v>1.71</v>
      </c>
      <c r="M24" s="109">
        <v>88.295000000000002</v>
      </c>
    </row>
    <row r="25" spans="1:13" ht="15.75" customHeight="1">
      <c r="A25" s="691"/>
      <c r="B25" s="691"/>
      <c r="C25" s="54">
        <v>44857</v>
      </c>
      <c r="D25" t="s">
        <v>380</v>
      </c>
      <c r="E25" s="109">
        <v>-3942012.5890000002</v>
      </c>
      <c r="F25" s="109">
        <v>3368104.4339999999</v>
      </c>
      <c r="G25" s="109">
        <v>3702197.93</v>
      </c>
      <c r="I25" s="109">
        <v>0.20599999999999999</v>
      </c>
      <c r="J25">
        <v>0.13100000000000001</v>
      </c>
      <c r="K25">
        <v>0.91100000000000003</v>
      </c>
      <c r="M25" s="109">
        <v>87.525999999999996</v>
      </c>
    </row>
    <row r="26" spans="1:13" ht="15.75" customHeight="1">
      <c r="I26" s="109"/>
    </row>
    <row r="27" spans="1:13">
      <c r="A27" s="691" t="s">
        <v>30</v>
      </c>
      <c r="B27" s="691" t="s">
        <v>379</v>
      </c>
      <c r="C27" s="54">
        <v>44855</v>
      </c>
      <c r="D27" t="s">
        <v>375</v>
      </c>
      <c r="E27" s="109">
        <v>-3941940.4279999998</v>
      </c>
      <c r="F27" s="109">
        <v>3368158.588</v>
      </c>
      <c r="G27" s="109">
        <v>3702218.8840000001</v>
      </c>
      <c r="I27" s="109">
        <v>8.0000000000000002E-3</v>
      </c>
      <c r="J27" s="109">
        <v>6.0000000000000001E-3</v>
      </c>
      <c r="K27" s="109">
        <v>1.6E-2</v>
      </c>
      <c r="M27" s="109">
        <v>83.766999999999996</v>
      </c>
    </row>
    <row r="28" spans="1:13">
      <c r="A28" s="691"/>
      <c r="B28" s="691"/>
      <c r="C28" s="54">
        <v>44856</v>
      </c>
      <c r="D28" t="s">
        <v>386</v>
      </c>
      <c r="E28" s="109">
        <v>-3941940.4270000001</v>
      </c>
      <c r="F28" s="109">
        <v>3368158.588</v>
      </c>
      <c r="G28" s="109">
        <v>3702218.8810000001</v>
      </c>
      <c r="I28" s="109">
        <v>7.0000000000000001E-3</v>
      </c>
      <c r="J28">
        <v>5.0000000000000001E-3</v>
      </c>
      <c r="K28" s="109">
        <v>1.4E-2</v>
      </c>
      <c r="M28" s="109">
        <v>83.763999999999996</v>
      </c>
    </row>
    <row r="29" spans="1:13">
      <c r="A29" s="691"/>
      <c r="B29" s="691"/>
      <c r="C29" s="54">
        <v>44857</v>
      </c>
      <c r="D29" t="s">
        <v>380</v>
      </c>
      <c r="E29" s="109">
        <v>-3941940.4360000002</v>
      </c>
      <c r="F29" s="109">
        <v>3368158.5929999999</v>
      </c>
      <c r="G29" s="109">
        <v>3702218.8870000001</v>
      </c>
      <c r="I29" s="109">
        <v>8.0000000000000002E-3</v>
      </c>
      <c r="J29" s="109">
        <v>5.0000000000000001E-3</v>
      </c>
      <c r="K29" s="109">
        <v>1.4E-2</v>
      </c>
      <c r="M29" s="109">
        <v>83.775999999999996</v>
      </c>
    </row>
    <row r="30" spans="1:13">
      <c r="C30" s="54" t="s">
        <v>426</v>
      </c>
      <c r="E30" s="109">
        <v>-3941941.446</v>
      </c>
      <c r="F30" s="109">
        <v>3368159.4649999999</v>
      </c>
      <c r="G30" s="109">
        <v>3702219.8650000002</v>
      </c>
      <c r="I30" s="109">
        <v>6.0000000000000001E-3</v>
      </c>
      <c r="J30">
        <v>5.0000000000000001E-3</v>
      </c>
      <c r="K30">
        <v>0.01</v>
      </c>
      <c r="M30" s="109">
        <v>85.43</v>
      </c>
    </row>
    <row r="31" spans="1:13">
      <c r="A31" s="691" t="s">
        <v>30</v>
      </c>
      <c r="B31" s="691" t="s">
        <v>379</v>
      </c>
      <c r="C31" s="54">
        <v>44855</v>
      </c>
      <c r="D31" t="s">
        <v>375</v>
      </c>
      <c r="E31" s="109">
        <v>-3941940.43</v>
      </c>
      <c r="F31" s="109">
        <v>3368158.5920000002</v>
      </c>
      <c r="G31" s="109">
        <v>3702218.8849999998</v>
      </c>
      <c r="I31" s="109">
        <v>8.9999999999999993E-3</v>
      </c>
      <c r="J31" s="109">
        <v>6.0000000000000001E-3</v>
      </c>
      <c r="K31">
        <v>1.7000000000000001E-2</v>
      </c>
      <c r="M31" s="109">
        <v>83.77</v>
      </c>
    </row>
    <row r="32" spans="1:13">
      <c r="A32" s="691"/>
      <c r="B32" s="691"/>
      <c r="C32" s="54">
        <v>44856</v>
      </c>
      <c r="D32" t="s">
        <v>386</v>
      </c>
      <c r="E32" s="109">
        <v>-3941940.43</v>
      </c>
      <c r="F32" s="109">
        <v>3368158.5920000002</v>
      </c>
      <c r="G32" s="109">
        <v>3702218.8829999999</v>
      </c>
      <c r="I32" s="109">
        <v>8.0000000000000002E-3</v>
      </c>
      <c r="J32">
        <v>6.0000000000000001E-3</v>
      </c>
      <c r="K32">
        <v>1.4999999999999999E-2</v>
      </c>
      <c r="M32" s="109">
        <v>83.769000000000005</v>
      </c>
    </row>
    <row r="33" spans="1:13">
      <c r="A33" s="691"/>
      <c r="B33" s="691"/>
      <c r="C33" s="54">
        <v>44857</v>
      </c>
      <c r="D33" t="s">
        <v>380</v>
      </c>
      <c r="E33" s="109">
        <v>-3941940.4380000001</v>
      </c>
      <c r="F33" s="109">
        <v>3368158.5959999999</v>
      </c>
      <c r="G33" s="109">
        <v>3702218.8879999998</v>
      </c>
      <c r="I33" s="109">
        <v>8.9999999999999993E-3</v>
      </c>
      <c r="J33">
        <v>6.0000000000000001E-3</v>
      </c>
      <c r="K33">
        <v>1.4999999999999999E-2</v>
      </c>
      <c r="M33" s="109">
        <v>83.778999999999996</v>
      </c>
    </row>
    <row r="35" spans="1:13">
      <c r="C35" s="54">
        <v>44855</v>
      </c>
      <c r="D35" t="s">
        <v>375</v>
      </c>
      <c r="E35" s="109">
        <v>-3941956.6843368099</v>
      </c>
      <c r="F35" s="109">
        <v>3368145.0649999999</v>
      </c>
      <c r="G35" s="109">
        <v>3702217.5869999998</v>
      </c>
      <c r="I35" s="109">
        <v>7.0000000000000001E-3</v>
      </c>
      <c r="J35" s="109">
        <v>5.0000000000000001E-3</v>
      </c>
      <c r="K35" s="109">
        <v>1.2999999999999999E-2</v>
      </c>
      <c r="M35" s="109">
        <v>85.914000000000001</v>
      </c>
    </row>
    <row r="36" spans="1:13">
      <c r="A36">
        <v>3019</v>
      </c>
      <c r="C36" s="54">
        <v>44856</v>
      </c>
      <c r="D36" t="s">
        <v>386</v>
      </c>
      <c r="E36" s="109">
        <v>-3941956.682</v>
      </c>
      <c r="F36" s="109">
        <v>3368145.0649999999</v>
      </c>
      <c r="G36" s="109">
        <v>3702217.585</v>
      </c>
      <c r="I36" s="109">
        <v>7.0000000000000001E-3</v>
      </c>
      <c r="J36">
        <v>5.0000000000000001E-3</v>
      </c>
      <c r="K36">
        <v>1.2999999999999999E-2</v>
      </c>
      <c r="M36" s="109">
        <v>85.911000000000001</v>
      </c>
    </row>
    <row r="37" spans="1:13">
      <c r="C37" s="54">
        <v>44857</v>
      </c>
      <c r="D37" t="s">
        <v>380</v>
      </c>
      <c r="E37" s="109">
        <v>-3941956.6850000001</v>
      </c>
      <c r="F37" s="109">
        <v>3368145.0669999998</v>
      </c>
      <c r="G37" s="109">
        <v>3702217.588</v>
      </c>
      <c r="I37" s="109">
        <v>7.0000000000000001E-3</v>
      </c>
      <c r="J37" s="109">
        <v>5.0000000000000001E-3</v>
      </c>
      <c r="K37">
        <v>1.2E-2</v>
      </c>
      <c r="M37" s="109">
        <v>85.915999999999997</v>
      </c>
    </row>
    <row r="38" spans="1:13">
      <c r="I38" s="109"/>
      <c r="J38" s="109"/>
    </row>
    <row r="39" spans="1:13">
      <c r="A39">
        <v>3019</v>
      </c>
      <c r="C39" s="54">
        <v>44855</v>
      </c>
      <c r="D39" s="54">
        <v>44857</v>
      </c>
      <c r="E39" s="109">
        <v>-3941956.682</v>
      </c>
      <c r="F39" s="109">
        <v>3368145.0669999998</v>
      </c>
      <c r="G39" s="109">
        <v>3702217.5890000002</v>
      </c>
      <c r="I39" s="109">
        <v>6.0000000000000001E-3</v>
      </c>
      <c r="J39">
        <v>4.0000000000000001E-3</v>
      </c>
      <c r="K39">
        <v>8.0000000000000002E-3</v>
      </c>
      <c r="M39" s="109">
        <v>85.914000000000001</v>
      </c>
    </row>
    <row r="40" spans="1:13">
      <c r="E40" s="109">
        <f>_xlfn.STDEV.P(E35:E37)</f>
        <v>1.2867056009897258E-3</v>
      </c>
      <c r="F40" s="109">
        <f>_xlfn.STDEV.P(F35:F37)</f>
        <v>9.4280897660568462E-4</v>
      </c>
      <c r="G40" s="109">
        <f>_xlfn.STDEV.P(G35:G37)</f>
        <v>1.2472191259377816E-3</v>
      </c>
    </row>
  </sheetData>
  <mergeCells count="16">
    <mergeCell ref="A31:A33"/>
    <mergeCell ref="B31:B33"/>
    <mergeCell ref="A27:A29"/>
    <mergeCell ref="B27:B29"/>
    <mergeCell ref="A10:A12"/>
    <mergeCell ref="B10:B12"/>
    <mergeCell ref="B2:B4"/>
    <mergeCell ref="A2:A4"/>
    <mergeCell ref="B19:B21"/>
    <mergeCell ref="A19:A21"/>
    <mergeCell ref="A23:A25"/>
    <mergeCell ref="B23:B25"/>
    <mergeCell ref="A15:A17"/>
    <mergeCell ref="B15:B17"/>
    <mergeCell ref="A6:A8"/>
    <mergeCell ref="B6: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FF6F2-FC89-4B9E-B9DB-4FF68990B18B}">
  <dimension ref="A1:K38"/>
  <sheetViews>
    <sheetView workbookViewId="0"/>
  </sheetViews>
  <sheetFormatPr defaultRowHeight="15"/>
  <cols>
    <col min="3" max="3" width="12.5703125" style="319" bestFit="1" customWidth="1"/>
    <col min="4" max="4" width="13.7109375" style="319" bestFit="1" customWidth="1"/>
    <col min="6" max="6" width="13.5703125" customWidth="1"/>
    <col min="7" max="8" width="9.140625" style="110"/>
    <col min="9" max="9" width="11" bestFit="1" customWidth="1"/>
  </cols>
  <sheetData>
    <row r="1" spans="2:7">
      <c r="F1" t="s">
        <v>399</v>
      </c>
    </row>
    <row r="2" spans="2:7">
      <c r="B2" t="s">
        <v>396</v>
      </c>
      <c r="C2" s="319" t="s">
        <v>397</v>
      </c>
      <c r="D2" s="319" t="s">
        <v>398</v>
      </c>
      <c r="F2" t="s">
        <v>400</v>
      </c>
      <c r="G2" s="110" t="s">
        <v>402</v>
      </c>
    </row>
    <row r="3" spans="2:7">
      <c r="B3" t="s">
        <v>252</v>
      </c>
      <c r="C3" s="319">
        <v>354238.00695000001</v>
      </c>
      <c r="D3" s="319">
        <v>1392917.10855</v>
      </c>
      <c r="F3">
        <v>38.220199999999998</v>
      </c>
      <c r="G3" s="110">
        <v>38.220199999999998</v>
      </c>
    </row>
    <row r="4" spans="2:7">
      <c r="B4" t="s">
        <v>401</v>
      </c>
      <c r="C4" s="319">
        <v>354236.93615999998</v>
      </c>
      <c r="D4" s="319">
        <v>1392921.0158599999</v>
      </c>
      <c r="F4">
        <v>38.210700000000003</v>
      </c>
      <c r="G4" s="110">
        <v>38.210700000000003</v>
      </c>
    </row>
    <row r="5" spans="2:7">
      <c r="B5">
        <v>1</v>
      </c>
      <c r="C5" s="319">
        <v>354100</v>
      </c>
      <c r="D5" s="319">
        <v>1392800</v>
      </c>
      <c r="G5" s="110">
        <v>38.231900000000003</v>
      </c>
    </row>
    <row r="6" spans="2:7">
      <c r="B6">
        <v>2</v>
      </c>
      <c r="C6" s="319">
        <v>354100</v>
      </c>
      <c r="D6" s="319">
        <v>1393030</v>
      </c>
      <c r="G6" s="110">
        <v>37.922699999999999</v>
      </c>
    </row>
    <row r="7" spans="2:7">
      <c r="B7">
        <v>3</v>
      </c>
      <c r="C7" s="319">
        <v>354300</v>
      </c>
      <c r="D7" s="319">
        <v>1393030</v>
      </c>
      <c r="G7" s="110">
        <v>38.115299999999998</v>
      </c>
    </row>
    <row r="8" spans="2:7">
      <c r="B8">
        <v>4</v>
      </c>
      <c r="C8" s="319">
        <v>354300</v>
      </c>
      <c r="D8" s="319">
        <v>1392800</v>
      </c>
      <c r="G8" s="110">
        <v>38.4116</v>
      </c>
    </row>
    <row r="9" spans="2:7">
      <c r="B9">
        <v>5</v>
      </c>
      <c r="C9" s="319">
        <v>354200</v>
      </c>
      <c r="D9" s="319">
        <v>1392800</v>
      </c>
      <c r="G9" s="110">
        <v>38.320799999999998</v>
      </c>
    </row>
    <row r="10" spans="2:7">
      <c r="B10">
        <v>6</v>
      </c>
      <c r="C10" s="319">
        <v>354200</v>
      </c>
      <c r="D10" s="319">
        <v>1392930</v>
      </c>
      <c r="G10" s="110">
        <v>38.133800000000001</v>
      </c>
    </row>
    <row r="11" spans="2:7">
      <c r="B11">
        <v>7</v>
      </c>
      <c r="C11" s="319">
        <v>354300</v>
      </c>
      <c r="D11" s="319">
        <v>1392930</v>
      </c>
      <c r="G11" s="110">
        <v>38.229700000000001</v>
      </c>
    </row>
    <row r="12" spans="2:7">
      <c r="B12">
        <v>8</v>
      </c>
      <c r="C12" s="319">
        <v>354300</v>
      </c>
      <c r="D12" s="319">
        <v>1392800</v>
      </c>
      <c r="G12" s="110">
        <v>38.4116</v>
      </c>
    </row>
    <row r="14" spans="2:7">
      <c r="B14" s="320" t="s">
        <v>403</v>
      </c>
      <c r="C14" s="319" t="s">
        <v>405</v>
      </c>
      <c r="D14" s="319">
        <v>3771.7820000000002</v>
      </c>
    </row>
    <row r="15" spans="2:7">
      <c r="B15" s="320" t="s">
        <v>404</v>
      </c>
      <c r="C15" s="319" t="s">
        <v>406</v>
      </c>
      <c r="D15" s="319">
        <v>3770.2130000000002</v>
      </c>
    </row>
    <row r="16" spans="2:7">
      <c r="B16" s="318">
        <v>45295</v>
      </c>
      <c r="C16" s="319" t="s">
        <v>407</v>
      </c>
    </row>
    <row r="17" spans="1:11">
      <c r="B17" s="318">
        <v>45325</v>
      </c>
    </row>
    <row r="19" spans="1:11">
      <c r="F19" t="s">
        <v>399</v>
      </c>
    </row>
    <row r="20" spans="1:11">
      <c r="B20" t="s">
        <v>396</v>
      </c>
      <c r="C20" s="319" t="s">
        <v>397</v>
      </c>
      <c r="D20" s="319" t="s">
        <v>398</v>
      </c>
      <c r="F20" t="s">
        <v>400</v>
      </c>
      <c r="G20" s="110" t="s">
        <v>402</v>
      </c>
    </row>
    <row r="21" spans="1:11">
      <c r="B21" t="s">
        <v>252</v>
      </c>
      <c r="C21" s="319">
        <v>354238.00695000001</v>
      </c>
      <c r="D21" s="319">
        <v>1392917.10855</v>
      </c>
      <c r="F21">
        <v>38.220199999999998</v>
      </c>
      <c r="G21" s="110">
        <v>38.220199999999998</v>
      </c>
    </row>
    <row r="22" spans="1:11">
      <c r="B22" t="s">
        <v>409</v>
      </c>
      <c r="C22" s="319">
        <v>354200.00695000001</v>
      </c>
      <c r="D22" s="319">
        <v>1392917.10855</v>
      </c>
      <c r="G22" s="110">
        <v>38.1599</v>
      </c>
    </row>
    <row r="23" spans="1:11">
      <c r="B23" t="s">
        <v>408</v>
      </c>
      <c r="C23" s="319">
        <v>354300</v>
      </c>
      <c r="D23" s="319">
        <v>1392917.10855</v>
      </c>
      <c r="G23" s="110">
        <v>38.255099999999999</v>
      </c>
    </row>
    <row r="24" spans="1:11">
      <c r="B24" t="s">
        <v>410</v>
      </c>
      <c r="C24" s="319">
        <v>354238.00695000001</v>
      </c>
      <c r="D24" s="319">
        <v>1392900</v>
      </c>
      <c r="G24" s="110">
        <v>38.254100000000001</v>
      </c>
    </row>
    <row r="25" spans="1:11">
      <c r="B25" t="s">
        <v>411</v>
      </c>
      <c r="C25" s="319">
        <v>354238.00695000001</v>
      </c>
      <c r="D25" s="319">
        <v>1393000</v>
      </c>
      <c r="G25" s="110">
        <v>38.134999999999998</v>
      </c>
    </row>
    <row r="27" spans="1:11">
      <c r="C27" s="319" t="s">
        <v>413</v>
      </c>
      <c r="G27" s="110" t="s">
        <v>414</v>
      </c>
      <c r="I27" t="s">
        <v>417</v>
      </c>
      <c r="J27" t="s">
        <v>151</v>
      </c>
      <c r="K27" t="s">
        <v>418</v>
      </c>
    </row>
    <row r="28" spans="1:11">
      <c r="A28" t="s">
        <v>641</v>
      </c>
      <c r="B28" t="s">
        <v>415</v>
      </c>
      <c r="C28" s="319">
        <v>1849.0129999999999</v>
      </c>
      <c r="F28" t="s">
        <v>422</v>
      </c>
      <c r="G28" s="110">
        <f>G22-G23</f>
        <v>-9.5199999999998397E-2</v>
      </c>
      <c r="H28" s="110" t="s">
        <v>419</v>
      </c>
      <c r="I28" s="321">
        <f>G28/C28</f>
        <v>-5.1486928431546129E-5</v>
      </c>
      <c r="J28">
        <f>DEGREES(I28)</f>
        <v>-2.9499836992197166E-3</v>
      </c>
      <c r="K28" s="325">
        <f>J28*3600</f>
        <v>-10.61994131719098</v>
      </c>
    </row>
    <row r="29" spans="1:11">
      <c r="A29" t="s">
        <v>642</v>
      </c>
      <c r="B29" t="s">
        <v>412</v>
      </c>
      <c r="C29" s="319">
        <v>1508.2</v>
      </c>
      <c r="F29" s="110" t="s">
        <v>416</v>
      </c>
      <c r="G29" s="110">
        <f>G24-G25</f>
        <v>0.11910000000000309</v>
      </c>
      <c r="H29" s="110" t="s">
        <v>420</v>
      </c>
      <c r="I29" s="321">
        <f>G29/C29</f>
        <v>7.89683065906399E-5</v>
      </c>
      <c r="J29">
        <f>DEGREES(I29)</f>
        <v>4.5245506829387893E-3</v>
      </c>
      <c r="K29" s="325">
        <f>J29*3600</f>
        <v>16.28838245857964</v>
      </c>
    </row>
    <row r="30" spans="1:11" ht="15.75" thickBot="1">
      <c r="A30" s="322"/>
      <c r="B30" s="322"/>
      <c r="C30" s="323"/>
      <c r="D30" s="323"/>
      <c r="E30" s="322"/>
      <c r="F30" s="322"/>
      <c r="G30" s="324"/>
      <c r="H30" s="324"/>
      <c r="I30" s="322"/>
      <c r="J30" s="322"/>
    </row>
    <row r="31" spans="1:11">
      <c r="B31" t="s">
        <v>421</v>
      </c>
    </row>
    <row r="32" spans="1:11">
      <c r="C32" s="319" t="s">
        <v>408</v>
      </c>
      <c r="D32" s="319">
        <v>40.603000000000002</v>
      </c>
    </row>
    <row r="33" spans="2:11">
      <c r="C33" s="319" t="s">
        <v>409</v>
      </c>
      <c r="D33" s="319">
        <v>40.497999999999998</v>
      </c>
    </row>
    <row r="34" spans="2:11">
      <c r="C34" s="319" t="s">
        <v>410</v>
      </c>
      <c r="D34" s="319">
        <v>40.633400000000002</v>
      </c>
    </row>
    <row r="35" spans="2:11">
      <c r="C35" s="319" t="s">
        <v>411</v>
      </c>
      <c r="D35" s="319">
        <v>40.528199999999998</v>
      </c>
    </row>
    <row r="36" spans="2:11">
      <c r="C36" s="319" t="s">
        <v>413</v>
      </c>
      <c r="G36" s="110" t="s">
        <v>414</v>
      </c>
      <c r="I36" t="s">
        <v>417</v>
      </c>
      <c r="J36" t="s">
        <v>151</v>
      </c>
      <c r="K36" t="s">
        <v>418</v>
      </c>
    </row>
    <row r="37" spans="2:11">
      <c r="B37" t="s">
        <v>415</v>
      </c>
      <c r="C37" s="319">
        <v>1849.0129999999999</v>
      </c>
      <c r="F37" t="s">
        <v>422</v>
      </c>
      <c r="G37" s="110">
        <f>D33-D32</f>
        <v>-0.10500000000000398</v>
      </c>
      <c r="H37" s="110" t="s">
        <v>419</v>
      </c>
      <c r="I37" s="321">
        <f>G37/C37</f>
        <v>-5.6787053417149573E-5</v>
      </c>
      <c r="J37">
        <f>DEGREES(I37)</f>
        <v>-3.2536584917866301E-3</v>
      </c>
      <c r="K37" s="325">
        <f>J37*3600</f>
        <v>-11.713170570431869</v>
      </c>
    </row>
    <row r="38" spans="2:11">
      <c r="B38" t="s">
        <v>412</v>
      </c>
      <c r="C38" s="319">
        <v>2248.134</v>
      </c>
      <c r="F38" s="110" t="s">
        <v>416</v>
      </c>
      <c r="G38" s="110">
        <f>D34-D35</f>
        <v>0.10520000000000351</v>
      </c>
      <c r="H38" s="110" t="s">
        <v>420</v>
      </c>
      <c r="I38" s="321">
        <f>G38/C38</f>
        <v>4.6794363681170031E-5</v>
      </c>
      <c r="J38">
        <f>DEGREES(I38)</f>
        <v>2.6811195439313054E-3</v>
      </c>
      <c r="K38" s="325">
        <f>J38*3600</f>
        <v>9.6520303581527003</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B4E16-3023-4B66-BB11-67D20F82D478}">
  <dimension ref="A1:AO40"/>
  <sheetViews>
    <sheetView workbookViewId="0"/>
  </sheetViews>
  <sheetFormatPr defaultRowHeight="15"/>
  <cols>
    <col min="1" max="1" width="9.140625" style="484"/>
    <col min="2" max="2" width="14.5703125" style="493" bestFit="1" customWidth="1"/>
    <col min="3" max="4" width="13.85546875" style="493" bestFit="1" customWidth="1"/>
    <col min="5" max="5" width="9.140625" style="484"/>
    <col min="6" max="6" width="13.42578125" style="485" bestFit="1" customWidth="1"/>
    <col min="7" max="8" width="12.5703125" style="485" bestFit="1" customWidth="1"/>
    <col min="9" max="9" width="9.140625" style="486"/>
    <col min="10" max="10" width="13.42578125" style="485" bestFit="1" customWidth="1"/>
    <col min="11" max="12" width="12.5703125" style="485" bestFit="1" customWidth="1"/>
    <col min="13" max="13" width="9.140625" style="486"/>
    <col min="14" max="14" width="13.42578125" style="485" bestFit="1" customWidth="1"/>
    <col min="15" max="16" width="12.5703125" style="485" bestFit="1" customWidth="1"/>
    <col min="17" max="17" width="9.140625" style="486"/>
    <col min="18" max="18" width="13.42578125" style="485" bestFit="1" customWidth="1"/>
    <col min="19" max="20" width="12.5703125" style="485" bestFit="1" customWidth="1"/>
    <col min="21" max="21" width="9.140625" style="486"/>
    <col min="22" max="22" width="13.42578125" style="485" bestFit="1" customWidth="1"/>
    <col min="23" max="24" width="12.5703125" style="485" bestFit="1" customWidth="1"/>
    <col min="25" max="26" width="9.140625" style="484"/>
    <col min="27" max="27" width="11" style="484" customWidth="1"/>
    <col min="28" max="16384" width="9.140625" style="484"/>
  </cols>
  <sheetData>
    <row r="1" spans="1:41">
      <c r="A1" s="484" t="s">
        <v>584</v>
      </c>
      <c r="B1" s="485" t="s">
        <v>376</v>
      </c>
      <c r="C1" s="485" t="s">
        <v>377</v>
      </c>
      <c r="D1" s="485" t="s">
        <v>378</v>
      </c>
      <c r="F1" s="485" t="s">
        <v>376</v>
      </c>
      <c r="G1" s="485" t="s">
        <v>377</v>
      </c>
      <c r="H1" s="485" t="s">
        <v>378</v>
      </c>
      <c r="I1" s="485"/>
      <c r="J1" s="485" t="s">
        <v>376</v>
      </c>
      <c r="K1" s="485" t="s">
        <v>377</v>
      </c>
      <c r="L1" s="485" t="s">
        <v>378</v>
      </c>
      <c r="N1" s="485" t="s">
        <v>376</v>
      </c>
      <c r="O1" s="485" t="s">
        <v>377</v>
      </c>
      <c r="P1" s="485" t="s">
        <v>378</v>
      </c>
      <c r="R1" s="485" t="s">
        <v>376</v>
      </c>
      <c r="S1" s="485" t="s">
        <v>377</v>
      </c>
      <c r="T1" s="485" t="s">
        <v>378</v>
      </c>
      <c r="V1" s="485" t="s">
        <v>376</v>
      </c>
      <c r="W1" s="485" t="s">
        <v>377</v>
      </c>
      <c r="X1" s="485" t="s">
        <v>378</v>
      </c>
      <c r="Y1" s="487"/>
      <c r="AA1" s="485" t="s">
        <v>585</v>
      </c>
      <c r="AB1" s="485" t="s">
        <v>586</v>
      </c>
      <c r="AC1" s="485" t="s">
        <v>587</v>
      </c>
      <c r="AE1" s="485" t="s">
        <v>588</v>
      </c>
      <c r="AF1" s="485" t="s">
        <v>586</v>
      </c>
      <c r="AG1" s="485" t="s">
        <v>587</v>
      </c>
      <c r="AI1" s="485" t="s">
        <v>589</v>
      </c>
      <c r="AJ1" s="485" t="s">
        <v>586</v>
      </c>
      <c r="AK1" s="485" t="s">
        <v>587</v>
      </c>
      <c r="AM1" s="485" t="s">
        <v>590</v>
      </c>
      <c r="AN1" s="485" t="s">
        <v>586</v>
      </c>
      <c r="AO1" s="485" t="s">
        <v>587</v>
      </c>
    </row>
    <row r="2" spans="1:41">
      <c r="A2" s="488" t="s">
        <v>591</v>
      </c>
      <c r="B2" s="317">
        <v>-3941955.6320000002</v>
      </c>
      <c r="C2" s="317">
        <v>3368123.1422999999</v>
      </c>
      <c r="D2" s="317">
        <v>3702222.4994000001</v>
      </c>
      <c r="E2" s="488"/>
      <c r="F2" s="489">
        <v>-3941955.2884999998</v>
      </c>
      <c r="G2" s="489">
        <v>3368123.2489999998</v>
      </c>
      <c r="H2" s="489">
        <v>3702222.4569999999</v>
      </c>
      <c r="I2" s="490"/>
      <c r="J2" s="489">
        <v>-3941955.0713999998</v>
      </c>
      <c r="K2" s="489">
        <v>3368123.4374000002</v>
      </c>
      <c r="L2" s="489">
        <v>3702222.4237000002</v>
      </c>
      <c r="M2" s="490"/>
      <c r="N2" s="489">
        <v>-3941955.0701000001</v>
      </c>
      <c r="O2" s="489">
        <v>3368123.4367</v>
      </c>
      <c r="P2" s="489">
        <v>3702222.4249999998</v>
      </c>
      <c r="Q2" s="490"/>
      <c r="R2" s="489">
        <v>-3941955.0699</v>
      </c>
      <c r="S2" s="489">
        <v>3368123.4360000002</v>
      </c>
      <c r="T2" s="489">
        <v>3702222.4259000001</v>
      </c>
      <c r="U2" s="491"/>
      <c r="V2" s="492">
        <v>-3941955.0696</v>
      </c>
      <c r="W2" s="492">
        <v>3368123.4363000002</v>
      </c>
      <c r="X2" s="492">
        <v>3702222.4251999999</v>
      </c>
      <c r="Y2" s="487"/>
      <c r="AA2" s="493">
        <f>J2-$F2</f>
        <v>0.2171000000089407</v>
      </c>
      <c r="AB2" s="493">
        <f>K2-$G2</f>
        <v>0.18840000033378601</v>
      </c>
      <c r="AC2" s="493">
        <f>L2-$H2</f>
        <v>-3.329999977722764E-2</v>
      </c>
      <c r="AE2" s="493">
        <f>N2-F2</f>
        <v>0.21839999966323376</v>
      </c>
      <c r="AF2" s="493">
        <f>O2-G2</f>
        <v>0.18770000012591481</v>
      </c>
      <c r="AG2" s="493">
        <f>P2-H2</f>
        <v>-3.200000012293458E-2</v>
      </c>
      <c r="AI2" s="493">
        <f>R2-F2</f>
        <v>0.21859999978914857</v>
      </c>
      <c r="AJ2" s="493">
        <f>S2-G2</f>
        <v>0.1870000003837049</v>
      </c>
      <c r="AK2" s="493">
        <f>T2-H2</f>
        <v>-3.1099999789148569E-2</v>
      </c>
      <c r="AM2" s="493">
        <f>V2-F2</f>
        <v>0.21889999974519014</v>
      </c>
      <c r="AN2" s="493">
        <f>W2-G2</f>
        <v>0.18730000033974648</v>
      </c>
      <c r="AO2" s="493">
        <f>X2-H2</f>
        <v>-3.1799999997019768E-2</v>
      </c>
    </row>
    <row r="3" spans="1:41">
      <c r="A3" s="488" t="s">
        <v>592</v>
      </c>
      <c r="B3" s="317">
        <v>-3941941.7842999999</v>
      </c>
      <c r="C3" s="317">
        <v>3368169.1908</v>
      </c>
      <c r="D3" s="317">
        <v>3702195.7327999999</v>
      </c>
      <c r="E3" s="488"/>
      <c r="F3" s="489">
        <v>-3941941.3574000001</v>
      </c>
      <c r="G3" s="489">
        <v>3368169.2404999998</v>
      </c>
      <c r="H3" s="489">
        <v>3702195.6261</v>
      </c>
      <c r="I3" s="490"/>
      <c r="J3" s="489">
        <v>-3941941.1414000001</v>
      </c>
      <c r="K3" s="489">
        <v>3368169.4246999999</v>
      </c>
      <c r="L3" s="489">
        <v>3702195.5932999998</v>
      </c>
      <c r="M3" s="490"/>
      <c r="N3" s="489">
        <v>-3941941.1381000001</v>
      </c>
      <c r="O3" s="489">
        <v>3368169.4241999998</v>
      </c>
      <c r="P3" s="489">
        <v>3702195.5968999998</v>
      </c>
      <c r="Q3" s="490"/>
      <c r="R3" s="489">
        <v>-3941941.1379999998</v>
      </c>
      <c r="S3" s="489">
        <v>3368169.4243999999</v>
      </c>
      <c r="T3" s="489">
        <v>3702195.5970000001</v>
      </c>
      <c r="U3" s="491"/>
      <c r="V3" s="492">
        <v>-3941941.1351000001</v>
      </c>
      <c r="W3" s="492">
        <v>3368169.4264000002</v>
      </c>
      <c r="X3" s="492">
        <v>3702195.5987</v>
      </c>
      <c r="Y3" s="487"/>
      <c r="AA3" s="493">
        <f t="shared" ref="AA3:AA33" si="0">J3-$F3</f>
        <v>0.21600000001490116</v>
      </c>
      <c r="AB3" s="493">
        <f t="shared" ref="AB3:AB33" si="1">K3-$G3</f>
        <v>0.18420000001788139</v>
      </c>
      <c r="AC3" s="493">
        <f t="shared" ref="AC3:AC33" si="2">L3-$H3</f>
        <v>-3.2800000160932541E-2</v>
      </c>
      <c r="AE3" s="493">
        <f t="shared" ref="AE3:AG33" si="3">N3-F3</f>
        <v>0.21929999999701977</v>
      </c>
      <c r="AF3" s="493">
        <f t="shared" si="3"/>
        <v>0.18369999993592501</v>
      </c>
      <c r="AG3" s="493">
        <f t="shared" si="3"/>
        <v>-2.920000022277236E-2</v>
      </c>
      <c r="AI3" s="493">
        <f t="shared" ref="AI3:AK34" si="4">R3-F3</f>
        <v>0.21940000029280782</v>
      </c>
      <c r="AJ3" s="493">
        <f t="shared" si="4"/>
        <v>0.18390000006183982</v>
      </c>
      <c r="AK3" s="493">
        <f t="shared" si="4"/>
        <v>-2.909999992698431E-2</v>
      </c>
      <c r="AM3" s="493">
        <f t="shared" ref="AM3:AO33" si="5">V3-F3</f>
        <v>0.2223000000230968</v>
      </c>
      <c r="AN3" s="493">
        <f t="shared" si="5"/>
        <v>0.18590000038966537</v>
      </c>
      <c r="AO3" s="493">
        <f t="shared" si="5"/>
        <v>-2.7400000020861626E-2</v>
      </c>
    </row>
    <row r="4" spans="1:41">
      <c r="A4" s="488" t="s">
        <v>593</v>
      </c>
      <c r="B4" s="317">
        <v>-3941971.1719</v>
      </c>
      <c r="C4" s="317">
        <v>3368131.3139999998</v>
      </c>
      <c r="D4" s="317">
        <v>3702198.6754999999</v>
      </c>
      <c r="E4" s="488"/>
      <c r="F4" s="489">
        <v>-3941970.8235999998</v>
      </c>
      <c r="G4" s="489">
        <v>3368131.4248000002</v>
      </c>
      <c r="H4" s="489">
        <v>3702198.6318000001</v>
      </c>
      <c r="I4" s="490"/>
      <c r="J4" s="489">
        <v>-3941970.6090000002</v>
      </c>
      <c r="K4" s="489">
        <v>3368131.6126999999</v>
      </c>
      <c r="L4" s="489">
        <v>3702198.5995999998</v>
      </c>
      <c r="M4" s="490"/>
      <c r="N4" s="489">
        <v>-3941970.6090000002</v>
      </c>
      <c r="O4" s="489">
        <v>3368131.6126999999</v>
      </c>
      <c r="P4" s="489">
        <v>3702198.5995999998</v>
      </c>
      <c r="Q4" s="490"/>
      <c r="R4" s="489">
        <v>-3941970.6090000002</v>
      </c>
      <c r="S4" s="489">
        <v>3368131.6126999999</v>
      </c>
      <c r="T4" s="489">
        <v>3702198.5995999998</v>
      </c>
      <c r="U4" s="491"/>
      <c r="V4" s="492">
        <v>-3941970.6090000002</v>
      </c>
      <c r="W4" s="492">
        <v>3368131.6126999999</v>
      </c>
      <c r="X4" s="492">
        <v>3702198.5995999998</v>
      </c>
      <c r="Y4" s="487"/>
      <c r="AA4" s="493">
        <f t="shared" si="0"/>
        <v>0.21459999959915876</v>
      </c>
      <c r="AB4" s="493">
        <f t="shared" si="1"/>
        <v>0.18789999978616834</v>
      </c>
      <c r="AC4" s="493">
        <f t="shared" si="2"/>
        <v>-3.2200000248849392E-2</v>
      </c>
      <c r="AE4" s="493">
        <f t="shared" si="3"/>
        <v>0.21459999959915876</v>
      </c>
      <c r="AF4" s="493">
        <f t="shared" si="3"/>
        <v>0.18789999978616834</v>
      </c>
      <c r="AG4" s="493">
        <f t="shared" si="3"/>
        <v>-3.2200000248849392E-2</v>
      </c>
      <c r="AI4" s="493">
        <f t="shared" si="4"/>
        <v>0.21459999959915876</v>
      </c>
      <c r="AJ4" s="493">
        <f t="shared" si="4"/>
        <v>0.18789999978616834</v>
      </c>
      <c r="AK4" s="493">
        <f t="shared" si="4"/>
        <v>-3.2200000248849392E-2</v>
      </c>
      <c r="AM4" s="493">
        <f t="shared" si="5"/>
        <v>0.21459999959915876</v>
      </c>
      <c r="AN4" s="493">
        <f t="shared" si="5"/>
        <v>0.18789999978616834</v>
      </c>
      <c r="AO4" s="493">
        <f t="shared" si="5"/>
        <v>-3.2200000248849392E-2</v>
      </c>
    </row>
    <row r="5" spans="1:41">
      <c r="A5" s="494" t="s">
        <v>594</v>
      </c>
      <c r="B5" s="495"/>
      <c r="C5" s="495"/>
      <c r="D5" s="495"/>
      <c r="E5" s="494"/>
      <c r="F5" s="492">
        <v>-3941955.3626000001</v>
      </c>
      <c r="G5" s="492">
        <v>3368123.3122999999</v>
      </c>
      <c r="H5" s="492">
        <v>3702222.5271000001</v>
      </c>
      <c r="I5" s="491"/>
      <c r="J5" s="492">
        <v>-3941955.1455000001</v>
      </c>
      <c r="K5" s="492">
        <v>3368123.5007000002</v>
      </c>
      <c r="L5" s="492">
        <v>3702222.4929999998</v>
      </c>
      <c r="M5" s="491"/>
      <c r="N5" s="492">
        <v>-3941955.1442</v>
      </c>
      <c r="O5" s="492">
        <v>3368123.5</v>
      </c>
      <c r="P5" s="492">
        <v>3702222.4959</v>
      </c>
      <c r="Q5" s="491"/>
      <c r="R5" s="492">
        <v>-3941955.1439</v>
      </c>
      <c r="S5" s="492">
        <v>3368123.4999000002</v>
      </c>
      <c r="T5" s="492">
        <v>3702222.4959</v>
      </c>
      <c r="U5" s="491"/>
      <c r="V5" s="492">
        <v>-3941955.1436999999</v>
      </c>
      <c r="W5" s="492">
        <v>3368123.4996000002</v>
      </c>
      <c r="X5" s="492">
        <v>3702222.4953000001</v>
      </c>
      <c r="Y5" s="487"/>
      <c r="AA5" s="493">
        <f t="shared" si="0"/>
        <v>0.2171000000089407</v>
      </c>
      <c r="AB5" s="493">
        <f t="shared" si="1"/>
        <v>0.18840000033378601</v>
      </c>
      <c r="AC5" s="493">
        <f t="shared" si="2"/>
        <v>-3.4100000280886889E-2</v>
      </c>
      <c r="AE5" s="493">
        <f t="shared" si="3"/>
        <v>0.21840000012889504</v>
      </c>
      <c r="AF5" s="493">
        <f t="shared" si="3"/>
        <v>0.18770000012591481</v>
      </c>
      <c r="AG5" s="493">
        <f t="shared" si="3"/>
        <v>-3.1200000084936619E-2</v>
      </c>
      <c r="AI5" s="493">
        <f t="shared" si="4"/>
        <v>0.21870000008493662</v>
      </c>
      <c r="AJ5" s="493">
        <f t="shared" si="4"/>
        <v>0.18760000029578805</v>
      </c>
      <c r="AK5" s="493">
        <f t="shared" si="4"/>
        <v>-3.1200000084936619E-2</v>
      </c>
      <c r="AM5" s="493">
        <f t="shared" si="5"/>
        <v>0.21890000021085143</v>
      </c>
      <c r="AN5" s="493">
        <f t="shared" si="5"/>
        <v>0.18730000033974648</v>
      </c>
      <c r="AO5" s="493">
        <f t="shared" si="5"/>
        <v>-3.1799999997019768E-2</v>
      </c>
    </row>
    <row r="6" spans="1:41">
      <c r="A6" s="496" t="s">
        <v>595</v>
      </c>
      <c r="B6" s="497"/>
      <c r="C6" s="497"/>
      <c r="D6" s="497"/>
      <c r="E6" s="496"/>
      <c r="F6" s="498">
        <v>-3941941.4314999999</v>
      </c>
      <c r="G6" s="498">
        <v>3368169.3037999999</v>
      </c>
      <c r="H6" s="498">
        <v>3702195.6962000001</v>
      </c>
      <c r="I6" s="499"/>
      <c r="J6" s="498">
        <v>-3941941.2154999999</v>
      </c>
      <c r="K6" s="498">
        <v>3368169.4879999999</v>
      </c>
      <c r="L6" s="498">
        <v>3702195.6634</v>
      </c>
      <c r="M6" s="499"/>
      <c r="N6" s="498">
        <v>-3941941.2119999998</v>
      </c>
      <c r="O6" s="498">
        <v>3368169.4874999998</v>
      </c>
      <c r="P6" s="498">
        <v>3702195.6669000001</v>
      </c>
      <c r="Q6" s="499"/>
      <c r="R6" s="498">
        <v>-3941941.2121000001</v>
      </c>
      <c r="S6" s="498">
        <v>3368169.4876999999</v>
      </c>
      <c r="T6" s="498">
        <v>3702195.6669999999</v>
      </c>
      <c r="U6" s="499"/>
      <c r="V6" s="498">
        <v>-3941941.2091999999</v>
      </c>
      <c r="W6" s="498">
        <v>3368169.4896999998</v>
      </c>
      <c r="X6" s="498">
        <v>3702195.6688000001</v>
      </c>
      <c r="Y6" s="487"/>
      <c r="AA6" s="493">
        <f t="shared" si="0"/>
        <v>0.21600000001490116</v>
      </c>
      <c r="AB6" s="493">
        <f t="shared" si="1"/>
        <v>0.18420000001788139</v>
      </c>
      <c r="AC6" s="493">
        <f t="shared" si="2"/>
        <v>-3.2800000160932541E-2</v>
      </c>
      <c r="AE6" s="493">
        <f t="shared" si="3"/>
        <v>0.21950000012293458</v>
      </c>
      <c r="AF6" s="493">
        <f t="shared" si="3"/>
        <v>0.18369999993592501</v>
      </c>
      <c r="AG6" s="493">
        <f t="shared" si="3"/>
        <v>-2.9300000052899122E-2</v>
      </c>
      <c r="AI6" s="493">
        <f t="shared" si="4"/>
        <v>0.21939999982714653</v>
      </c>
      <c r="AJ6" s="493">
        <f t="shared" si="4"/>
        <v>0.18390000006183982</v>
      </c>
      <c r="AK6" s="493">
        <f t="shared" si="4"/>
        <v>-2.920000022277236E-2</v>
      </c>
      <c r="AM6" s="493">
        <f t="shared" si="5"/>
        <v>0.2223000000230968</v>
      </c>
      <c r="AN6" s="493">
        <f t="shared" si="5"/>
        <v>0.18589999992400408</v>
      </c>
      <c r="AO6" s="493">
        <f t="shared" si="5"/>
        <v>-2.7400000020861626E-2</v>
      </c>
    </row>
    <row r="7" spans="1:41">
      <c r="A7" s="494" t="s">
        <v>596</v>
      </c>
      <c r="B7" s="495"/>
      <c r="C7" s="495"/>
      <c r="D7" s="495"/>
      <c r="E7" s="494"/>
      <c r="F7" s="492">
        <v>-3941970.8977000001</v>
      </c>
      <c r="G7" s="492">
        <v>3368131.4881000002</v>
      </c>
      <c r="H7" s="492">
        <v>3702198.7019000002</v>
      </c>
      <c r="I7" s="491"/>
      <c r="J7" s="492">
        <v>-3941970.6831</v>
      </c>
      <c r="K7" s="492">
        <v>3368131.676</v>
      </c>
      <c r="L7" s="492">
        <v>3702198.6696000001</v>
      </c>
      <c r="M7" s="491"/>
      <c r="N7" s="492">
        <v>-3941970.6831</v>
      </c>
      <c r="O7" s="492">
        <v>3368131.676</v>
      </c>
      <c r="P7" s="492">
        <v>3702198.6696000001</v>
      </c>
      <c r="Q7" s="491"/>
      <c r="R7" s="492">
        <v>-3941970.6831</v>
      </c>
      <c r="S7" s="492">
        <v>3368131.676</v>
      </c>
      <c r="T7" s="492">
        <v>3702198.6696000001</v>
      </c>
      <c r="U7" s="491"/>
      <c r="V7" s="492">
        <v>-3941970.6831</v>
      </c>
      <c r="W7" s="492">
        <v>3368131.676</v>
      </c>
      <c r="X7" s="492">
        <v>3702198.6696000001</v>
      </c>
      <c r="Y7" s="487"/>
      <c r="AA7" s="493">
        <f t="shared" si="0"/>
        <v>0.21460000006482005</v>
      </c>
      <c r="AB7" s="493">
        <f t="shared" si="1"/>
        <v>0.18789999978616834</v>
      </c>
      <c r="AC7" s="493">
        <f t="shared" si="2"/>
        <v>-3.2300000078976154E-2</v>
      </c>
      <c r="AE7" s="493">
        <f t="shared" si="3"/>
        <v>0.21460000006482005</v>
      </c>
      <c r="AF7" s="493">
        <f t="shared" si="3"/>
        <v>0.18789999978616834</v>
      </c>
      <c r="AG7" s="493">
        <f t="shared" si="3"/>
        <v>-3.2300000078976154E-2</v>
      </c>
      <c r="AI7" s="493">
        <f t="shared" si="4"/>
        <v>0.21460000006482005</v>
      </c>
      <c r="AJ7" s="493">
        <f t="shared" si="4"/>
        <v>0.18789999978616834</v>
      </c>
      <c r="AK7" s="493">
        <f t="shared" si="4"/>
        <v>-3.2300000078976154E-2</v>
      </c>
      <c r="AM7" s="493">
        <f t="shared" si="5"/>
        <v>0.21460000006482005</v>
      </c>
      <c r="AN7" s="493">
        <f t="shared" si="5"/>
        <v>0.18789999978616834</v>
      </c>
      <c r="AO7" s="493">
        <f t="shared" si="5"/>
        <v>-3.2300000078976154E-2</v>
      </c>
    </row>
    <row r="8" spans="1:41">
      <c r="A8" s="494" t="s">
        <v>597</v>
      </c>
      <c r="B8" s="495"/>
      <c r="C8" s="495"/>
      <c r="D8" s="495"/>
      <c r="E8" s="494"/>
      <c r="F8" s="492">
        <v>-3941956.1422999999</v>
      </c>
      <c r="G8" s="492">
        <v>3368145.0077</v>
      </c>
      <c r="H8" s="492">
        <v>3702217.3475000001</v>
      </c>
      <c r="I8" s="491"/>
      <c r="J8" s="492">
        <v>-3941955.929</v>
      </c>
      <c r="K8" s="492">
        <v>3368145.1935999999</v>
      </c>
      <c r="L8" s="492">
        <v>3702217.3130999999</v>
      </c>
      <c r="M8" s="491"/>
      <c r="N8" s="492">
        <v>-3941955.9276000001</v>
      </c>
      <c r="O8" s="492">
        <v>3368145.1935000001</v>
      </c>
      <c r="P8" s="492">
        <v>3702217.3152000001</v>
      </c>
      <c r="Q8" s="491"/>
      <c r="R8" s="492">
        <v>-3941955.9284000001</v>
      </c>
      <c r="S8" s="492">
        <v>3368145.1927</v>
      </c>
      <c r="T8" s="492">
        <v>3702217.3147999998</v>
      </c>
      <c r="U8" s="491"/>
      <c r="V8" s="492">
        <v>-3941955.9292000001</v>
      </c>
      <c r="W8" s="492">
        <v>3368145.1918000001</v>
      </c>
      <c r="X8" s="492">
        <v>3702217.3155999999</v>
      </c>
      <c r="Y8" s="487"/>
      <c r="AA8" s="493">
        <f t="shared" si="0"/>
        <v>0.2132999999448657</v>
      </c>
      <c r="AB8" s="493">
        <f t="shared" si="1"/>
        <v>0.18589999992400408</v>
      </c>
      <c r="AC8" s="493">
        <f t="shared" si="2"/>
        <v>-3.4400000236928463E-2</v>
      </c>
      <c r="AE8" s="493">
        <f t="shared" si="3"/>
        <v>0.21469999989494681</v>
      </c>
      <c r="AF8" s="493">
        <f t="shared" si="3"/>
        <v>0.18580000009387732</v>
      </c>
      <c r="AG8" s="493">
        <f t="shared" si="3"/>
        <v>-3.2300000078976154E-2</v>
      </c>
      <c r="AI8" s="493">
        <f t="shared" si="4"/>
        <v>0.21389999985694885</v>
      </c>
      <c r="AJ8" s="493">
        <f t="shared" si="4"/>
        <v>0.18500000005587935</v>
      </c>
      <c r="AK8" s="493">
        <f t="shared" si="4"/>
        <v>-3.2700000330805779E-2</v>
      </c>
      <c r="AM8" s="493">
        <f t="shared" si="5"/>
        <v>0.21309999981895089</v>
      </c>
      <c r="AN8" s="493">
        <f t="shared" si="5"/>
        <v>0.18410000018775463</v>
      </c>
      <c r="AO8" s="493">
        <f t="shared" si="5"/>
        <v>-3.1900000292807817E-2</v>
      </c>
    </row>
    <row r="9" spans="1:41">
      <c r="A9" s="494" t="s">
        <v>512</v>
      </c>
      <c r="B9" s="317">
        <v>-3941951.1285000001</v>
      </c>
      <c r="C9" s="317">
        <v>3368162.142</v>
      </c>
      <c r="D9" s="317">
        <v>3702194.8105000001</v>
      </c>
      <c r="E9" s="494"/>
      <c r="F9" s="492">
        <v>-3941950.7058000001</v>
      </c>
      <c r="G9" s="492">
        <v>3368162.1927999998</v>
      </c>
      <c r="H9" s="492">
        <v>3702194.7042</v>
      </c>
      <c r="I9" s="491"/>
      <c r="J9" s="492">
        <v>-3941950.4901999999</v>
      </c>
      <c r="K9" s="492">
        <v>3368162.3769</v>
      </c>
      <c r="L9" s="492">
        <v>3702194.6732999999</v>
      </c>
      <c r="M9" s="491"/>
      <c r="N9" s="492">
        <v>-3941950.4873000002</v>
      </c>
      <c r="O9" s="492">
        <v>3368162.3774000001</v>
      </c>
      <c r="P9" s="492">
        <v>3702194.6765000001</v>
      </c>
      <c r="Q9" s="491"/>
      <c r="R9" s="492">
        <v>-3941950.4876000001</v>
      </c>
      <c r="S9" s="492">
        <v>3368162.3769999999</v>
      </c>
      <c r="T9" s="492">
        <v>3702194.6757</v>
      </c>
      <c r="U9" s="491"/>
      <c r="V9" s="492">
        <v>-3941950.4865000001</v>
      </c>
      <c r="W9" s="492">
        <v>3368162.378</v>
      </c>
      <c r="X9" s="492">
        <v>3702194.6768</v>
      </c>
      <c r="Y9" s="487"/>
      <c r="AA9" s="493">
        <f t="shared" si="0"/>
        <v>0.21560000022873282</v>
      </c>
      <c r="AB9" s="493">
        <f t="shared" si="1"/>
        <v>0.18410000018775463</v>
      </c>
      <c r="AC9" s="493">
        <f t="shared" si="2"/>
        <v>-3.0900000128895044E-2</v>
      </c>
      <c r="AE9" s="493">
        <f t="shared" si="3"/>
        <v>0.21849999995902181</v>
      </c>
      <c r="AF9" s="493">
        <f t="shared" si="3"/>
        <v>0.18460000026971102</v>
      </c>
      <c r="AG9" s="493">
        <f t="shared" si="3"/>
        <v>-2.76999999769032E-2</v>
      </c>
      <c r="AI9" s="493">
        <f t="shared" si="4"/>
        <v>0.21820000000298023</v>
      </c>
      <c r="AJ9" s="493">
        <f t="shared" si="4"/>
        <v>0.18420000001788139</v>
      </c>
      <c r="AK9" s="493">
        <f t="shared" si="4"/>
        <v>-2.8500000014901161E-2</v>
      </c>
      <c r="AM9" s="493">
        <f t="shared" si="5"/>
        <v>0.21929999999701977</v>
      </c>
      <c r="AN9" s="493">
        <f t="shared" si="5"/>
        <v>0.18520000018179417</v>
      </c>
      <c r="AO9" s="493">
        <f t="shared" si="5"/>
        <v>-2.7400000020861626E-2</v>
      </c>
    </row>
    <row r="10" spans="1:41">
      <c r="A10" s="500" t="s">
        <v>598</v>
      </c>
      <c r="B10" s="317">
        <v>-3941975.0399000002</v>
      </c>
      <c r="C10" s="317">
        <v>3368130.5876000002</v>
      </c>
      <c r="D10" s="317">
        <v>3702197.7231000001</v>
      </c>
      <c r="E10" s="500"/>
      <c r="F10" s="501"/>
      <c r="G10" s="501"/>
      <c r="H10" s="501"/>
      <c r="I10" s="502"/>
      <c r="J10" s="501">
        <v>-3941974.5218000002</v>
      </c>
      <c r="K10" s="501">
        <v>3368130.9235999999</v>
      </c>
      <c r="L10" s="501">
        <v>3702197.6872</v>
      </c>
      <c r="M10" s="502"/>
      <c r="N10" s="501">
        <v>-3941974.5211</v>
      </c>
      <c r="O10" s="501">
        <v>3368130.9240999999</v>
      </c>
      <c r="P10" s="501">
        <v>3702197.6874000002</v>
      </c>
      <c r="Q10" s="502"/>
      <c r="R10" s="501">
        <v>-3941974.5210000002</v>
      </c>
      <c r="S10" s="501">
        <v>3368130.9237000002</v>
      </c>
      <c r="T10" s="501">
        <v>3702197.6875</v>
      </c>
      <c r="V10" s="485">
        <v>-3941974.5211</v>
      </c>
      <c r="W10" s="485">
        <v>3368130.9241999998</v>
      </c>
      <c r="X10" s="485">
        <v>3702197.6869999999</v>
      </c>
      <c r="Y10" s="487"/>
      <c r="AA10" s="493"/>
      <c r="AB10" s="493"/>
      <c r="AC10" s="493"/>
      <c r="AE10" s="493"/>
      <c r="AF10" s="493"/>
      <c r="AG10" s="493"/>
      <c r="AI10" s="493"/>
      <c r="AJ10" s="493"/>
      <c r="AK10" s="493"/>
      <c r="AM10" s="493"/>
      <c r="AN10" s="493"/>
      <c r="AO10" s="493"/>
    </row>
    <row r="11" spans="1:41">
      <c r="A11" s="494" t="s">
        <v>599</v>
      </c>
      <c r="B11" s="495"/>
      <c r="C11" s="495"/>
      <c r="D11" s="495"/>
      <c r="E11" s="494"/>
      <c r="F11" s="492">
        <v>-3941956.2163999998</v>
      </c>
      <c r="G11" s="492">
        <v>3368145.071</v>
      </c>
      <c r="H11" s="492">
        <v>3702217.4175</v>
      </c>
      <c r="I11" s="491"/>
      <c r="J11" s="492">
        <v>-3941956.0030999999</v>
      </c>
      <c r="K11" s="492">
        <v>3368145.2568999999</v>
      </c>
      <c r="L11" s="492">
        <v>3702217.3832</v>
      </c>
      <c r="M11" s="491"/>
      <c r="N11" s="492">
        <v>-3941956.0016999999</v>
      </c>
      <c r="O11" s="492">
        <v>3368145.2568000001</v>
      </c>
      <c r="P11" s="492">
        <v>3702217.3851999999</v>
      </c>
      <c r="Q11" s="491"/>
      <c r="R11" s="492">
        <v>-3941956.0024999999</v>
      </c>
      <c r="S11" s="492">
        <v>3368145.2560000001</v>
      </c>
      <c r="T11" s="492">
        <v>3702217.3848000001</v>
      </c>
      <c r="U11" s="491"/>
      <c r="V11" s="492">
        <v>-3941956.0033</v>
      </c>
      <c r="W11" s="492">
        <v>3368145.2551000002</v>
      </c>
      <c r="X11" s="492">
        <v>3702217.3856000002</v>
      </c>
      <c r="Y11" s="487"/>
      <c r="AA11" s="493">
        <f t="shared" si="0"/>
        <v>0.2132999999448657</v>
      </c>
      <c r="AB11" s="493">
        <f t="shared" si="1"/>
        <v>0.18589999992400408</v>
      </c>
      <c r="AC11" s="493">
        <f t="shared" si="2"/>
        <v>-3.4299999941140413E-2</v>
      </c>
      <c r="AE11" s="493">
        <f t="shared" si="3"/>
        <v>0.21469999989494681</v>
      </c>
      <c r="AF11" s="493">
        <f t="shared" si="3"/>
        <v>0.18580000009387732</v>
      </c>
      <c r="AG11" s="493">
        <f t="shared" si="3"/>
        <v>-3.2300000078976154E-2</v>
      </c>
      <c r="AI11" s="493">
        <f t="shared" si="4"/>
        <v>0.21389999985694885</v>
      </c>
      <c r="AJ11" s="493">
        <f t="shared" si="4"/>
        <v>0.18500000005587935</v>
      </c>
      <c r="AK11" s="493">
        <f t="shared" si="4"/>
        <v>-3.2699999865144491E-2</v>
      </c>
      <c r="AM11" s="493">
        <f t="shared" si="5"/>
        <v>0.21309999981895089</v>
      </c>
      <c r="AN11" s="493">
        <f t="shared" si="5"/>
        <v>0.18410000018775463</v>
      </c>
      <c r="AO11" s="493">
        <f t="shared" si="5"/>
        <v>-3.189999982714653E-2</v>
      </c>
    </row>
    <row r="12" spans="1:41">
      <c r="A12" s="494" t="s">
        <v>600</v>
      </c>
      <c r="B12" s="495"/>
      <c r="C12" s="495"/>
      <c r="D12" s="495"/>
      <c r="E12" s="494"/>
      <c r="F12" s="492">
        <v>-3941950.7799</v>
      </c>
      <c r="G12" s="492">
        <v>3368162.2560999999</v>
      </c>
      <c r="H12" s="492">
        <v>3702194.7743000002</v>
      </c>
      <c r="I12" s="491"/>
      <c r="J12" s="492">
        <v>-3941950.5641999999</v>
      </c>
      <c r="K12" s="492">
        <v>3368162.4402000001</v>
      </c>
      <c r="L12" s="492">
        <v>3702194.7434</v>
      </c>
      <c r="M12" s="491"/>
      <c r="N12" s="492">
        <v>-3941950.5610000002</v>
      </c>
      <c r="O12" s="492">
        <v>3368162.44</v>
      </c>
      <c r="P12" s="492">
        <v>3702194.7464999999</v>
      </c>
      <c r="Q12" s="491"/>
      <c r="R12" s="492">
        <v>-3941950.5617</v>
      </c>
      <c r="S12" s="492">
        <v>3368162.4402999999</v>
      </c>
      <c r="T12" s="492">
        <v>3702194.7456999999</v>
      </c>
      <c r="U12" s="491"/>
      <c r="V12" s="492">
        <v>-3941950.5606</v>
      </c>
      <c r="W12" s="492">
        <v>3368162.4413000001</v>
      </c>
      <c r="X12" s="492">
        <v>3702194.7467999998</v>
      </c>
      <c r="Y12" s="487"/>
      <c r="AA12" s="493">
        <f t="shared" si="0"/>
        <v>0.21570000005885959</v>
      </c>
      <c r="AB12" s="493">
        <f t="shared" si="1"/>
        <v>0.18410000018775463</v>
      </c>
      <c r="AC12" s="493">
        <f t="shared" si="2"/>
        <v>-3.0900000128895044E-2</v>
      </c>
      <c r="AE12" s="493">
        <f t="shared" si="3"/>
        <v>0.21889999974519014</v>
      </c>
      <c r="AF12" s="493">
        <f t="shared" si="3"/>
        <v>0.18390000006183982</v>
      </c>
      <c r="AG12" s="493">
        <f t="shared" si="3"/>
        <v>-2.780000027269125E-2</v>
      </c>
      <c r="AI12" s="493">
        <f t="shared" si="4"/>
        <v>0.21820000000298023</v>
      </c>
      <c r="AJ12" s="493">
        <f t="shared" si="4"/>
        <v>0.18420000001788139</v>
      </c>
      <c r="AK12" s="493">
        <f t="shared" si="4"/>
        <v>-2.8600000310689211E-2</v>
      </c>
      <c r="AM12" s="493">
        <f t="shared" si="5"/>
        <v>0.21929999999701977</v>
      </c>
      <c r="AN12" s="493">
        <f t="shared" si="5"/>
        <v>0.18520000018179417</v>
      </c>
      <c r="AO12" s="493">
        <f t="shared" si="5"/>
        <v>-2.7500000316649675E-2</v>
      </c>
    </row>
    <row r="13" spans="1:41">
      <c r="A13" s="494" t="s">
        <v>601</v>
      </c>
      <c r="B13" s="495"/>
      <c r="C13" s="495"/>
      <c r="D13" s="495"/>
      <c r="E13" s="494"/>
      <c r="F13" s="492">
        <v>-3941974.8084999998</v>
      </c>
      <c r="G13" s="492">
        <v>3368130.7996999999</v>
      </c>
      <c r="H13" s="492">
        <v>3702197.7892</v>
      </c>
      <c r="I13" s="491"/>
      <c r="J13" s="492">
        <v>-3941974.5959000001</v>
      </c>
      <c r="K13" s="492">
        <v>3368130.986</v>
      </c>
      <c r="L13" s="492">
        <v>3702197.7571999999</v>
      </c>
      <c r="M13" s="491"/>
      <c r="N13" s="492">
        <v>-3941974.5951999999</v>
      </c>
      <c r="O13" s="492">
        <v>3368130.9874</v>
      </c>
      <c r="P13" s="492">
        <v>3702197.7574</v>
      </c>
      <c r="Q13" s="491"/>
      <c r="R13" s="492">
        <v>-3941974.5951</v>
      </c>
      <c r="S13" s="492">
        <v>3368130.9870000002</v>
      </c>
      <c r="T13" s="492">
        <v>3702197.7574999998</v>
      </c>
      <c r="U13" s="491"/>
      <c r="V13" s="492">
        <v>-3941974.5951999999</v>
      </c>
      <c r="W13" s="492">
        <v>3368130.9874999998</v>
      </c>
      <c r="X13" s="492">
        <v>3702197.7571</v>
      </c>
      <c r="Y13" s="487"/>
      <c r="AA13" s="493">
        <f t="shared" si="0"/>
        <v>0.2125999997369945</v>
      </c>
      <c r="AB13" s="493">
        <f t="shared" si="1"/>
        <v>0.1863000001758337</v>
      </c>
      <c r="AC13" s="493">
        <f t="shared" si="2"/>
        <v>-3.200000012293458E-2</v>
      </c>
      <c r="AE13" s="493">
        <f t="shared" si="3"/>
        <v>0.2132999999448657</v>
      </c>
      <c r="AF13" s="493">
        <f t="shared" si="3"/>
        <v>0.18770000012591481</v>
      </c>
      <c r="AG13" s="493">
        <f t="shared" si="3"/>
        <v>-3.1799999997019768E-2</v>
      </c>
      <c r="AI13" s="493">
        <f t="shared" si="4"/>
        <v>0.21339999977499247</v>
      </c>
      <c r="AJ13" s="493">
        <f t="shared" si="4"/>
        <v>0.18730000033974648</v>
      </c>
      <c r="AK13" s="493">
        <f t="shared" si="4"/>
        <v>-3.1700000166893005E-2</v>
      </c>
      <c r="AM13" s="493">
        <f t="shared" si="5"/>
        <v>0.2132999999448657</v>
      </c>
      <c r="AN13" s="493">
        <f t="shared" si="5"/>
        <v>0.18779999995604157</v>
      </c>
      <c r="AO13" s="493">
        <f t="shared" si="5"/>
        <v>-3.2099999953061342E-2</v>
      </c>
    </row>
    <row r="14" spans="1:41">
      <c r="A14" s="484" t="s">
        <v>602</v>
      </c>
      <c r="J14" s="485">
        <v>-3941956.1562000001</v>
      </c>
      <c r="K14" s="485">
        <v>3368151.9180000001</v>
      </c>
      <c r="L14" s="485">
        <v>3702207.6967000002</v>
      </c>
      <c r="N14" s="485">
        <v>-3941956.1554999999</v>
      </c>
      <c r="O14" s="485">
        <v>3368151.9186</v>
      </c>
      <c r="P14" s="485">
        <v>3702207.7001999998</v>
      </c>
      <c r="R14" s="485">
        <v>-3941956.1551999999</v>
      </c>
      <c r="S14" s="485">
        <v>3368151.9185000001</v>
      </c>
      <c r="T14" s="485">
        <v>3702207.7001999998</v>
      </c>
      <c r="V14" s="485">
        <v>-3941956.1543999999</v>
      </c>
      <c r="W14" s="485">
        <v>3368151.9207000001</v>
      </c>
      <c r="X14" s="485">
        <v>3702207.7006000001</v>
      </c>
      <c r="Y14" s="487"/>
      <c r="AA14" s="493"/>
      <c r="AB14" s="493"/>
      <c r="AC14" s="493"/>
      <c r="AE14" s="493"/>
      <c r="AF14" s="493"/>
      <c r="AG14" s="493"/>
      <c r="AI14" s="493"/>
      <c r="AJ14" s="493"/>
      <c r="AK14" s="493"/>
      <c r="AM14" s="493"/>
      <c r="AN14" s="493"/>
      <c r="AO14" s="493"/>
    </row>
    <row r="15" spans="1:41">
      <c r="A15" s="484" t="s">
        <v>603</v>
      </c>
      <c r="J15" s="485">
        <v>-3941955.7165999999</v>
      </c>
      <c r="K15" s="485">
        <v>3368151.7280000001</v>
      </c>
      <c r="L15" s="485">
        <v>3702194.7507000002</v>
      </c>
      <c r="N15" s="485">
        <v>-3941955.7146999999</v>
      </c>
      <c r="O15" s="485">
        <v>3368151.7289999998</v>
      </c>
      <c r="P15" s="485">
        <v>3702194.7541</v>
      </c>
      <c r="R15" s="485">
        <v>-3941955.3593000001</v>
      </c>
      <c r="S15" s="485">
        <v>3368152.9125999999</v>
      </c>
      <c r="T15" s="485">
        <v>3702194.2781000002</v>
      </c>
      <c r="V15" s="485">
        <v>-3941955.5126999998</v>
      </c>
      <c r="W15" s="485">
        <v>3368152.3487</v>
      </c>
      <c r="X15" s="485" t="s">
        <v>604</v>
      </c>
      <c r="Y15" s="487"/>
      <c r="AA15" s="493"/>
      <c r="AB15" s="493"/>
      <c r="AC15" s="493"/>
      <c r="AE15" s="493"/>
      <c r="AF15" s="493"/>
      <c r="AG15" s="493"/>
      <c r="AI15" s="493"/>
      <c r="AJ15" s="493"/>
      <c r="AK15" s="493"/>
      <c r="AM15" s="493"/>
      <c r="AN15" s="493"/>
      <c r="AO15" s="493"/>
    </row>
    <row r="16" spans="1:41">
      <c r="A16" s="503" t="s">
        <v>605</v>
      </c>
      <c r="B16" s="317">
        <v>-3942029.6359000001</v>
      </c>
      <c r="C16" s="317">
        <v>3368090.1502999999</v>
      </c>
      <c r="D16" s="317">
        <v>3702187.4383999999</v>
      </c>
      <c r="E16" s="503"/>
      <c r="F16" s="504">
        <v>-3942029.301</v>
      </c>
      <c r="G16" s="504">
        <v>3368090.2700999998</v>
      </c>
      <c r="H16" s="504">
        <v>3702187.3875000002</v>
      </c>
      <c r="R16" s="485">
        <v>-3942029.0893999999</v>
      </c>
      <c r="S16" s="485">
        <v>3368090.4608</v>
      </c>
      <c r="T16" s="485">
        <v>3702187.3640999999</v>
      </c>
      <c r="Y16" s="487"/>
      <c r="AA16" s="493"/>
      <c r="AB16" s="493"/>
      <c r="AC16" s="493"/>
      <c r="AE16" s="493"/>
      <c r="AF16" s="493"/>
      <c r="AG16" s="493"/>
      <c r="AI16" s="493">
        <f t="shared" si="4"/>
        <v>0.21160000003874302</v>
      </c>
      <c r="AJ16" s="493">
        <f t="shared" si="4"/>
        <v>0.19070000015199184</v>
      </c>
      <c r="AK16" s="493">
        <f t="shared" si="4"/>
        <v>-2.3400000296533108E-2</v>
      </c>
      <c r="AM16" s="493"/>
      <c r="AN16" s="493"/>
      <c r="AO16" s="493"/>
    </row>
    <row r="17" spans="1:41">
      <c r="A17" s="488" t="s">
        <v>606</v>
      </c>
      <c r="B17" s="317">
        <v>-3941952.8821999999</v>
      </c>
      <c r="C17" s="317">
        <v>3368146.8224999998</v>
      </c>
      <c r="D17" s="317">
        <v>3702216.3461000002</v>
      </c>
      <c r="E17" s="488"/>
      <c r="F17" s="489">
        <v>-3941952.5362</v>
      </c>
      <c r="G17" s="489">
        <v>3368146.9334999998</v>
      </c>
      <c r="H17" s="489">
        <v>3702216.3078000001</v>
      </c>
      <c r="I17" s="490"/>
      <c r="J17" s="489">
        <v>-3941952.3221</v>
      </c>
      <c r="K17" s="489">
        <v>3368147.1242</v>
      </c>
      <c r="L17" s="489">
        <v>3702216.2746000001</v>
      </c>
      <c r="M17" s="490"/>
      <c r="N17" s="489">
        <v>-3941952.3223000001</v>
      </c>
      <c r="O17" s="489">
        <v>3368147.1242</v>
      </c>
      <c r="P17" s="489">
        <v>3702216.2782999999</v>
      </c>
      <c r="Q17" s="490"/>
      <c r="R17" s="489">
        <v>-3941952.3207999999</v>
      </c>
      <c r="S17" s="489">
        <v>3368147.1230000001</v>
      </c>
      <c r="T17" s="489">
        <v>3702216.2787000001</v>
      </c>
      <c r="Y17" s="487"/>
      <c r="AA17" s="493">
        <f t="shared" si="0"/>
        <v>0.21409999998286366</v>
      </c>
      <c r="AB17" s="493">
        <f>K17-$G17</f>
        <v>0.19070000015199184</v>
      </c>
      <c r="AC17" s="493">
        <f t="shared" si="2"/>
        <v>-3.3199999947100878E-2</v>
      </c>
      <c r="AE17" s="493">
        <f t="shared" si="3"/>
        <v>0.21389999985694885</v>
      </c>
      <c r="AF17" s="493">
        <f t="shared" si="3"/>
        <v>0.19070000015199184</v>
      </c>
      <c r="AG17" s="493">
        <f t="shared" si="3"/>
        <v>-2.9500000178813934E-2</v>
      </c>
      <c r="AI17" s="493">
        <f t="shared" si="4"/>
        <v>0.21540000010281801</v>
      </c>
      <c r="AJ17" s="493">
        <f t="shared" si="4"/>
        <v>0.18950000032782555</v>
      </c>
      <c r="AK17" s="493">
        <f t="shared" si="4"/>
        <v>-2.909999992698431E-2</v>
      </c>
      <c r="AM17" s="493"/>
      <c r="AN17" s="493"/>
      <c r="AO17" s="493"/>
    </row>
    <row r="18" spans="1:41">
      <c r="A18" s="503" t="s">
        <v>607</v>
      </c>
      <c r="B18" s="317">
        <v>-3941963.3509999998</v>
      </c>
      <c r="C18" s="317">
        <v>3368146.7237999998</v>
      </c>
      <c r="D18" s="317">
        <v>3702205.7448</v>
      </c>
      <c r="E18" s="503"/>
      <c r="F18" s="504">
        <v>-3941963.0032000002</v>
      </c>
      <c r="G18" s="504">
        <v>3368146.835</v>
      </c>
      <c r="H18" s="504">
        <v>3702205.7034999998</v>
      </c>
      <c r="J18" s="485">
        <v>-3941962.7883000001</v>
      </c>
      <c r="K18" s="485">
        <v>3368147.0227999999</v>
      </c>
      <c r="L18" s="485">
        <v>3702205.6710000001</v>
      </c>
      <c r="Y18" s="487"/>
      <c r="AA18" s="493">
        <f t="shared" si="0"/>
        <v>0.21490000002086163</v>
      </c>
      <c r="AB18" s="493">
        <f t="shared" si="1"/>
        <v>0.18779999995604157</v>
      </c>
      <c r="AC18" s="493">
        <f t="shared" si="2"/>
        <v>-3.2499999739229679E-2</v>
      </c>
      <c r="AE18" s="493"/>
      <c r="AF18" s="493"/>
      <c r="AG18" s="493"/>
      <c r="AI18" s="493"/>
      <c r="AJ18" s="493"/>
      <c r="AK18" s="493"/>
      <c r="AM18" s="493"/>
      <c r="AN18" s="493"/>
      <c r="AO18" s="493"/>
    </row>
    <row r="19" spans="1:41">
      <c r="A19" s="503" t="s">
        <v>608</v>
      </c>
      <c r="B19" s="317">
        <v>-3941956.7157999999</v>
      </c>
      <c r="C19" s="317">
        <v>3368151.6187</v>
      </c>
      <c r="D19" s="317">
        <v>3702207.7724000001</v>
      </c>
      <c r="E19" s="503"/>
      <c r="F19" s="504">
        <v>-3941956.3684</v>
      </c>
      <c r="G19" s="504">
        <v>3368151.7305000001</v>
      </c>
      <c r="H19" s="504">
        <v>3702207.7322999998</v>
      </c>
      <c r="Y19" s="487"/>
      <c r="AA19" s="493"/>
      <c r="AB19" s="493"/>
      <c r="AC19" s="493"/>
      <c r="AE19" s="493"/>
      <c r="AF19" s="493"/>
      <c r="AG19" s="493"/>
      <c r="AI19" s="493"/>
      <c r="AJ19" s="493"/>
      <c r="AK19" s="493"/>
      <c r="AM19" s="493"/>
      <c r="AN19" s="493"/>
      <c r="AO19" s="493"/>
    </row>
    <row r="20" spans="1:41">
      <c r="A20" s="503" t="s">
        <v>609</v>
      </c>
      <c r="B20" s="317">
        <v>-3941956.26</v>
      </c>
      <c r="C20" s="317">
        <v>3368151.4089000002</v>
      </c>
      <c r="D20" s="317">
        <v>3702194.8015999999</v>
      </c>
      <c r="E20" s="503"/>
      <c r="F20" s="504">
        <v>-3941955.9175999998</v>
      </c>
      <c r="G20" s="504">
        <v>3368151.5304999999</v>
      </c>
      <c r="H20" s="504">
        <v>3702194.7629</v>
      </c>
      <c r="Y20" s="487"/>
      <c r="AA20" s="493"/>
      <c r="AB20" s="493"/>
      <c r="AC20" s="493"/>
      <c r="AE20" s="493"/>
      <c r="AF20" s="493"/>
      <c r="AG20" s="493"/>
      <c r="AI20" s="493"/>
      <c r="AJ20" s="493"/>
      <c r="AK20" s="493"/>
      <c r="AM20" s="493"/>
      <c r="AN20" s="493"/>
      <c r="AO20" s="493"/>
    </row>
    <row r="21" spans="1:41">
      <c r="A21" s="503" t="s">
        <v>610</v>
      </c>
      <c r="B21" s="317">
        <v>-3941938.9210999999</v>
      </c>
      <c r="C21" s="317">
        <v>3368113.8810999999</v>
      </c>
      <c r="D21" s="317">
        <v>3702246.9416</v>
      </c>
      <c r="E21" s="503"/>
      <c r="F21" s="504">
        <v>-3941938.5825</v>
      </c>
      <c r="G21" s="504">
        <v>3368113.9841999998</v>
      </c>
      <c r="H21" s="504">
        <v>3702246.9056000002</v>
      </c>
      <c r="Y21" s="487"/>
      <c r="AA21" s="493"/>
      <c r="AB21" s="493"/>
      <c r="AC21" s="493"/>
      <c r="AE21" s="493"/>
      <c r="AF21" s="493"/>
      <c r="AG21" s="493"/>
      <c r="AI21" s="493"/>
      <c r="AJ21" s="493"/>
      <c r="AK21" s="493"/>
      <c r="AM21" s="493"/>
      <c r="AN21" s="493"/>
      <c r="AO21" s="493"/>
    </row>
    <row r="22" spans="1:41">
      <c r="A22" s="503" t="s">
        <v>611</v>
      </c>
      <c r="B22" s="317">
        <v>-3941988.1145000001</v>
      </c>
      <c r="C22" s="317">
        <v>3368135.0465000002</v>
      </c>
      <c r="D22" s="317">
        <v>3702175.7001</v>
      </c>
      <c r="E22" s="503"/>
      <c r="F22" s="504">
        <v>-3941987.7724000001</v>
      </c>
      <c r="G22" s="504">
        <v>3368135.1641000002</v>
      </c>
      <c r="H22" s="504">
        <v>3702175.6578000002</v>
      </c>
      <c r="Y22" s="487"/>
      <c r="AA22" s="493"/>
      <c r="AB22" s="493"/>
      <c r="AC22" s="493"/>
      <c r="AE22" s="493"/>
      <c r="AF22" s="493"/>
      <c r="AG22" s="493"/>
      <c r="AI22" s="493"/>
      <c r="AJ22" s="493"/>
      <c r="AK22" s="493"/>
      <c r="AM22" s="493"/>
      <c r="AN22" s="493"/>
      <c r="AO22" s="493"/>
    </row>
    <row r="23" spans="1:41">
      <c r="A23" s="503" t="s">
        <v>612</v>
      </c>
      <c r="B23" s="317">
        <v>-3941964.4649</v>
      </c>
      <c r="C23" s="317">
        <v>3368113.7631000001</v>
      </c>
      <c r="D23" s="317">
        <v>3702220.1353000002</v>
      </c>
      <c r="E23" s="503"/>
      <c r="F23" s="504">
        <v>-3941964.1260000002</v>
      </c>
      <c r="G23" s="504">
        <v>3368113.8746000002</v>
      </c>
      <c r="H23" s="504">
        <v>3702220.0976999998</v>
      </c>
      <c r="Y23" s="487"/>
      <c r="AA23" s="493"/>
      <c r="AB23" s="493"/>
      <c r="AC23" s="493"/>
      <c r="AE23" s="493"/>
      <c r="AF23" s="493"/>
      <c r="AG23" s="493"/>
      <c r="AI23" s="493"/>
      <c r="AJ23" s="493"/>
      <c r="AK23" s="493"/>
      <c r="AM23" s="493"/>
      <c r="AN23" s="493"/>
      <c r="AO23" s="493"/>
    </row>
    <row r="24" spans="1:41">
      <c r="A24" s="503" t="s">
        <v>16</v>
      </c>
      <c r="B24" s="317">
        <v>-3942012.4153999998</v>
      </c>
      <c r="C24" s="317">
        <v>3368104.3557000002</v>
      </c>
      <c r="D24" s="317">
        <v>3702197.7609999999</v>
      </c>
      <c r="E24" s="503"/>
      <c r="F24" s="504">
        <v>-3942012.0866999999</v>
      </c>
      <c r="G24" s="504">
        <v>3368104.4852</v>
      </c>
      <c r="H24" s="504">
        <v>3702197.7270999998</v>
      </c>
      <c r="Y24" s="487"/>
      <c r="AA24" s="493"/>
      <c r="AB24" s="493"/>
      <c r="AC24" s="493"/>
      <c r="AE24" s="493"/>
      <c r="AF24" s="493"/>
      <c r="AG24" s="493"/>
      <c r="AI24" s="493"/>
      <c r="AJ24" s="493"/>
      <c r="AK24" s="493"/>
      <c r="AM24" s="493"/>
      <c r="AN24" s="493"/>
      <c r="AO24" s="493"/>
    </row>
    <row r="25" spans="1:41">
      <c r="A25" s="503" t="s">
        <v>613</v>
      </c>
      <c r="B25" s="317">
        <v>-3942026.9544000002</v>
      </c>
      <c r="C25" s="317">
        <v>3368087.9531</v>
      </c>
      <c r="D25" s="317">
        <v>3702193.2954000002</v>
      </c>
      <c r="E25" s="503"/>
      <c r="F25" s="504">
        <v>-3942026.6257000002</v>
      </c>
      <c r="G25" s="504">
        <v>3368088.0767999999</v>
      </c>
      <c r="H25" s="504">
        <v>3702193.2494999999</v>
      </c>
      <c r="Y25" s="487"/>
      <c r="AA25" s="493"/>
      <c r="AB25" s="493"/>
      <c r="AC25" s="493"/>
      <c r="AE25" s="493"/>
      <c r="AF25" s="493"/>
      <c r="AG25" s="493"/>
      <c r="AI25" s="493"/>
      <c r="AJ25" s="493"/>
      <c r="AK25" s="493"/>
      <c r="AM25" s="493"/>
      <c r="AN25" s="493"/>
      <c r="AO25" s="493"/>
    </row>
    <row r="26" spans="1:41">
      <c r="A26" s="503" t="s">
        <v>614</v>
      </c>
      <c r="B26" s="317">
        <v>-3941940.4290999998</v>
      </c>
      <c r="C26" s="317">
        <v>3368158.5888999999</v>
      </c>
      <c r="D26" s="317">
        <v>3702218.8837000001</v>
      </c>
      <c r="E26" s="503"/>
      <c r="F26" s="504">
        <v>-3941940.0852999999</v>
      </c>
      <c r="G26" s="504" t="s">
        <v>615</v>
      </c>
      <c r="H26" s="504">
        <v>3702218.8513000002</v>
      </c>
      <c r="Y26" s="487"/>
      <c r="AA26" s="493"/>
      <c r="AB26" s="493"/>
      <c r="AC26" s="493"/>
      <c r="AE26" s="493"/>
      <c r="AF26" s="493"/>
      <c r="AG26" s="493"/>
      <c r="AI26" s="493"/>
      <c r="AJ26" s="493"/>
      <c r="AK26" s="493"/>
      <c r="AM26" s="493"/>
      <c r="AN26" s="493"/>
      <c r="AO26" s="493"/>
    </row>
    <row r="27" spans="1:41">
      <c r="A27" s="503" t="s">
        <v>616</v>
      </c>
      <c r="B27" s="317">
        <v>-3941916.2866000002</v>
      </c>
      <c r="C27" s="317">
        <v>3368132.9756999998</v>
      </c>
      <c r="D27" s="317">
        <v>3702253.8237999999</v>
      </c>
      <c r="E27" s="503"/>
      <c r="F27" s="504">
        <v>-3941915.9441999998</v>
      </c>
      <c r="G27" s="504">
        <v>3368133.0750000002</v>
      </c>
      <c r="H27" s="504">
        <v>3702253.7911</v>
      </c>
      <c r="R27" s="485">
        <v>-3941915.7250000001</v>
      </c>
      <c r="S27" s="485">
        <v>3368133.2651999998</v>
      </c>
      <c r="T27" s="485">
        <v>3702253.7573000002</v>
      </c>
      <c r="Y27" s="487"/>
      <c r="AA27" s="493"/>
      <c r="AB27" s="493"/>
      <c r="AC27" s="493"/>
      <c r="AE27" s="493"/>
      <c r="AF27" s="493"/>
      <c r="AG27" s="493"/>
      <c r="AI27" s="493">
        <f t="shared" si="4"/>
        <v>0.21919999970123172</v>
      </c>
      <c r="AJ27" s="493">
        <f t="shared" si="4"/>
        <v>0.19019999960437417</v>
      </c>
      <c r="AK27" s="493">
        <f t="shared" si="4"/>
        <v>-3.3799999859184027E-2</v>
      </c>
      <c r="AM27" s="493"/>
      <c r="AN27" s="493"/>
      <c r="AO27" s="493"/>
    </row>
    <row r="28" spans="1:41">
      <c r="A28" s="505" t="s">
        <v>617</v>
      </c>
      <c r="B28" s="506"/>
      <c r="C28" s="506"/>
      <c r="D28" s="506"/>
      <c r="E28" s="505"/>
      <c r="F28" s="507">
        <v>-3941949.0200999998</v>
      </c>
      <c r="G28" s="507">
        <v>3368155.8286000001</v>
      </c>
      <c r="H28" s="507">
        <v>3702214.574</v>
      </c>
      <c r="I28" s="508"/>
      <c r="J28" s="507">
        <v>-3941949.1598999999</v>
      </c>
      <c r="K28" s="507">
        <v>3368156.3202</v>
      </c>
      <c r="L28" s="507">
        <v>3702214.8753999998</v>
      </c>
      <c r="M28" s="507"/>
      <c r="N28" s="507">
        <v>-3941949.1590999998</v>
      </c>
      <c r="O28" s="507">
        <v>3368156.3191</v>
      </c>
      <c r="P28" s="507">
        <v>3702214.8783</v>
      </c>
      <c r="Q28" s="507"/>
      <c r="R28" s="507"/>
      <c r="S28" s="507"/>
      <c r="T28" s="507"/>
      <c r="U28" s="507"/>
      <c r="V28" s="507">
        <v>-3941956.62</v>
      </c>
      <c r="W28" s="507">
        <v>3368139.8009000001</v>
      </c>
      <c r="X28" s="507">
        <v>3702209.1283</v>
      </c>
      <c r="Y28" s="487"/>
      <c r="AA28" s="493">
        <f t="shared" si="0"/>
        <v>-0.13980000000447035</v>
      </c>
      <c r="AB28" s="493">
        <f t="shared" si="1"/>
        <v>0.49159999983385205</v>
      </c>
      <c r="AC28" s="493">
        <f t="shared" si="2"/>
        <v>0.3013999997638166</v>
      </c>
      <c r="AE28" s="493">
        <f t="shared" si="3"/>
        <v>-0.13899999996647239</v>
      </c>
      <c r="AF28" s="493">
        <f t="shared" si="3"/>
        <v>0.49049999983981252</v>
      </c>
      <c r="AG28" s="493">
        <f t="shared" si="3"/>
        <v>0.30429999995976686</v>
      </c>
      <c r="AI28" s="493"/>
      <c r="AJ28" s="493"/>
      <c r="AK28" s="493"/>
      <c r="AM28" s="493">
        <f t="shared" si="5"/>
        <v>-7.5999000002630055</v>
      </c>
      <c r="AN28" s="493">
        <f t="shared" si="5"/>
        <v>-16.027699999976903</v>
      </c>
      <c r="AO28" s="493">
        <f t="shared" si="5"/>
        <v>-5.4457000000402331</v>
      </c>
    </row>
    <row r="29" spans="1:41">
      <c r="A29" s="484" t="s">
        <v>618</v>
      </c>
      <c r="B29" s="317">
        <v>-3941949.6170000001</v>
      </c>
      <c r="C29" s="317">
        <v>3368155.9400999998</v>
      </c>
      <c r="D29" s="317">
        <v>3702214.8553999998</v>
      </c>
      <c r="F29" s="485">
        <v>-3941949.3347999998</v>
      </c>
      <c r="G29" s="485">
        <v>3368156.0975000001</v>
      </c>
      <c r="H29" s="485">
        <v>3702214.8714999999</v>
      </c>
      <c r="M29" s="485"/>
      <c r="N29" s="485">
        <v>-3941952.6025999999</v>
      </c>
      <c r="O29" s="485">
        <v>3368151.6985999998</v>
      </c>
      <c r="P29" s="485">
        <v>3702217.0115999999</v>
      </c>
      <c r="Q29" s="485"/>
      <c r="U29" s="485"/>
      <c r="V29" s="485">
        <v>-3941962.2503999998</v>
      </c>
      <c r="W29" s="485">
        <v>3368141.6135999998</v>
      </c>
      <c r="X29" s="485">
        <v>3702201.5392</v>
      </c>
      <c r="Y29" s="487"/>
      <c r="AA29" s="493"/>
      <c r="AB29" s="493"/>
      <c r="AC29" s="493"/>
      <c r="AE29" s="493">
        <f t="shared" si="3"/>
        <v>-3.2678000000305474</v>
      </c>
      <c r="AF29" s="493">
        <f t="shared" si="3"/>
        <v>-4.3989000003784895</v>
      </c>
      <c r="AG29" s="493">
        <f t="shared" si="3"/>
        <v>2.1400999999605119</v>
      </c>
      <c r="AI29" s="493"/>
      <c r="AJ29" s="493"/>
      <c r="AK29" s="493"/>
      <c r="AM29" s="493">
        <f t="shared" si="5"/>
        <v>-12.915599999949336</v>
      </c>
      <c r="AN29" s="493">
        <f t="shared" si="5"/>
        <v>-14.483900000341237</v>
      </c>
      <c r="AO29" s="493">
        <f t="shared" si="5"/>
        <v>-13.332299999892712</v>
      </c>
    </row>
    <row r="30" spans="1:41">
      <c r="A30" s="484" t="s">
        <v>619</v>
      </c>
      <c r="F30" s="485">
        <v>-3942028.9155000001</v>
      </c>
      <c r="G30" s="485">
        <v>3368089.7829</v>
      </c>
      <c r="H30" s="485">
        <v>3702189.8895</v>
      </c>
      <c r="Y30" s="487"/>
      <c r="AA30" s="493"/>
      <c r="AB30" s="493"/>
      <c r="AC30" s="493"/>
      <c r="AE30" s="493"/>
      <c r="AF30" s="493"/>
      <c r="AG30" s="493"/>
      <c r="AI30" s="493"/>
      <c r="AJ30" s="493"/>
      <c r="AK30" s="493"/>
      <c r="AM30" s="493"/>
      <c r="AN30" s="493"/>
      <c r="AO30" s="493"/>
    </row>
    <row r="31" spans="1:41">
      <c r="A31" s="484" t="s">
        <v>620</v>
      </c>
      <c r="F31" s="485">
        <v>-3942029.0589999999</v>
      </c>
      <c r="G31" s="485">
        <v>3368089.9054999999</v>
      </c>
      <c r="H31" s="485">
        <v>3702190.0252</v>
      </c>
      <c r="Y31" s="487"/>
      <c r="AA31" s="493"/>
      <c r="AB31" s="493"/>
      <c r="AC31" s="493"/>
      <c r="AE31" s="493"/>
      <c r="AF31" s="493"/>
      <c r="AG31" s="493"/>
      <c r="AI31" s="493"/>
      <c r="AJ31" s="493"/>
      <c r="AK31" s="493"/>
      <c r="AM31" s="493"/>
      <c r="AN31" s="493"/>
      <c r="AO31" s="493"/>
    </row>
    <row r="32" spans="1:41">
      <c r="A32" s="494" t="s">
        <v>579</v>
      </c>
      <c r="B32" s="495"/>
      <c r="C32" s="495"/>
      <c r="D32" s="495"/>
      <c r="E32" s="494"/>
      <c r="F32" s="492">
        <v>-3941937.6242999998</v>
      </c>
      <c r="G32" s="492">
        <v>3368150.6740999999</v>
      </c>
      <c r="H32" s="492">
        <v>3702235.3108999999</v>
      </c>
      <c r="I32" s="491"/>
      <c r="J32" s="492">
        <v>-3941937.4078000002</v>
      </c>
      <c r="K32" s="492">
        <v>3368150.861</v>
      </c>
      <c r="L32" s="492">
        <v>3702235.2741</v>
      </c>
      <c r="M32" s="491"/>
      <c r="N32" s="492">
        <v>-3941937.4068</v>
      </c>
      <c r="O32" s="492">
        <v>3368150.8620000002</v>
      </c>
      <c r="P32" s="492">
        <v>3702235.2769999998</v>
      </c>
      <c r="Q32" s="491"/>
      <c r="R32" s="492">
        <v>-3941937.4062000001</v>
      </c>
      <c r="S32" s="492">
        <v>3368150.8602</v>
      </c>
      <c r="T32" s="492">
        <v>3702235.2757000001</v>
      </c>
      <c r="U32" s="491"/>
      <c r="V32" s="492">
        <v>-3941937.4065</v>
      </c>
      <c r="W32" s="492">
        <v>3368150.8613</v>
      </c>
      <c r="X32" s="492">
        <v>3702235.2773000002</v>
      </c>
      <c r="Y32" s="487"/>
      <c r="AA32" s="493">
        <f t="shared" si="0"/>
        <v>0.21649999963119626</v>
      </c>
      <c r="AB32" s="493">
        <f t="shared" si="1"/>
        <v>0.18690000008791685</v>
      </c>
      <c r="AC32" s="493">
        <f t="shared" si="2"/>
        <v>-3.6799999885261059E-2</v>
      </c>
      <c r="AE32" s="493">
        <f t="shared" si="3"/>
        <v>0.21749999979510903</v>
      </c>
      <c r="AF32" s="493">
        <f t="shared" si="3"/>
        <v>0.18790000025182962</v>
      </c>
      <c r="AG32" s="493">
        <f t="shared" si="3"/>
        <v>-3.3900000154972076E-2</v>
      </c>
      <c r="AI32" s="493">
        <f t="shared" si="4"/>
        <v>0.21809999970719218</v>
      </c>
      <c r="AJ32" s="493">
        <f t="shared" si="4"/>
        <v>0.18610000004991889</v>
      </c>
      <c r="AK32" s="493">
        <f t="shared" si="4"/>
        <v>-3.5199999809265137E-2</v>
      </c>
      <c r="AM32" s="493">
        <f t="shared" si="5"/>
        <v>0.21779999975115061</v>
      </c>
      <c r="AN32" s="493">
        <f t="shared" si="5"/>
        <v>0.18720000004395843</v>
      </c>
      <c r="AO32" s="493">
        <f t="shared" si="5"/>
        <v>-3.3599999733269215E-2</v>
      </c>
    </row>
    <row r="33" spans="1:41">
      <c r="A33" s="494" t="s">
        <v>507</v>
      </c>
      <c r="B33" s="317">
        <v>-3942012.9378</v>
      </c>
      <c r="C33" s="317">
        <v>3368085.4350000001</v>
      </c>
      <c r="D33" s="317">
        <v>3702205.28</v>
      </c>
      <c r="E33" s="494"/>
      <c r="F33" s="492">
        <v>-3941961.6436000001</v>
      </c>
      <c r="G33" s="492">
        <v>3368148.2971000001</v>
      </c>
      <c r="H33" s="492">
        <v>3702208.6918000001</v>
      </c>
      <c r="I33" s="491"/>
      <c r="J33" s="492">
        <v>-3941961.4292000001</v>
      </c>
      <c r="K33" s="492">
        <v>3368148.4852999998</v>
      </c>
      <c r="L33" s="492">
        <v>3702208.6598999999</v>
      </c>
      <c r="M33" s="491"/>
      <c r="N33" s="492">
        <v>-3941961.4306000001</v>
      </c>
      <c r="O33" s="492">
        <v>3368148.4844999998</v>
      </c>
      <c r="P33" s="492">
        <v>3702208.6623</v>
      </c>
      <c r="Q33" s="491"/>
      <c r="R33" s="492">
        <v>-3941961.4281000001</v>
      </c>
      <c r="S33" s="492">
        <v>3368148.4848000002</v>
      </c>
      <c r="T33" s="492">
        <v>3702208.6586000002</v>
      </c>
      <c r="U33" s="491"/>
      <c r="V33" s="492">
        <v>-3941961.4178999998</v>
      </c>
      <c r="W33" s="492">
        <v>3368148.4792999998</v>
      </c>
      <c r="X33" s="492">
        <v>3702208.6524</v>
      </c>
      <c r="Y33" s="487"/>
      <c r="AA33" s="493">
        <f t="shared" si="0"/>
        <v>0.21439999993890524</v>
      </c>
      <c r="AB33" s="493">
        <f t="shared" si="1"/>
        <v>0.18819999974220991</v>
      </c>
      <c r="AC33" s="493">
        <f t="shared" si="2"/>
        <v>-3.1900000292807817E-2</v>
      </c>
      <c r="AE33" s="493">
        <f t="shared" si="3"/>
        <v>0.21299999998882413</v>
      </c>
      <c r="AF33" s="493">
        <f t="shared" si="3"/>
        <v>0.18739999970421195</v>
      </c>
      <c r="AG33" s="493">
        <f t="shared" si="3"/>
        <v>-2.9500000178813934E-2</v>
      </c>
      <c r="AI33" s="493">
        <f t="shared" si="4"/>
        <v>0.21549999993294477</v>
      </c>
      <c r="AJ33" s="493">
        <f t="shared" si="4"/>
        <v>0.18770000012591481</v>
      </c>
      <c r="AK33" s="493">
        <f t="shared" si="4"/>
        <v>-3.3199999947100878E-2</v>
      </c>
      <c r="AM33" s="493">
        <f t="shared" si="5"/>
        <v>0.22570000030100346</v>
      </c>
      <c r="AN33" s="493">
        <f t="shared" si="5"/>
        <v>0.18219999969005585</v>
      </c>
      <c r="AO33" s="493">
        <f t="shared" si="5"/>
        <v>-3.9400000125169754E-2</v>
      </c>
    </row>
    <row r="34" spans="1:41">
      <c r="A34" s="509" t="s">
        <v>637</v>
      </c>
      <c r="B34" s="317">
        <v>-3942020.6335</v>
      </c>
      <c r="C34" s="317">
        <v>3368097.2110000001</v>
      </c>
      <c r="D34" s="317">
        <v>3702191.0751</v>
      </c>
      <c r="E34" s="509"/>
      <c r="F34" s="511">
        <v>-3942020.3258000002</v>
      </c>
      <c r="G34" s="511">
        <v>3368097.3572</v>
      </c>
      <c r="H34" s="511">
        <v>3702191.0547000002</v>
      </c>
      <c r="I34" s="512"/>
      <c r="J34" s="511"/>
      <c r="K34" s="511"/>
      <c r="L34" s="511"/>
      <c r="M34" s="512"/>
      <c r="N34" s="511"/>
      <c r="O34" s="511"/>
      <c r="P34" s="511"/>
      <c r="Q34" s="512"/>
      <c r="R34" s="511">
        <v>-3942020.1113</v>
      </c>
      <c r="S34" s="511">
        <v>3368097.5428999998</v>
      </c>
      <c r="T34" s="513">
        <v>3702191.0310999998</v>
      </c>
      <c r="X34" s="514"/>
      <c r="Y34" s="487"/>
      <c r="AA34" s="493"/>
      <c r="AB34" s="493"/>
      <c r="AC34" s="493"/>
      <c r="AE34" s="493"/>
      <c r="AF34" s="493"/>
      <c r="AG34" s="493"/>
      <c r="AI34" s="493">
        <f t="shared" si="4"/>
        <v>0.21450000023469329</v>
      </c>
      <c r="AJ34" s="493">
        <f t="shared" si="4"/>
        <v>0.18569999979808927</v>
      </c>
      <c r="AK34" s="493">
        <f t="shared" si="4"/>
        <v>-2.360000042244792E-2</v>
      </c>
      <c r="AM34" s="493"/>
      <c r="AN34" s="493"/>
      <c r="AO34" s="493"/>
    </row>
    <row r="35" spans="1:41">
      <c r="A35" s="509" t="s">
        <v>633</v>
      </c>
      <c r="B35" s="317">
        <v>-3941894.4007999999</v>
      </c>
      <c r="C35" s="317">
        <v>3368123.3442000002</v>
      </c>
      <c r="D35" s="317">
        <v>3702153.5096</v>
      </c>
      <c r="E35" s="509"/>
      <c r="F35" s="511"/>
      <c r="G35" s="511"/>
      <c r="H35" s="511"/>
      <c r="I35" s="512"/>
      <c r="J35" s="511">
        <v>-3941956.1619000002</v>
      </c>
      <c r="K35" s="511">
        <v>3368145.3930000002</v>
      </c>
      <c r="L35" s="511">
        <v>3702217.534</v>
      </c>
      <c r="M35" s="512"/>
      <c r="N35" s="511">
        <v>-3941956.1601999998</v>
      </c>
      <c r="O35" s="511">
        <v>3368145.3931999998</v>
      </c>
      <c r="P35" s="511">
        <v>3702217.5362999998</v>
      </c>
      <c r="Y35" s="487"/>
      <c r="AA35" s="493"/>
      <c r="AB35" s="493"/>
      <c r="AC35" s="493"/>
      <c r="AE35" s="493"/>
      <c r="AF35" s="493"/>
      <c r="AG35" s="493"/>
      <c r="AI35" s="493"/>
      <c r="AJ35" s="493"/>
      <c r="AK35" s="493"/>
      <c r="AM35" s="493"/>
      <c r="AN35" s="493"/>
      <c r="AO35" s="493"/>
    </row>
    <row r="36" spans="1:41">
      <c r="A36" s="509">
        <v>93063</v>
      </c>
      <c r="B36" s="510"/>
      <c r="C36" s="510"/>
      <c r="D36" s="510"/>
      <c r="E36" s="509"/>
      <c r="F36" s="511"/>
      <c r="G36" s="511"/>
      <c r="H36" s="511"/>
      <c r="I36" s="512"/>
      <c r="J36" s="511">
        <v>-3928377.4360000002</v>
      </c>
      <c r="K36" s="511">
        <v>3382740.9659000002</v>
      </c>
      <c r="L36" s="511">
        <v>3703468.9881000002</v>
      </c>
      <c r="Y36" s="487"/>
      <c r="AA36" s="493"/>
      <c r="AB36" s="493"/>
      <c r="AC36" s="493"/>
      <c r="AE36" s="493"/>
      <c r="AF36" s="493"/>
      <c r="AG36" s="493"/>
      <c r="AI36" s="493"/>
      <c r="AJ36" s="493"/>
      <c r="AK36" s="493"/>
      <c r="AM36" s="493"/>
      <c r="AN36" s="493"/>
      <c r="AO36" s="493"/>
    </row>
    <row r="37" spans="1:41">
      <c r="A37" s="484" t="s">
        <v>515</v>
      </c>
      <c r="B37" s="317">
        <v>-3941947.6087000002</v>
      </c>
      <c r="C37" s="317">
        <v>3368152.9863</v>
      </c>
      <c r="D37" s="317">
        <v>3702219.6508999998</v>
      </c>
      <c r="Y37" s="487"/>
      <c r="AA37" s="493"/>
      <c r="AB37" s="493"/>
      <c r="AC37" s="493"/>
      <c r="AE37" s="493"/>
      <c r="AF37" s="493"/>
      <c r="AG37" s="493"/>
      <c r="AI37" s="493"/>
      <c r="AJ37" s="493"/>
      <c r="AK37" s="493"/>
      <c r="AM37" s="493"/>
      <c r="AN37" s="493"/>
      <c r="AO37" s="493"/>
    </row>
    <row r="38" spans="1:41">
      <c r="Y38" s="487"/>
      <c r="AI38" s="493"/>
      <c r="AJ38" s="493"/>
      <c r="AK38" s="493"/>
      <c r="AM38" s="493"/>
      <c r="AN38" s="493"/>
      <c r="AO38" s="493"/>
    </row>
    <row r="39" spans="1:41">
      <c r="B39" s="493" t="s">
        <v>621</v>
      </c>
      <c r="G39" s="485" t="s">
        <v>622</v>
      </c>
      <c r="J39" s="485" t="s">
        <v>623</v>
      </c>
      <c r="N39" s="485" t="s">
        <v>624</v>
      </c>
      <c r="R39" s="485" t="s">
        <v>625</v>
      </c>
      <c r="V39" s="485" t="s">
        <v>626</v>
      </c>
      <c r="Y39" s="487"/>
      <c r="AM39" s="493"/>
      <c r="AN39" s="493"/>
      <c r="AO39" s="493"/>
    </row>
    <row r="40" spans="1:41">
      <c r="Y40" s="487"/>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34BE-DE87-48B5-B2AB-1ADA0014404C}">
  <dimension ref="A1:S142"/>
  <sheetViews>
    <sheetView tabSelected="1" topLeftCell="E1" workbookViewId="0">
      <selection activeCell="G27" sqref="G27"/>
    </sheetView>
  </sheetViews>
  <sheetFormatPr defaultRowHeight="15"/>
  <cols>
    <col min="1" max="1" width="12.42578125" style="532" bestFit="1" customWidth="1"/>
    <col min="2" max="7" width="9.140625" style="532"/>
    <col min="8" max="8" width="13.42578125" style="748" bestFit="1" customWidth="1"/>
    <col min="9" max="10" width="11.140625" style="749" customWidth="1"/>
    <col min="11" max="13" width="9.140625" style="532"/>
    <col min="14" max="14" width="10.140625" style="532" customWidth="1"/>
    <col min="15" max="15" width="10.5703125" style="545" bestFit="1" customWidth="1"/>
    <col min="16" max="17" width="9.140625" style="532"/>
    <col min="18" max="18" width="9.140625" style="750"/>
    <col min="19" max="16384" width="9.140625" style="532"/>
  </cols>
  <sheetData>
    <row r="1" spans="1:19">
      <c r="A1" s="532" t="s">
        <v>788</v>
      </c>
      <c r="K1" s="532" t="s">
        <v>789</v>
      </c>
      <c r="P1" s="532" t="s">
        <v>790</v>
      </c>
    </row>
    <row r="2" spans="1:19">
      <c r="C2" s="532" t="s">
        <v>791</v>
      </c>
      <c r="D2" s="532" t="s">
        <v>376</v>
      </c>
      <c r="E2" s="532" t="s">
        <v>377</v>
      </c>
      <c r="F2" s="532" t="s">
        <v>792</v>
      </c>
      <c r="K2" s="532" t="s">
        <v>499</v>
      </c>
      <c r="L2" s="532" t="s">
        <v>500</v>
      </c>
      <c r="M2" s="532" t="s">
        <v>793</v>
      </c>
      <c r="N2" s="532" t="s">
        <v>794</v>
      </c>
      <c r="Q2" s="532" t="s">
        <v>795</v>
      </c>
      <c r="R2" s="750" t="s">
        <v>796</v>
      </c>
      <c r="S2" s="532" t="s">
        <v>503</v>
      </c>
    </row>
    <row r="3" spans="1:19">
      <c r="A3" s="751">
        <v>44862</v>
      </c>
      <c r="I3" s="752" t="s">
        <v>797</v>
      </c>
      <c r="K3" s="532">
        <f>D8-D4</f>
        <v>-2.73583</v>
      </c>
      <c r="L3" s="532">
        <f>E8-E4</f>
        <v>8.0309999999999917</v>
      </c>
      <c r="O3" s="545" t="s">
        <v>578</v>
      </c>
      <c r="P3" s="532">
        <f>DEGREES(ATAN2(K3,L3))</f>
        <v>108.81185628637304</v>
      </c>
    </row>
    <row r="4" spans="1:19">
      <c r="C4" s="532" t="s">
        <v>36</v>
      </c>
      <c r="D4" s="532">
        <v>14.93333</v>
      </c>
      <c r="E4" s="532">
        <v>-72.110699999999994</v>
      </c>
      <c r="K4" s="532">
        <f>D18-D4</f>
        <v>-0.2604299999999995</v>
      </c>
      <c r="L4" s="532">
        <f>E18-E4</f>
        <v>6.0369999999999919</v>
      </c>
      <c r="M4" s="532">
        <f>F5</f>
        <v>2.0049999999999999</v>
      </c>
      <c r="N4" s="532">
        <f t="array" ref="N4">SQRT(SUM(K4:L4*K4:L4))</f>
        <v>6.0426147308015512</v>
      </c>
      <c r="P4" s="532">
        <f>DEGREES(ATAN2(K4,L4))</f>
        <v>92.470149742334641</v>
      </c>
      <c r="Q4" s="753">
        <f>IF(P4&lt;0,P4+360,P4)-$P$3+360</f>
        <v>343.6582934559616</v>
      </c>
      <c r="R4" s="754">
        <f t="array" ref="R4">SQRT(SUM(K4:M4*K4:M4))</f>
        <v>6.3665703314186279</v>
      </c>
      <c r="S4" s="753">
        <f>90-DEGREES(ATAN2(N4,M4))</f>
        <v>71.643639503693265</v>
      </c>
    </row>
    <row r="5" spans="1:19">
      <c r="B5" s="532">
        <v>1</v>
      </c>
      <c r="C5" s="532" t="s">
        <v>798</v>
      </c>
      <c r="D5" s="532">
        <v>14.6938</v>
      </c>
      <c r="E5" s="532">
        <v>-66.197500000000005</v>
      </c>
      <c r="F5" s="532">
        <v>2.0049999999999999</v>
      </c>
      <c r="H5" s="748">
        <f>DEGREES(ATAN2(D5-D4,E5-E4))</f>
        <v>92.319650776976133</v>
      </c>
      <c r="I5" s="755">
        <f>60*(H5-INT(H5))</f>
        <v>19.179046618567952</v>
      </c>
      <c r="J5" s="755">
        <f>60*(I5-INT(I5))</f>
        <v>10.742797114077121</v>
      </c>
    </row>
    <row r="6" spans="1:19">
      <c r="I6" s="755"/>
      <c r="J6" s="755"/>
    </row>
    <row r="7" spans="1:19">
      <c r="I7" s="755" t="s">
        <v>558</v>
      </c>
      <c r="J7" s="755"/>
      <c r="K7" s="532">
        <f>D12-D8</f>
        <v>25.9679</v>
      </c>
      <c r="L7" s="532">
        <f>E12-E8</f>
        <v>12.917700000000004</v>
      </c>
      <c r="O7" s="756" t="s">
        <v>558</v>
      </c>
      <c r="P7" s="532">
        <f>DEGREES(ATAN2(K7,L7))</f>
        <v>26.447992263948649</v>
      </c>
    </row>
    <row r="8" spans="1:19">
      <c r="C8" s="532" t="s">
        <v>38</v>
      </c>
      <c r="D8" s="532">
        <v>12.1975</v>
      </c>
      <c r="E8" s="532">
        <v>-64.079700000000003</v>
      </c>
      <c r="K8" s="532">
        <f>D18-D8</f>
        <v>2.4754000000000005</v>
      </c>
      <c r="L8" s="532">
        <f>E18-E8</f>
        <v>-1.9939999999999998</v>
      </c>
      <c r="M8" s="532">
        <f>F9</f>
        <v>1.675</v>
      </c>
      <c r="N8" s="532">
        <f t="array" ref="N8">SQRT(SUM(K8:L8*K8:L8))</f>
        <v>3.1786225255604044</v>
      </c>
      <c r="P8" s="532">
        <f>DEGREES(ATAN2(K8,L8))</f>
        <v>-38.852360534574117</v>
      </c>
      <c r="Q8" s="753">
        <f>IF(P8&lt;0,P8+360,P8)-P7</f>
        <v>294.69964720147721</v>
      </c>
      <c r="R8" s="754">
        <f t="array" ref="R8">SQRT(SUM(K8:M8*K8:M8))</f>
        <v>3.5929467237909334</v>
      </c>
      <c r="S8" s="753">
        <f>90-DEGREES(ATAN2(N8,M8))</f>
        <v>62.212660866685233</v>
      </c>
    </row>
    <row r="9" spans="1:19">
      <c r="B9" s="532">
        <v>2</v>
      </c>
      <c r="C9" s="532" t="s">
        <v>799</v>
      </c>
      <c r="D9" s="532">
        <v>14.5852</v>
      </c>
      <c r="E9" s="532">
        <v>-65.983800000000002</v>
      </c>
      <c r="F9" s="532">
        <v>1.675</v>
      </c>
      <c r="H9" s="748">
        <f>DEGREES(ATAN2(D9-D8,E9-E8))</f>
        <v>-38.571029445204438</v>
      </c>
      <c r="I9" s="755">
        <f>60*(H9-INT(H9))</f>
        <v>25.738233287733721</v>
      </c>
      <c r="J9" s="755">
        <f>60*(I9-INT(I9))</f>
        <v>44.293997264023233</v>
      </c>
    </row>
    <row r="10" spans="1:19">
      <c r="I10" s="755"/>
      <c r="J10" s="755"/>
    </row>
    <row r="11" spans="1:19">
      <c r="I11" s="755" t="s">
        <v>559</v>
      </c>
      <c r="J11" s="755"/>
      <c r="K11" s="532">
        <f>D8-D12</f>
        <v>-25.9679</v>
      </c>
      <c r="L11" s="532">
        <f>E8-E12</f>
        <v>-12.917700000000004</v>
      </c>
      <c r="O11" s="756" t="s">
        <v>559</v>
      </c>
      <c r="P11" s="532">
        <f>DEGREES(ATAN2(K11,L11))+360</f>
        <v>206.44799226394863</v>
      </c>
    </row>
    <row r="12" spans="1:19">
      <c r="C12" s="532" t="s">
        <v>44</v>
      </c>
      <c r="D12" s="532">
        <v>38.165399999999998</v>
      </c>
      <c r="E12" s="532">
        <v>-51.161999999999999</v>
      </c>
      <c r="K12" s="532">
        <f>D18-D12</f>
        <v>-23.4925</v>
      </c>
      <c r="L12" s="532">
        <f>E18-E12</f>
        <v>-14.911700000000003</v>
      </c>
      <c r="M12" s="532">
        <f>F13</f>
        <v>9.1460000000000008</v>
      </c>
      <c r="N12" s="532">
        <f t="array" ref="N12">SQRT(SUM(K12:L12*K12:L12))</f>
        <v>27.825462316734292</v>
      </c>
      <c r="P12" s="532">
        <f>DEGREES(ATAN2(K12,L12))</f>
        <v>-147.59494745966316</v>
      </c>
      <c r="Q12" s="753">
        <f>IF(P12&lt;0,P12+360,P12)-P11</f>
        <v>5.957060276388205</v>
      </c>
      <c r="R12" s="754">
        <f t="array" ref="R12">SQRT(SUM(K12:M12*K12:M12))</f>
        <v>29.290026786262931</v>
      </c>
      <c r="S12" s="753">
        <f>90-DEGREES(ATAN2(N12,M12))</f>
        <v>71.804732173272612</v>
      </c>
    </row>
    <row r="13" spans="1:19">
      <c r="B13" s="532">
        <v>3</v>
      </c>
      <c r="C13" s="532" t="s">
        <v>800</v>
      </c>
      <c r="D13" s="532">
        <v>14.776400000000001</v>
      </c>
      <c r="E13" s="532">
        <v>-66.002700000000004</v>
      </c>
      <c r="F13" s="532">
        <v>9.1460000000000008</v>
      </c>
      <c r="H13" s="748">
        <f>DEGREES(ATAN2(D13-D12,E13-E12))</f>
        <v>-147.60421022939511</v>
      </c>
      <c r="I13" s="755">
        <f>60*(H13-INT(H13))</f>
        <v>23.747386236293551</v>
      </c>
      <c r="J13" s="755">
        <f>60*(I13-INT(I13))</f>
        <v>44.843174177613037</v>
      </c>
    </row>
    <row r="14" spans="1:19">
      <c r="I14" s="755"/>
      <c r="J14" s="755"/>
    </row>
    <row r="15" spans="1:19">
      <c r="I15" s="755" t="s">
        <v>801</v>
      </c>
      <c r="J15" s="755"/>
      <c r="K15" s="532">
        <f>D12-D16</f>
        <v>12.751299999999997</v>
      </c>
      <c r="L15" s="532">
        <f>E12-E16</f>
        <v>19.7913</v>
      </c>
      <c r="O15" s="756" t="s">
        <v>801</v>
      </c>
      <c r="P15" s="532">
        <f>DEGREES(ATAN2(K15,L15))</f>
        <v>57.206796557055142</v>
      </c>
    </row>
    <row r="16" spans="1:19">
      <c r="C16" s="532" t="s">
        <v>45</v>
      </c>
      <c r="D16" s="532">
        <v>25.414100000000001</v>
      </c>
      <c r="E16" s="532">
        <v>-70.953299999999999</v>
      </c>
      <c r="K16" s="532">
        <f>D18-D16</f>
        <v>-10.741200000000001</v>
      </c>
      <c r="L16" s="532">
        <f>E18-E16</f>
        <v>4.8795999999999964</v>
      </c>
      <c r="M16" s="532">
        <f>F17</f>
        <v>1.8959999999999999</v>
      </c>
      <c r="N16" s="532">
        <f t="array" ref="N16">SQRT(SUM(K16:L16*K16:L16))</f>
        <v>11.797621523001999</v>
      </c>
      <c r="P16" s="532">
        <f>DEGREES(ATAN2(K16,L16))</f>
        <v>155.56826392886686</v>
      </c>
      <c r="Q16" s="753">
        <f>IF(P16&lt;0,P16+360,P16)-P15</f>
        <v>98.361467371811713</v>
      </c>
      <c r="R16" s="754">
        <f t="array" ref="R16">SQRT(SUM(K16:M16*K16:M16))</f>
        <v>11.949003707422641</v>
      </c>
      <c r="S16" s="753">
        <f>90-DEGREES(ATAN2(N16,M16))</f>
        <v>80.870042791309388</v>
      </c>
    </row>
    <row r="17" spans="1:18">
      <c r="C17" s="532" t="s">
        <v>802</v>
      </c>
      <c r="D17" s="532">
        <v>14.779</v>
      </c>
      <c r="E17" s="532">
        <v>-66.141499999999994</v>
      </c>
      <c r="F17" s="532">
        <v>1.8959999999999999</v>
      </c>
      <c r="H17" s="748">
        <f>DEGREES(ATAN2(D17-D16,E17-E16))</f>
        <v>155.65585413734584</v>
      </c>
      <c r="I17" s="755">
        <f>60*(H17-INT(H17))</f>
        <v>39.351248240750465</v>
      </c>
      <c r="J17" s="755">
        <f>60*(I17-INT(I17))</f>
        <v>21.074894445027894</v>
      </c>
    </row>
    <row r="18" spans="1:18">
      <c r="B18" s="532" t="s">
        <v>803</v>
      </c>
      <c r="C18" s="532" t="s">
        <v>507</v>
      </c>
      <c r="D18" s="753">
        <v>14.6729</v>
      </c>
      <c r="E18" s="753">
        <v>-66.073700000000002</v>
      </c>
    </row>
    <row r="19" spans="1:18" ht="15.75" thickBot="1">
      <c r="A19" s="757"/>
      <c r="B19" s="757"/>
      <c r="C19" s="757"/>
      <c r="D19" s="757"/>
      <c r="E19" s="757"/>
      <c r="F19" s="757"/>
      <c r="G19" s="757"/>
      <c r="H19" s="758"/>
      <c r="I19" s="759"/>
      <c r="J19" s="759"/>
      <c r="K19" s="757"/>
      <c r="L19" s="757"/>
      <c r="M19" s="757"/>
      <c r="N19" s="757"/>
      <c r="O19" s="760"/>
      <c r="P19" s="757"/>
      <c r="Q19" s="757"/>
      <c r="R19" s="761"/>
    </row>
    <row r="20" spans="1:18">
      <c r="A20" s="532" t="s">
        <v>788</v>
      </c>
    </row>
    <row r="21" spans="1:18">
      <c r="A21" s="751">
        <v>44865</v>
      </c>
      <c r="D21" s="532" t="s">
        <v>376</v>
      </c>
      <c r="E21" s="532" t="s">
        <v>377</v>
      </c>
      <c r="F21" s="532" t="s">
        <v>804</v>
      </c>
      <c r="I21" s="752" t="s">
        <v>499</v>
      </c>
      <c r="J21" s="752" t="s">
        <v>500</v>
      </c>
      <c r="K21" s="532" t="s">
        <v>793</v>
      </c>
      <c r="L21" s="532" t="s">
        <v>794</v>
      </c>
      <c r="O21" s="545" t="s">
        <v>795</v>
      </c>
      <c r="P21" s="750" t="s">
        <v>796</v>
      </c>
      <c r="Q21" s="532" t="s">
        <v>503</v>
      </c>
    </row>
    <row r="22" spans="1:18">
      <c r="A22" s="751"/>
    </row>
    <row r="23" spans="1:18">
      <c r="C23" s="532" t="s">
        <v>45</v>
      </c>
      <c r="D23" s="532">
        <v>25.414100000000001</v>
      </c>
      <c r="E23" s="532">
        <v>-70.953299999999999</v>
      </c>
      <c r="H23" s="748" t="s">
        <v>805</v>
      </c>
      <c r="I23" s="762">
        <f>D35-D23</f>
        <v>12.751299999999997</v>
      </c>
      <c r="J23" s="762">
        <f>E35-E23</f>
        <v>19.7913</v>
      </c>
      <c r="M23" s="748" t="s">
        <v>805</v>
      </c>
      <c r="N23" s="532">
        <f>DEGREES(ATAN2(I23,J23))</f>
        <v>57.206796557055142</v>
      </c>
    </row>
    <row r="24" spans="1:18">
      <c r="C24" s="532" t="s">
        <v>806</v>
      </c>
      <c r="D24" s="532">
        <v>14.674899999999999</v>
      </c>
      <c r="E24" s="532">
        <v>-66.070899999999995</v>
      </c>
      <c r="F24" s="532">
        <v>1.9</v>
      </c>
      <c r="I24" s="532">
        <f>D$39-D23</f>
        <v>-10.742100000000001</v>
      </c>
      <c r="J24" s="532">
        <f>E$39-E23</f>
        <v>4.8810000000000002</v>
      </c>
      <c r="K24" s="532">
        <f>F24</f>
        <v>1.9</v>
      </c>
      <c r="L24" s="532">
        <f t="array" ref="L24">SQRT(SUM(I24:J24*I24:J24))</f>
        <v>11.799020019052429</v>
      </c>
      <c r="N24" s="532">
        <f>DEGREES(ATAN2(I24,J24))</f>
        <v>155.56388194949386</v>
      </c>
      <c r="O24" s="763">
        <f>IF(N24&lt;0,N24+360,N24)-N23</f>
        <v>98.357085392438719</v>
      </c>
      <c r="P24" s="754">
        <f t="array" ref="P24">SQRT(SUM(I24:K24*I24:K24))</f>
        <v>11.951019764438515</v>
      </c>
      <c r="Q24" s="753">
        <f>90-DEGREES(ATAN2(L24,K24))</f>
        <v>80.852172738652513</v>
      </c>
    </row>
    <row r="27" spans="1:18">
      <c r="C27" s="532" t="s">
        <v>36</v>
      </c>
      <c r="D27" s="532">
        <v>14.933299999999999</v>
      </c>
      <c r="E27" s="532">
        <v>-72.110699999999994</v>
      </c>
      <c r="H27" s="748" t="s">
        <v>807</v>
      </c>
      <c r="I27" s="749">
        <f>D35-D27</f>
        <v>23.232099999999999</v>
      </c>
      <c r="J27" s="749">
        <f>E35-E27</f>
        <v>20.948699999999995</v>
      </c>
      <c r="M27" s="748" t="s">
        <v>807</v>
      </c>
      <c r="N27" s="532">
        <f>DEGREES(ATAN2(I27,J27))</f>
        <v>42.041409808365302</v>
      </c>
    </row>
    <row r="28" spans="1:18">
      <c r="C28" s="532" t="s">
        <v>808</v>
      </c>
      <c r="D28" s="532">
        <v>14.6746</v>
      </c>
      <c r="E28" s="532">
        <v>-66.074200000000005</v>
      </c>
      <c r="F28" s="532">
        <v>2.0089999999999999</v>
      </c>
      <c r="I28" s="532">
        <f>D$39-D27</f>
        <v>-0.26129999999999853</v>
      </c>
      <c r="J28" s="532">
        <f>E$39-E27</f>
        <v>6.0383999999999958</v>
      </c>
      <c r="K28" s="532">
        <f>F28</f>
        <v>2.0089999999999999</v>
      </c>
      <c r="L28" s="532">
        <f t="array" ref="L28">SQRT(SUM(I28:J28*I28:J28))</f>
        <v>6.0440509800960438</v>
      </c>
      <c r="N28" s="532">
        <f>DEGREES(ATAN2(I28,J28))</f>
        <v>92.477817426213917</v>
      </c>
      <c r="O28" s="763">
        <f>IF(N28&lt;0,N28+360,N28)-N27</f>
        <v>50.436407617848616</v>
      </c>
      <c r="P28" s="754">
        <f t="array" ref="P28">SQRT(SUM(I28:K28*I28:K28))</f>
        <v>6.3691940816715542</v>
      </c>
      <c r="Q28" s="753">
        <f>90-DEGREES(ATAN2(L28,K28))</f>
        <v>71.613556293223624</v>
      </c>
    </row>
    <row r="31" spans="1:18">
      <c r="C31" s="532" t="s">
        <v>38</v>
      </c>
      <c r="D31" s="532">
        <v>12.1976</v>
      </c>
      <c r="E31" s="532">
        <v>-64.079700000000003</v>
      </c>
      <c r="H31" s="748" t="s">
        <v>809</v>
      </c>
      <c r="I31" s="749">
        <f>D35-D31</f>
        <v>25.967799999999997</v>
      </c>
      <c r="J31" s="749">
        <f>E35-E31</f>
        <v>12.917700000000004</v>
      </c>
      <c r="M31" s="748" t="s">
        <v>809</v>
      </c>
      <c r="N31" s="532">
        <f>DEGREES(ATAN2(I31,J31))</f>
        <v>26.448080249330062</v>
      </c>
    </row>
    <row r="32" spans="1:18">
      <c r="C32" s="532" t="s">
        <v>810</v>
      </c>
      <c r="D32" s="532">
        <v>14.6708</v>
      </c>
      <c r="E32" s="532">
        <v>-66.075299999999999</v>
      </c>
      <c r="F32" s="532">
        <v>1.6759999999999999</v>
      </c>
      <c r="I32" s="532">
        <f>D$39-D31</f>
        <v>2.474400000000001</v>
      </c>
      <c r="J32" s="532">
        <f>E$39-E31</f>
        <v>-1.9925999999999959</v>
      </c>
      <c r="K32" s="532">
        <f>F32</f>
        <v>1.6759999999999999</v>
      </c>
      <c r="L32" s="532">
        <f t="array" ref="L32">SQRT(SUM(I32:J32*I32:J32))</f>
        <v>3.1769655522211737</v>
      </c>
      <c r="N32" s="532">
        <f>DEGREES(ATAN2(I32,J32))</f>
        <v>-38.844011252267073</v>
      </c>
      <c r="O32" s="763">
        <f>IF(N32&lt;0,N32+360,N32)-N31</f>
        <v>294.70790849840284</v>
      </c>
      <c r="P32" s="754">
        <f t="array" ref="P32">SQRT(SUM(I32:K32*I32:K32))</f>
        <v>3.591947399392144</v>
      </c>
      <c r="Q32" s="753">
        <f>90-DEGREES(ATAN2(L32,K32))</f>
        <v>62.186227371688275</v>
      </c>
    </row>
    <row r="35" spans="1:17">
      <c r="C35" s="532" t="s">
        <v>44</v>
      </c>
      <c r="D35" s="532">
        <v>38.165399999999998</v>
      </c>
      <c r="E35" s="532">
        <v>-51.161999999999999</v>
      </c>
      <c r="H35" s="748" t="s">
        <v>811</v>
      </c>
      <c r="I35" s="749">
        <f>D31-D35</f>
        <v>-25.967799999999997</v>
      </c>
      <c r="J35" s="749">
        <f>E31-E35</f>
        <v>-12.917700000000004</v>
      </c>
      <c r="M35" s="748" t="s">
        <v>807</v>
      </c>
      <c r="N35" s="764">
        <f>DEGREES(ATAN2(I35,J35))+360</f>
        <v>206.44808024933008</v>
      </c>
    </row>
    <row r="36" spans="1:17">
      <c r="C36" s="532" t="s">
        <v>812</v>
      </c>
      <c r="D36" s="532">
        <v>14.6753</v>
      </c>
      <c r="E36" s="532">
        <v>-66.070999999999998</v>
      </c>
      <c r="F36" s="532">
        <v>9.15</v>
      </c>
      <c r="I36" s="532">
        <f>D$39-D35</f>
        <v>-23.493399999999998</v>
      </c>
      <c r="J36" s="532">
        <f>E$39-E35</f>
        <v>-14.910299999999999</v>
      </c>
      <c r="K36" s="532">
        <f>F36</f>
        <v>9.15</v>
      </c>
      <c r="L36" s="532">
        <f t="array" ref="L36">SQRT(SUM(I36:J36*I36:J36))</f>
        <v>27.825471957363092</v>
      </c>
      <c r="N36" s="532">
        <f>DEGREES(ATAN2(I36,J36))</f>
        <v>-147.59837444910877</v>
      </c>
      <c r="O36" s="763">
        <f>IF(N36&lt;0,N36+360,N36)-N35</f>
        <v>5.9535453015611495</v>
      </c>
      <c r="P36" s="754">
        <f t="array" ref="P36">SQRT(SUM(I36:K36*I36:K36))</f>
        <v>29.291285216767115</v>
      </c>
      <c r="Q36" s="753">
        <f>90-DEGREES(ATAN2(L36,K36))</f>
        <v>71.79730501577815</v>
      </c>
    </row>
    <row r="39" spans="1:17">
      <c r="C39" s="532" t="s">
        <v>803</v>
      </c>
      <c r="D39" s="753">
        <v>14.672000000000001</v>
      </c>
      <c r="E39" s="753">
        <v>-66.072299999999998</v>
      </c>
    </row>
    <row r="40" spans="1:17" ht="15.75" thickBot="1">
      <c r="A40" s="757"/>
      <c r="B40" s="757"/>
      <c r="C40" s="757"/>
      <c r="D40" s="757"/>
      <c r="E40" s="757"/>
      <c r="F40" s="757"/>
      <c r="G40" s="757"/>
      <c r="H40" s="758"/>
      <c r="I40" s="759"/>
      <c r="J40" s="759"/>
      <c r="K40" s="757"/>
      <c r="L40" s="757"/>
      <c r="M40" s="757"/>
      <c r="N40" s="757"/>
      <c r="O40" s="760"/>
      <c r="P40" s="757"/>
      <c r="Q40" s="757"/>
    </row>
    <row r="42" spans="1:17">
      <c r="A42" s="532" t="s">
        <v>813</v>
      </c>
    </row>
    <row r="43" spans="1:17">
      <c r="A43" s="765">
        <v>44866</v>
      </c>
      <c r="D43" s="532" t="s">
        <v>376</v>
      </c>
      <c r="E43" s="532" t="s">
        <v>377</v>
      </c>
      <c r="F43" s="532" t="s">
        <v>804</v>
      </c>
      <c r="I43" s="752" t="s">
        <v>499</v>
      </c>
      <c r="J43" s="752" t="s">
        <v>500</v>
      </c>
      <c r="K43" s="532" t="s">
        <v>793</v>
      </c>
      <c r="L43" s="532" t="s">
        <v>794</v>
      </c>
      <c r="O43" s="545" t="s">
        <v>795</v>
      </c>
      <c r="P43" s="750" t="s">
        <v>796</v>
      </c>
      <c r="Q43" s="532" t="s">
        <v>503</v>
      </c>
    </row>
    <row r="44" spans="1:17">
      <c r="A44" s="765"/>
    </row>
    <row r="45" spans="1:17">
      <c r="C45" s="532" t="s">
        <v>187</v>
      </c>
      <c r="D45" s="532">
        <v>-3.8607</v>
      </c>
      <c r="E45" s="532">
        <v>21.9145</v>
      </c>
      <c r="H45" s="748" t="s">
        <v>814</v>
      </c>
      <c r="I45" s="749">
        <f>D48-D45</f>
        <v>3.8607</v>
      </c>
      <c r="J45" s="749">
        <f>E48-E45</f>
        <v>-21.9145</v>
      </c>
      <c r="M45" s="748" t="s">
        <v>814</v>
      </c>
      <c r="N45" s="755">
        <f>DEGREES(ATAN2(I45,J45))+360</f>
        <v>279.99133379066848</v>
      </c>
    </row>
    <row r="46" spans="1:17">
      <c r="C46" s="532" t="s">
        <v>815</v>
      </c>
      <c r="D46" s="532">
        <v>-6.3666</v>
      </c>
      <c r="E46" s="532">
        <v>10.768700000000001</v>
      </c>
      <c r="F46" s="532">
        <v>-0.27700000000000002</v>
      </c>
      <c r="I46" s="532">
        <f>D$54-D45</f>
        <v>-2.5070000000000001</v>
      </c>
      <c r="J46" s="532">
        <f>E$54-E45</f>
        <v>-11.144600000000001</v>
      </c>
      <c r="K46" s="532">
        <f>F46</f>
        <v>-0.27700000000000002</v>
      </c>
      <c r="L46" s="532">
        <f t="array" ref="L46">SQRT(SUM(I46:J46*I46:J46))</f>
        <v>11.423097572900268</v>
      </c>
      <c r="N46" s="532">
        <f>DEGREES(ATAN2(I46,J46))</f>
        <v>-102.67776549772414</v>
      </c>
      <c r="O46" s="763">
        <f>IF(N46&lt;0,N46+360,N46)-N45+360</f>
        <v>337.3309007116074</v>
      </c>
      <c r="P46" s="754">
        <f t="array" ref="P46">SQRT(SUM(I46:K46*I46:K46))</f>
        <v>11.426455581675361</v>
      </c>
      <c r="Q46" s="753">
        <f>90-DEGREES(ATAN2(L46,K46))</f>
        <v>91.389099682904757</v>
      </c>
    </row>
    <row r="48" spans="1:17">
      <c r="C48" s="532" t="s">
        <v>16</v>
      </c>
      <c r="D48" s="532">
        <v>0</v>
      </c>
      <c r="E48" s="532">
        <v>0</v>
      </c>
      <c r="H48" s="748" t="s">
        <v>816</v>
      </c>
      <c r="I48" s="749">
        <f>D45-D48</f>
        <v>-3.8607</v>
      </c>
      <c r="J48" s="749">
        <f>E45-E48</f>
        <v>21.9145</v>
      </c>
      <c r="M48" s="748" t="str">
        <f>H48</f>
        <v>X16-KX17</v>
      </c>
      <c r="N48" s="755">
        <f>DEGREES(ATAN2(I48,J48))</f>
        <v>99.991333790668492</v>
      </c>
    </row>
    <row r="49" spans="1:17">
      <c r="C49" s="532" t="s">
        <v>817</v>
      </c>
      <c r="D49" s="532">
        <v>-6.3680000000000003</v>
      </c>
      <c r="E49" s="532">
        <v>10.7715</v>
      </c>
      <c r="F49" s="532">
        <v>-2.569</v>
      </c>
      <c r="I49" s="532">
        <f>D$54-D48</f>
        <v>-6.3677000000000001</v>
      </c>
      <c r="J49" s="532">
        <f>E$54-E48</f>
        <v>10.7699</v>
      </c>
      <c r="K49" s="532">
        <f>F49</f>
        <v>-2.569</v>
      </c>
      <c r="L49" s="532">
        <f t="array" ref="L49">SQRT(SUM(I49:J49*I49:J49))</f>
        <v>12.511528655603998</v>
      </c>
      <c r="N49" s="532">
        <f>DEGREES(ATAN2(I49,J49))</f>
        <v>120.59368890075991</v>
      </c>
      <c r="O49" s="763">
        <f>IF(N49&lt;0,N49+360,N49)-N48</f>
        <v>20.602355110091423</v>
      </c>
      <c r="P49" s="754">
        <f t="array" ref="P49">SQRT(SUM(I49:K49*I49:K49))</f>
        <v>12.772553006349201</v>
      </c>
      <c r="Q49" s="753">
        <f>90-DEGREES(ATAN2(L49,K49))</f>
        <v>101.60330447486777</v>
      </c>
    </row>
    <row r="51" spans="1:17">
      <c r="C51" s="532" t="s">
        <v>216</v>
      </c>
      <c r="D51" s="532">
        <v>-10.6393</v>
      </c>
      <c r="E51" s="532">
        <v>21.985399999999998</v>
      </c>
      <c r="H51" s="748" t="s">
        <v>563</v>
      </c>
      <c r="I51" s="749">
        <f>D45-D51</f>
        <v>6.7786000000000008</v>
      </c>
      <c r="J51" s="749">
        <f>E45-E51</f>
        <v>-7.0899999999998187E-2</v>
      </c>
      <c r="M51" s="748" t="str">
        <f>H51</f>
        <v>KX8-KX17</v>
      </c>
      <c r="N51" s="755">
        <f>DEGREES(ATAN2(I51,J51))+360</f>
        <v>359.40074312669486</v>
      </c>
    </row>
    <row r="52" spans="1:17">
      <c r="C52" s="532" t="s">
        <v>818</v>
      </c>
      <c r="D52" s="532">
        <v>-6.3669000000000002</v>
      </c>
      <c r="E52" s="532">
        <v>10.7685</v>
      </c>
      <c r="F52" s="532">
        <v>0.33500000000000002</v>
      </c>
      <c r="I52" s="532">
        <f>D$54-D51</f>
        <v>4.2716000000000003</v>
      </c>
      <c r="J52" s="532">
        <f>E$54-E51</f>
        <v>-11.215499999999999</v>
      </c>
      <c r="K52" s="532">
        <f>F52</f>
        <v>0.33500000000000002</v>
      </c>
      <c r="L52" s="532">
        <f t="array" ref="L52">SQRT(SUM(I52:J52*I52:J52))</f>
        <v>12.001416866770356</v>
      </c>
      <c r="N52" s="532">
        <f>DEGREES(ATAN2(I52,J52))</f>
        <v>-69.149875817549557</v>
      </c>
      <c r="O52" s="763">
        <f>IF(N52&lt;0,N52+360,N52)-N51+360</f>
        <v>291.44938105575557</v>
      </c>
      <c r="P52" s="754">
        <f t="array" ref="P52">SQRT(SUM(I52:K52*I52:K52))</f>
        <v>12.006091446011894</v>
      </c>
      <c r="Q52" s="753">
        <f>90-DEGREES(ATAN2(L52,K52))</f>
        <v>88.401096835908206</v>
      </c>
    </row>
    <row r="54" spans="1:17">
      <c r="C54" s="532" t="s">
        <v>803</v>
      </c>
      <c r="D54" s="753">
        <v>-6.3677000000000001</v>
      </c>
      <c r="E54" s="753">
        <v>10.7699</v>
      </c>
    </row>
    <row r="55" spans="1:17" ht="15.75" thickBot="1">
      <c r="A55" s="757"/>
      <c r="B55" s="757"/>
      <c r="C55" s="757"/>
      <c r="D55" s="757"/>
      <c r="E55" s="757"/>
      <c r="F55" s="757"/>
      <c r="G55" s="757"/>
      <c r="H55" s="758"/>
      <c r="I55" s="759"/>
      <c r="J55" s="759"/>
      <c r="K55" s="757"/>
      <c r="L55" s="757"/>
      <c r="M55" s="757"/>
      <c r="N55" s="757"/>
      <c r="O55" s="760"/>
      <c r="P55" s="757"/>
      <c r="Q55" s="757"/>
    </row>
    <row r="57" spans="1:17">
      <c r="A57" s="532" t="s">
        <v>819</v>
      </c>
    </row>
    <row r="58" spans="1:17">
      <c r="A58" s="765">
        <v>44866</v>
      </c>
      <c r="D58" s="532" t="s">
        <v>376</v>
      </c>
      <c r="E58" s="532" t="s">
        <v>377</v>
      </c>
      <c r="F58" s="532" t="s">
        <v>804</v>
      </c>
      <c r="I58" s="752" t="s">
        <v>499</v>
      </c>
      <c r="J58" s="752" t="s">
        <v>500</v>
      </c>
      <c r="K58" s="532" t="s">
        <v>793</v>
      </c>
      <c r="L58" s="532" t="s">
        <v>794</v>
      </c>
      <c r="O58" s="545" t="s">
        <v>795</v>
      </c>
      <c r="P58" s="750" t="s">
        <v>796</v>
      </c>
      <c r="Q58" s="532" t="s">
        <v>503</v>
      </c>
    </row>
    <row r="59" spans="1:17">
      <c r="A59" s="765"/>
    </row>
    <row r="60" spans="1:17">
      <c r="B60" s="532" t="s">
        <v>187</v>
      </c>
      <c r="D60" s="532">
        <v>-3.8607</v>
      </c>
      <c r="E60" s="532">
        <v>21.9145</v>
      </c>
      <c r="H60" s="748" t="s">
        <v>820</v>
      </c>
      <c r="I60" s="749">
        <f>-D60</f>
        <v>3.8607</v>
      </c>
      <c r="J60" s="749">
        <f>-E60</f>
        <v>-21.9145</v>
      </c>
      <c r="M60" s="748" t="str">
        <f>H60</f>
        <v>X17-X16</v>
      </c>
      <c r="N60" s="755">
        <f>DEGREES(ATAN2(I60,J60))+360</f>
        <v>279.99133379066848</v>
      </c>
    </row>
    <row r="61" spans="1:17">
      <c r="B61" s="532" t="s">
        <v>821</v>
      </c>
      <c r="D61" s="532">
        <v>13.055899999999999</v>
      </c>
      <c r="E61" s="532">
        <v>14.6942</v>
      </c>
      <c r="F61" s="532">
        <v>-3.016</v>
      </c>
      <c r="I61" s="532">
        <f>D$69-D60</f>
        <v>16.9069</v>
      </c>
      <c r="J61" s="532">
        <f>E$69-E60</f>
        <v>-7.1884999999999994</v>
      </c>
      <c r="K61" s="532">
        <f>F61</f>
        <v>-3.016</v>
      </c>
      <c r="L61" s="532">
        <f t="array" ref="L61">SQRT(SUM(I61:J61*I61:J61))</f>
        <v>18.37165751531418</v>
      </c>
      <c r="N61" s="532">
        <f>DEGREES(ATAN2(I61,J61))</f>
        <v>-23.03429647161877</v>
      </c>
      <c r="O61" s="763">
        <f>IF(N61&lt;0,N61+360,N61)-N60</f>
        <v>56.974369737712777</v>
      </c>
      <c r="P61" s="754">
        <f t="array" ref="P61">SQRT(SUM(I61:K61*I61:K61))</f>
        <v>18.617573844623255</v>
      </c>
      <c r="Q61" s="753">
        <f>90-DEGREES(ATAN2(L61,K61))</f>
        <v>99.32285601334415</v>
      </c>
    </row>
    <row r="63" spans="1:17">
      <c r="B63" s="532" t="s">
        <v>170</v>
      </c>
      <c r="D63" s="532">
        <v>16.288699999999999</v>
      </c>
      <c r="E63" s="532">
        <v>19.108000000000001</v>
      </c>
      <c r="H63" s="748" t="s">
        <v>565</v>
      </c>
      <c r="I63" s="749">
        <f>D68-D63</f>
        <v>36.684800000000003</v>
      </c>
      <c r="J63" s="749">
        <f>E68-E63</f>
        <v>-13.9579</v>
      </c>
      <c r="M63" s="748" t="str">
        <f>H63</f>
        <v>KN1-KN3</v>
      </c>
      <c r="N63" s="755">
        <f>DEGREES(ATAN2(I63,J63))+360</f>
        <v>339.1690892198601</v>
      </c>
    </row>
    <row r="64" spans="1:17">
      <c r="B64" s="532" t="s">
        <v>822</v>
      </c>
      <c r="D64" s="532">
        <v>13.014799999999999</v>
      </c>
      <c r="E64" s="532">
        <v>14.7372</v>
      </c>
      <c r="F64" s="532">
        <v>1.0549999999999999</v>
      </c>
      <c r="I64" s="532">
        <f>D$69-D63</f>
        <v>-3.2424999999999979</v>
      </c>
      <c r="J64" s="532">
        <f>E$69-E63</f>
        <v>-4.3819999999999997</v>
      </c>
      <c r="K64" s="532">
        <f>F64</f>
        <v>1.0549999999999999</v>
      </c>
      <c r="L64" s="532">
        <f t="array" ref="L64">SQRT(SUM(I64:J64*I64:J64))</f>
        <v>5.4512136492711409</v>
      </c>
      <c r="N64" s="532">
        <f>DEGREES(ATAN2(I64,J64))</f>
        <v>-126.49992031886211</v>
      </c>
      <c r="O64" s="763">
        <f>IF(N64&lt;0,N64+360,N64)-N63+360</f>
        <v>254.33099046127779</v>
      </c>
      <c r="P64" s="754">
        <f t="array" ref="P64">SQRT(SUM(I64:K64*I64:K64))</f>
        <v>5.5523648340144209</v>
      </c>
      <c r="Q64" s="753">
        <f>90-DEGREES(ATAN2(L64,K64))</f>
        <v>79.046683105867302</v>
      </c>
    </row>
    <row r="66" spans="1:17">
      <c r="B66" s="532" t="s">
        <v>180</v>
      </c>
      <c r="D66" s="532">
        <v>17.9422</v>
      </c>
      <c r="E66" s="532">
        <v>8.9426000000000005</v>
      </c>
      <c r="H66" s="748" t="s">
        <v>566</v>
      </c>
      <c r="I66" s="749">
        <f>D68-D66</f>
        <v>35.031300000000002</v>
      </c>
      <c r="J66" s="749">
        <f>E68-E66</f>
        <v>-3.7925000000000004</v>
      </c>
      <c r="M66" s="748" t="str">
        <f>H66</f>
        <v>KN2-KN3</v>
      </c>
      <c r="N66" s="755">
        <f>DEGREES(ATAN2(I66,J66))+360</f>
        <v>353.82120428804575</v>
      </c>
    </row>
    <row r="67" spans="1:17">
      <c r="B67" s="532" t="s">
        <v>823</v>
      </c>
      <c r="D67" s="532">
        <v>13.064500000000001</v>
      </c>
      <c r="E67" s="532">
        <v>14.7538</v>
      </c>
      <c r="F67" s="532">
        <v>1.327</v>
      </c>
      <c r="I67" s="532">
        <f>D$69-D66</f>
        <v>-4.895999999999999</v>
      </c>
      <c r="J67" s="532">
        <f>E$69-E66</f>
        <v>5.7834000000000003</v>
      </c>
      <c r="K67" s="532">
        <f>F67</f>
        <v>1.327</v>
      </c>
      <c r="L67" s="532">
        <f t="array" ref="L67">SQRT(SUM(I67:J67*I67:J67))</f>
        <v>7.5775016700756987</v>
      </c>
      <c r="N67" s="532">
        <f>DEGREES(ATAN2(I67,J67))</f>
        <v>130.24994516685956</v>
      </c>
      <c r="O67" s="763">
        <f>IF(N67&lt;0,N67+360,N67)-N66+360</f>
        <v>136.42874087881381</v>
      </c>
      <c r="P67" s="754">
        <f t="array" ref="P67">SQRT(SUM(I67:K67*I67:K67))</f>
        <v>7.6928187655761135</v>
      </c>
      <c r="Q67" s="753">
        <f>90-DEGREES(ATAN2(L67,K67))</f>
        <v>80.066878702446303</v>
      </c>
    </row>
    <row r="68" spans="1:17">
      <c r="B68" s="346" t="s">
        <v>160</v>
      </c>
      <c r="D68" s="345">
        <v>52.973500000000001</v>
      </c>
      <c r="E68" s="345">
        <v>5.1501000000000001</v>
      </c>
      <c r="F68" s="345">
        <v>74.614900000000006</v>
      </c>
    </row>
    <row r="69" spans="1:17">
      <c r="B69" s="532" t="s">
        <v>803</v>
      </c>
      <c r="D69" s="753">
        <v>13.046200000000001</v>
      </c>
      <c r="E69" s="753">
        <v>14.726000000000001</v>
      </c>
      <c r="F69" s="532" t="s">
        <v>824</v>
      </c>
    </row>
    <row r="70" spans="1:17" ht="15.75" thickBot="1">
      <c r="A70" s="757"/>
      <c r="B70" s="757"/>
      <c r="C70" s="757"/>
      <c r="D70" s="757"/>
      <c r="E70" s="757"/>
      <c r="F70" s="757"/>
      <c r="G70" s="757"/>
      <c r="H70" s="758"/>
      <c r="I70" s="759"/>
      <c r="J70" s="759"/>
      <c r="K70" s="757"/>
      <c r="L70" s="757"/>
      <c r="M70" s="757"/>
      <c r="N70" s="757"/>
      <c r="O70" s="760"/>
      <c r="P70" s="757"/>
      <c r="Q70" s="757"/>
    </row>
    <row r="72" spans="1:17">
      <c r="A72" s="532" t="s">
        <v>825</v>
      </c>
    </row>
    <row r="73" spans="1:17">
      <c r="A73" s="765">
        <v>44858</v>
      </c>
      <c r="D73" s="532" t="s">
        <v>376</v>
      </c>
      <c r="E73" s="532" t="s">
        <v>377</v>
      </c>
      <c r="F73" s="532" t="s">
        <v>804</v>
      </c>
      <c r="I73" s="752" t="s">
        <v>499</v>
      </c>
      <c r="J73" s="752" t="s">
        <v>500</v>
      </c>
      <c r="K73" s="532" t="s">
        <v>793</v>
      </c>
      <c r="L73" s="532" t="s">
        <v>794</v>
      </c>
      <c r="O73" s="545" t="s">
        <v>795</v>
      </c>
      <c r="P73" s="750" t="s">
        <v>796</v>
      </c>
      <c r="Q73" s="532" t="s">
        <v>503</v>
      </c>
    </row>
    <row r="75" spans="1:17">
      <c r="B75" s="532" t="s">
        <v>30</v>
      </c>
      <c r="D75" s="345">
        <v>28.541499999999999</v>
      </c>
      <c r="E75" s="345">
        <v>-87.987099999999998</v>
      </c>
      <c r="F75" s="345">
        <v>83.444800000000001</v>
      </c>
      <c r="H75" s="748" t="s">
        <v>826</v>
      </c>
      <c r="I75" s="749">
        <f>D79-D75</f>
        <v>48.792600000000007</v>
      </c>
      <c r="J75" s="749">
        <f>E79-E75</f>
        <v>3.7967000000000013</v>
      </c>
      <c r="M75" s="748" t="str">
        <f>H75</f>
        <v>KX20-KP29</v>
      </c>
      <c r="N75" s="755">
        <f>DEGREES(ATAN2(I75,J75))+360</f>
        <v>364.44939244754227</v>
      </c>
    </row>
    <row r="76" spans="1:17">
      <c r="B76" s="532" t="s">
        <v>827</v>
      </c>
      <c r="D76" s="532">
        <v>46.045200000000001</v>
      </c>
      <c r="E76" s="532">
        <v>-83.482600000000005</v>
      </c>
      <c r="F76" s="532">
        <v>2.6949999999999998</v>
      </c>
      <c r="I76" s="545">
        <f>D$87-D75</f>
        <v>17.498800000000003</v>
      </c>
      <c r="J76" s="545">
        <f>E$87-E75</f>
        <v>4.5027999999999935</v>
      </c>
      <c r="K76" s="532">
        <f>F76</f>
        <v>2.6949999999999998</v>
      </c>
      <c r="L76" s="532">
        <f t="array" ref="L76">SQRT(SUM(I76:J76*I76:J76))</f>
        <v>18.068846373800405</v>
      </c>
      <c r="N76" s="532">
        <f>DEGREES(ATAN2(I76,J76))</f>
        <v>14.430319744871618</v>
      </c>
      <c r="O76" s="545">
        <f>IF(N76&lt;0,N76+360,N76)-N75+360</f>
        <v>9.9809272973293446</v>
      </c>
      <c r="P76" s="750">
        <f t="array" ref="P76">SQRT(SUM(I76:K76*I76:K76))</f>
        <v>18.268722842059869</v>
      </c>
      <c r="Q76" s="532">
        <f>90-DEGREES(ATAN2(L76,K76))</f>
        <v>81.516772153961099</v>
      </c>
    </row>
    <row r="77" spans="1:17">
      <c r="B77" s="532" t="s">
        <v>828</v>
      </c>
      <c r="D77" s="532">
        <v>46.0443</v>
      </c>
      <c r="E77" s="532">
        <v>-83.483000000000004</v>
      </c>
      <c r="F77" s="532">
        <v>3.8490000000000002</v>
      </c>
      <c r="I77" s="545">
        <f>D$88-D75</f>
        <v>17.499200000000002</v>
      </c>
      <c r="J77" s="545">
        <f>E$88-E75</f>
        <v>4.5032999999999959</v>
      </c>
      <c r="K77" s="532">
        <f>F77</f>
        <v>3.8490000000000002</v>
      </c>
      <c r="L77" s="532">
        <f t="array" ref="L77">SQRT(SUM(I77:J77*I77:J77))</f>
        <v>18.069358359665127</v>
      </c>
      <c r="N77" s="532">
        <f>DEGREES(ATAN2(I77,J77))</f>
        <v>14.431539090392105</v>
      </c>
      <c r="O77" s="763">
        <f>IF(N77&lt;0,N77+360,N77)-N75+360</f>
        <v>9.9821466428498411</v>
      </c>
      <c r="P77" s="754">
        <f t="array" ref="P77">SQRT(SUM(I77:K77*I77:K77))</f>
        <v>18.474753382115825</v>
      </c>
      <c r="Q77" s="753">
        <f>90-DEGREES(ATAN2(L77,K77))</f>
        <v>77.975005783757439</v>
      </c>
    </row>
    <row r="79" spans="1:17">
      <c r="B79" s="532" t="s">
        <v>32</v>
      </c>
      <c r="D79" s="345">
        <v>77.334100000000007</v>
      </c>
      <c r="E79" s="345">
        <v>-84.190399999999997</v>
      </c>
      <c r="F79" s="345">
        <v>75.418199999999999</v>
      </c>
      <c r="H79" s="748" t="s">
        <v>829</v>
      </c>
      <c r="I79" s="749">
        <f>D75-D79</f>
        <v>-48.792600000000007</v>
      </c>
      <c r="J79" s="749">
        <f>E75-E79</f>
        <v>-3.7967000000000013</v>
      </c>
      <c r="M79" s="748" t="str">
        <f>H79</f>
        <v>KP29-KX20</v>
      </c>
      <c r="N79" s="755">
        <f>DEGREES(ATAN2(I79,J79))+360</f>
        <v>184.44939244754227</v>
      </c>
    </row>
    <row r="80" spans="1:17">
      <c r="B80" s="532" t="s">
        <v>830</v>
      </c>
      <c r="D80" s="532">
        <v>46.0351</v>
      </c>
      <c r="E80" s="532">
        <v>-83.483900000000006</v>
      </c>
      <c r="F80" s="532">
        <v>10.723000000000001</v>
      </c>
      <c r="I80" s="545">
        <f>D$87-D79</f>
        <v>-31.293800000000005</v>
      </c>
      <c r="J80" s="545">
        <f>E$87-E79</f>
        <v>0.70609999999999218</v>
      </c>
      <c r="K80" s="532">
        <f>F80</f>
        <v>10.723000000000001</v>
      </c>
      <c r="L80" s="532">
        <f t="array" ref="L80">SQRT(SUM(I80:J80*I80:J80))</f>
        <v>31.301765056462873</v>
      </c>
      <c r="N80" s="532">
        <f>DEGREES(ATAN2(I80,J80))</f>
        <v>178.70742171506626</v>
      </c>
      <c r="O80" s="545">
        <f>IF(N80&lt;0,N80+360,N80)-N79+360</f>
        <v>354.25802926752397</v>
      </c>
      <c r="P80" s="750">
        <f t="array" ref="P80">SQRT(SUM(I80:K80*I80:K80))</f>
        <v>33.087508589345319</v>
      </c>
      <c r="Q80" s="532">
        <f>90-DEGREES(ATAN2(L80,K80))</f>
        <v>71.090153214217466</v>
      </c>
    </row>
    <row r="81" spans="1:17">
      <c r="B81" s="532" t="s">
        <v>831</v>
      </c>
      <c r="D81" s="532">
        <v>16.037099999999999</v>
      </c>
      <c r="E81" s="532">
        <v>-83.484099999999998</v>
      </c>
      <c r="F81" s="532">
        <v>11.875999999999999</v>
      </c>
      <c r="I81" s="545">
        <f>D$88-D79</f>
        <v>-31.293400000000005</v>
      </c>
      <c r="J81" s="545">
        <f>E$88-E79</f>
        <v>0.70659999999999457</v>
      </c>
      <c r="K81" s="532">
        <f>F81</f>
        <v>11.875999999999999</v>
      </c>
      <c r="L81" s="532">
        <f t="array" ref="L81">SQRT(SUM(I81:J81*I81:J81))</f>
        <v>31.301376441300473</v>
      </c>
      <c r="N81" s="532">
        <f>DEGREES(ATAN2(I81,J81))</f>
        <v>178.70649020371496</v>
      </c>
      <c r="O81" s="763">
        <f>IF(N81&lt;0,N81+360,N81)-N79+360</f>
        <v>354.2570977561727</v>
      </c>
      <c r="P81" s="754">
        <f t="array" ref="P81">SQRT(SUM(I81:K81*I81:K81))</f>
        <v>33.478583349956736</v>
      </c>
      <c r="Q81" s="753">
        <f>90-DEGREES(ATAN2(L81,K81))</f>
        <v>69.22284222464792</v>
      </c>
    </row>
    <row r="83" spans="1:17">
      <c r="B83" s="532" t="s">
        <v>44</v>
      </c>
      <c r="D83" s="345">
        <v>38.165399999999998</v>
      </c>
      <c r="E83" s="345">
        <v>-51.161999999999999</v>
      </c>
      <c r="F83" s="345">
        <v>76.358099999999993</v>
      </c>
      <c r="H83" s="748" t="s">
        <v>832</v>
      </c>
      <c r="I83" s="749">
        <f>D79-D83</f>
        <v>39.168700000000008</v>
      </c>
      <c r="J83" s="749">
        <f>E79-E83</f>
        <v>-33.028399999999998</v>
      </c>
      <c r="M83" s="748" t="str">
        <f>H83</f>
        <v>KS1-KP29</v>
      </c>
      <c r="N83" s="755">
        <f>DEGREES(ATAN2(I83,J83))+360</f>
        <v>319.86125722878313</v>
      </c>
    </row>
    <row r="84" spans="1:17">
      <c r="B84" s="532" t="s">
        <v>833</v>
      </c>
      <c r="D84" s="532">
        <v>46.041699999999999</v>
      </c>
      <c r="E84" s="532">
        <v>-83.4893</v>
      </c>
      <c r="F84" s="532">
        <v>9.9529999999999994</v>
      </c>
      <c r="I84" s="545">
        <f>D$87-D83</f>
        <v>7.8749000000000038</v>
      </c>
      <c r="J84" s="545">
        <f>E$87-E83</f>
        <v>-32.322300000000006</v>
      </c>
      <c r="K84" s="532">
        <f>F84</f>
        <v>9.9529999999999994</v>
      </c>
      <c r="L84" s="532">
        <f t="array" ref="L84">SQRT(SUM(I84:J84*I84:J84))</f>
        <v>33.267779115835197</v>
      </c>
      <c r="N84" s="532">
        <f>DEGREES(ATAN2(I84,J84))</f>
        <v>-76.307408205958382</v>
      </c>
      <c r="O84" s="545">
        <f>IF(N84&lt;0,N84+360,N84)-N83+360</f>
        <v>323.83133456525849</v>
      </c>
      <c r="P84" s="750">
        <f t="array" ref="P84">SQRT(SUM(I84:K84*I84:K84))</f>
        <v>34.724736662788395</v>
      </c>
      <c r="Q84" s="532">
        <f>90-DEGREES(ATAN2(L84,K84))</f>
        <v>73.343954342839936</v>
      </c>
    </row>
    <row r="85" spans="1:17">
      <c r="B85" s="532" t="s">
        <v>834</v>
      </c>
      <c r="D85" s="532">
        <v>46.041200000000003</v>
      </c>
      <c r="E85" s="532">
        <v>-83.487399999999994</v>
      </c>
      <c r="F85" s="532">
        <v>11.106999999999999</v>
      </c>
      <c r="I85" s="545">
        <f>D$88-D83</f>
        <v>7.8753000000000029</v>
      </c>
      <c r="J85" s="545">
        <f>E$88-E83</f>
        <v>-32.321800000000003</v>
      </c>
      <c r="K85" s="532">
        <f>F85</f>
        <v>11.106999999999999</v>
      </c>
      <c r="L85" s="532">
        <f t="array" ref="L85">SQRT(SUM(I85:J85*I85:J85))</f>
        <v>33.267388014841202</v>
      </c>
      <c r="N85" s="532">
        <f>DEGREES(ATAN2(I85,J85))</f>
        <v>-76.30653503005378</v>
      </c>
      <c r="O85" s="763">
        <f>IF(N85&lt;0,N85+360,N85)-N83+360</f>
        <v>323.83220774116307</v>
      </c>
      <c r="P85" s="754">
        <f t="array" ref="P85">SQRT(SUM(I85:K85*I85:K85))</f>
        <v>35.072561274164173</v>
      </c>
      <c r="Q85" s="753">
        <f>90-DEGREES(ATAN2(L85,K85))</f>
        <v>71.537355176768813</v>
      </c>
    </row>
    <row r="87" spans="1:17">
      <c r="B87" s="532" t="s">
        <v>803</v>
      </c>
      <c r="C87" s="532" t="s">
        <v>835</v>
      </c>
      <c r="D87" s="532">
        <v>46.040300000000002</v>
      </c>
      <c r="E87" s="532">
        <v>-83.484300000000005</v>
      </c>
      <c r="F87" s="545">
        <f>F76+F75</f>
        <v>86.139799999999994</v>
      </c>
    </row>
    <row r="88" spans="1:17">
      <c r="C88" s="532" t="s">
        <v>836</v>
      </c>
      <c r="D88" s="753">
        <v>46.040700000000001</v>
      </c>
      <c r="E88" s="753">
        <v>-83.483800000000002</v>
      </c>
      <c r="F88" s="545">
        <f>F77+F75</f>
        <v>87.293800000000005</v>
      </c>
    </row>
    <row r="89" spans="1:17">
      <c r="F89" s="545">
        <f>F80+F$79</f>
        <v>86.141199999999998</v>
      </c>
    </row>
    <row r="90" spans="1:17">
      <c r="F90" s="545">
        <f>F81+F$79</f>
        <v>87.294200000000004</v>
      </c>
    </row>
    <row r="91" spans="1:17">
      <c r="F91" s="545">
        <f>F84+F$83</f>
        <v>86.311099999999996</v>
      </c>
    </row>
    <row r="92" spans="1:17">
      <c r="F92" s="545">
        <f>F85+F$83</f>
        <v>87.465099999999993</v>
      </c>
    </row>
    <row r="93" spans="1:17" ht="15.75" thickBot="1">
      <c r="A93" s="757"/>
      <c r="B93" s="757"/>
      <c r="C93" s="757"/>
      <c r="D93" s="757"/>
      <c r="E93" s="757"/>
      <c r="F93" s="757"/>
      <c r="G93" s="757"/>
      <c r="H93" s="758"/>
      <c r="I93" s="759"/>
      <c r="J93" s="759"/>
      <c r="K93" s="757"/>
      <c r="L93" s="757"/>
      <c r="M93" s="757"/>
      <c r="N93" s="757"/>
      <c r="O93" s="760"/>
      <c r="P93" s="757"/>
      <c r="Q93" s="757"/>
    </row>
    <row r="95" spans="1:17">
      <c r="A95" s="532" t="s">
        <v>512</v>
      </c>
      <c r="D95" s="532" t="s">
        <v>376</v>
      </c>
      <c r="E95" s="532" t="s">
        <v>377</v>
      </c>
      <c r="F95" s="532" t="s">
        <v>804</v>
      </c>
      <c r="I95" s="752" t="s">
        <v>499</v>
      </c>
      <c r="J95" s="752" t="s">
        <v>500</v>
      </c>
      <c r="K95" s="532" t="s">
        <v>793</v>
      </c>
      <c r="L95" s="532" t="s">
        <v>794</v>
      </c>
      <c r="O95" s="545" t="s">
        <v>795</v>
      </c>
      <c r="P95" s="750" t="s">
        <v>796</v>
      </c>
      <c r="Q95" s="532" t="s">
        <v>503</v>
      </c>
    </row>
    <row r="96" spans="1:17">
      <c r="A96" s="765">
        <v>44858</v>
      </c>
    </row>
    <row r="97" spans="1:17">
      <c r="B97" s="532" t="s">
        <v>85</v>
      </c>
      <c r="D97" s="345">
        <v>5.1238000000000001</v>
      </c>
      <c r="E97" s="345">
        <v>-95.169499999999999</v>
      </c>
      <c r="F97" s="345">
        <v>76.355699999999999</v>
      </c>
      <c r="H97" s="748" t="s">
        <v>514</v>
      </c>
      <c r="I97" s="749">
        <f>D100-D97</f>
        <v>-0.44070000000000054</v>
      </c>
      <c r="J97" s="749">
        <f>E100-E97</f>
        <v>22.921400000000006</v>
      </c>
      <c r="M97" s="748" t="str">
        <f>H97</f>
        <v>KS2-KX12</v>
      </c>
      <c r="N97" s="755">
        <f>DEGREES(ATAN2(I97,J97))+360</f>
        <v>451.10146585181337</v>
      </c>
    </row>
    <row r="98" spans="1:17">
      <c r="B98" s="532" t="s">
        <v>87</v>
      </c>
      <c r="D98" s="532">
        <v>2.8999000000000001</v>
      </c>
      <c r="E98" s="532">
        <v>-83.738799999999998</v>
      </c>
      <c r="F98" s="532">
        <v>1.492</v>
      </c>
      <c r="I98" s="545">
        <f>D$109-D97</f>
        <v>-2.2242000000000002</v>
      </c>
      <c r="J98" s="545">
        <f>E$109-E97</f>
        <v>11.428200000000004</v>
      </c>
      <c r="K98" s="532">
        <f>F98</f>
        <v>1.492</v>
      </c>
      <c r="L98" s="532">
        <f t="array" ref="L98">SQRT(SUM(I98:J98*I98:J98))</f>
        <v>11.642629465889572</v>
      </c>
      <c r="N98" s="532">
        <f>DEGREES(ATAN2(I98,J98))</f>
        <v>101.01344385173114</v>
      </c>
      <c r="O98" s="763">
        <f>IF(N98&lt;0,N98+360,N98)-N97+360</f>
        <v>9.9119779999177808</v>
      </c>
      <c r="P98" s="754">
        <f t="array" ref="P98">SQRT(SUM(I98:K98*I98:K98))</f>
        <v>11.73783987282158</v>
      </c>
      <c r="Q98" s="753">
        <f>90-DEGREES(ATAN2(L98,K98))</f>
        <v>82.697362385313852</v>
      </c>
    </row>
    <row r="99" spans="1:17">
      <c r="I99" s="545"/>
      <c r="J99" s="545"/>
      <c r="P99" s="750"/>
    </row>
    <row r="100" spans="1:17">
      <c r="B100" s="532" t="s">
        <v>86</v>
      </c>
      <c r="D100" s="345">
        <v>4.6830999999999996</v>
      </c>
      <c r="E100" s="345">
        <v>-72.248099999999994</v>
      </c>
      <c r="F100" s="345">
        <v>75.3673</v>
      </c>
      <c r="H100" s="748" t="s">
        <v>837</v>
      </c>
      <c r="I100" s="749">
        <f>D97-D100</f>
        <v>0.44070000000000054</v>
      </c>
      <c r="J100" s="749">
        <f>E97-E100</f>
        <v>-22.921400000000006</v>
      </c>
      <c r="M100" s="748" t="str">
        <f>H100</f>
        <v>kx12-ks2</v>
      </c>
      <c r="N100" s="755">
        <f>DEGREES(ATAN2(I100,J100))+360</f>
        <v>271.10146585181337</v>
      </c>
    </row>
    <row r="101" spans="1:17">
      <c r="B101" s="532" t="s">
        <v>88</v>
      </c>
      <c r="D101" s="532">
        <v>2.9001000000000001</v>
      </c>
      <c r="E101" s="532">
        <v>-83.743700000000004</v>
      </c>
      <c r="F101" s="532">
        <v>2.3130000000000002</v>
      </c>
      <c r="I101" s="545">
        <f>D$109-D100</f>
        <v>-1.7834999999999996</v>
      </c>
      <c r="J101" s="545">
        <f>E$109-E100</f>
        <v>-11.493200000000002</v>
      </c>
      <c r="K101" s="532">
        <f>F101</f>
        <v>2.3130000000000002</v>
      </c>
      <c r="L101" s="532">
        <f t="array" ref="L101">SQRT(SUM(I101:J101*I101:J101))</f>
        <v>11.630757434062495</v>
      </c>
      <c r="N101" s="532">
        <f>DEGREES(ATAN2(I101,J101))</f>
        <v>-98.820732060291974</v>
      </c>
      <c r="O101" s="763">
        <f>IF(N101&lt;0,N101+360,N101)-N100+360</f>
        <v>350.07780208789467</v>
      </c>
      <c r="P101" s="754">
        <f t="array" ref="P101">SQRT(SUM(I101:K101*I101:K101))</f>
        <v>11.858519616292753</v>
      </c>
      <c r="Q101" s="753">
        <f>90-DEGREES(ATAN2(L101,K101))</f>
        <v>78.752376474982171</v>
      </c>
    </row>
    <row r="103" spans="1:17">
      <c r="B103" s="532" t="s">
        <v>36</v>
      </c>
      <c r="D103" s="345">
        <v>14.933299999999999</v>
      </c>
      <c r="E103" s="345">
        <v>-72.110699999999994</v>
      </c>
      <c r="F103" s="345">
        <v>83.330200000000005</v>
      </c>
      <c r="H103" s="748" t="s">
        <v>838</v>
      </c>
      <c r="I103" s="749">
        <f>D97-D103</f>
        <v>-9.8094999999999999</v>
      </c>
      <c r="J103" s="749">
        <f>E97-E103</f>
        <v>-23.058800000000005</v>
      </c>
      <c r="M103" s="748" t="str">
        <f>H103</f>
        <v>kx11-ks2</v>
      </c>
      <c r="N103" s="755">
        <f>DEGREES(ATAN2(I103,J103))+360</f>
        <v>246.95449601508889</v>
      </c>
    </row>
    <row r="104" spans="1:17">
      <c r="B104" s="532" t="s">
        <v>89</v>
      </c>
      <c r="D104" s="532">
        <v>2.8982000000000001</v>
      </c>
      <c r="E104" s="532">
        <v>-83.743300000000005</v>
      </c>
      <c r="F104" s="532">
        <v>-5.6529999999999996</v>
      </c>
      <c r="I104" s="545">
        <f>D$109-D103</f>
        <v>-12.0337</v>
      </c>
      <c r="J104" s="545">
        <f>E$109-E103</f>
        <v>-11.630600000000001</v>
      </c>
      <c r="K104" s="532">
        <f>F104</f>
        <v>-5.6529999999999996</v>
      </c>
      <c r="L104" s="532">
        <f t="array" ref="L104">SQRT(SUM(I104:J104*I104:J104))</f>
        <v>16.735614480801114</v>
      </c>
      <c r="N104" s="532">
        <f>DEGREES(ATAN2(I104,J104))</f>
        <v>-135.97588752967849</v>
      </c>
      <c r="O104" s="763">
        <f>IF(N104&lt;0,N104+360,N104)-N103+360</f>
        <v>337.06961645523262</v>
      </c>
      <c r="P104" s="754">
        <f t="array" ref="P104">SQRT(SUM(I104:K104*I104:K104))</f>
        <v>17.664574748631793</v>
      </c>
      <c r="Q104" s="753">
        <f>90-DEGREES(ATAN2(L104,K104))</f>
        <v>108.66407548060056</v>
      </c>
    </row>
    <row r="106" spans="1:17">
      <c r="B106" s="532" t="s">
        <v>221</v>
      </c>
      <c r="D106" s="345">
        <v>17.8596</v>
      </c>
      <c r="E106" s="345">
        <v>-89.4392</v>
      </c>
      <c r="F106" s="345">
        <v>83.334299999999999</v>
      </c>
      <c r="H106" s="748" t="s">
        <v>839</v>
      </c>
      <c r="I106" s="749">
        <f>D103-D106</f>
        <v>-2.9263000000000012</v>
      </c>
      <c r="J106" s="749">
        <f>E103-E106</f>
        <v>17.328500000000005</v>
      </c>
      <c r="M106" s="748" t="str">
        <f>H106</f>
        <v>kn5-kx11</v>
      </c>
      <c r="N106" s="755">
        <f>DEGREES(ATAN2(I106,J106))</f>
        <v>99.585224302766761</v>
      </c>
    </row>
    <row r="107" spans="1:17">
      <c r="B107" s="532" t="s">
        <v>840</v>
      </c>
      <c r="D107" s="532">
        <v>2.8988999999999998</v>
      </c>
      <c r="E107" s="532">
        <v>-83.741299999999995</v>
      </c>
      <c r="F107" s="532">
        <v>-5.6559999999999997</v>
      </c>
      <c r="I107" s="545">
        <f>D$109-D106</f>
        <v>-14.96</v>
      </c>
      <c r="J107" s="545">
        <f>E$109-E106</f>
        <v>5.6979000000000042</v>
      </c>
      <c r="K107" s="532">
        <f>F107</f>
        <v>-5.6559999999999997</v>
      </c>
      <c r="L107" s="532">
        <f t="array" ref="L107">SQRT(SUM(I107:J107*I107:J107))</f>
        <v>16.008362327546191</v>
      </c>
      <c r="N107" s="532">
        <f>DEGREES(ATAN2(I107,J107))</f>
        <v>159.14938033258321</v>
      </c>
      <c r="O107" s="763">
        <f>IF(N107&lt;0,N107+360,N107)-N106</f>
        <v>59.564156029816445</v>
      </c>
      <c r="P107" s="754">
        <f t="array" ref="P107">SQRT(SUM(I107:K107*I107:K107))</f>
        <v>16.978162456814932</v>
      </c>
      <c r="Q107" s="753">
        <f>90-DEGREES(ATAN2(L107,K107))</f>
        <v>109.45909597852801</v>
      </c>
    </row>
    <row r="109" spans="1:17">
      <c r="B109" s="532" t="s">
        <v>803</v>
      </c>
      <c r="D109" s="753">
        <v>2.8996</v>
      </c>
      <c r="E109" s="753">
        <v>-83.741299999999995</v>
      </c>
    </row>
    <row r="110" spans="1:17" ht="15.75" thickBot="1">
      <c r="A110" s="757"/>
      <c r="B110" s="757"/>
      <c r="C110" s="757"/>
      <c r="D110" s="757"/>
      <c r="E110" s="757"/>
      <c r="F110" s="757"/>
      <c r="G110" s="757"/>
      <c r="H110" s="758"/>
      <c r="I110" s="759"/>
      <c r="J110" s="759"/>
      <c r="K110" s="757"/>
      <c r="L110" s="757"/>
      <c r="M110" s="757"/>
      <c r="N110" s="757"/>
      <c r="O110" s="760"/>
      <c r="P110" s="757"/>
    </row>
    <row r="111" spans="1:17">
      <c r="I111" s="752" t="s">
        <v>499</v>
      </c>
      <c r="J111" s="752" t="s">
        <v>500</v>
      </c>
      <c r="K111" s="532" t="s">
        <v>793</v>
      </c>
      <c r="L111" s="532" t="s">
        <v>794</v>
      </c>
      <c r="O111" s="545" t="s">
        <v>795</v>
      </c>
      <c r="P111" s="750" t="s">
        <v>796</v>
      </c>
      <c r="Q111" s="532" t="s">
        <v>503</v>
      </c>
    </row>
    <row r="112" spans="1:17">
      <c r="A112" s="532" t="s">
        <v>515</v>
      </c>
      <c r="D112" s="532" t="s">
        <v>376</v>
      </c>
      <c r="E112" s="532" t="s">
        <v>377</v>
      </c>
      <c r="F112" s="532" t="s">
        <v>804</v>
      </c>
    </row>
    <row r="113" spans="1:17">
      <c r="A113" s="765">
        <v>44862</v>
      </c>
      <c r="B113" s="532" t="s">
        <v>44</v>
      </c>
      <c r="D113" s="345">
        <v>38.165399999999998</v>
      </c>
      <c r="E113" s="345">
        <v>-51.161999999999999</v>
      </c>
      <c r="F113" s="345">
        <v>76.358099999999993</v>
      </c>
    </row>
    <row r="114" spans="1:17">
      <c r="B114" s="532" t="s">
        <v>45</v>
      </c>
      <c r="D114" s="345">
        <v>25.414100000000001</v>
      </c>
      <c r="E114" s="345">
        <v>-70.953299999999999</v>
      </c>
      <c r="F114" s="345">
        <v>83.440299999999993</v>
      </c>
      <c r="H114" s="748" t="s">
        <v>517</v>
      </c>
      <c r="I114" s="749">
        <f>D113-D114</f>
        <v>12.751299999999997</v>
      </c>
      <c r="J114" s="749">
        <f>E113-E114</f>
        <v>19.7913</v>
      </c>
      <c r="M114" s="748" t="str">
        <f>H114</f>
        <v>KX9-KS1</v>
      </c>
      <c r="N114" s="755">
        <f>DEGREES(ATAN2(I114,J114))+360</f>
        <v>417.20679655705516</v>
      </c>
    </row>
    <row r="115" spans="1:17">
      <c r="B115" s="532" t="s">
        <v>91</v>
      </c>
      <c r="D115" s="532">
        <v>22.2</v>
      </c>
      <c r="E115" s="532">
        <v>-79.994</v>
      </c>
    </row>
    <row r="116" spans="1:17">
      <c r="B116" s="532" t="s">
        <v>92</v>
      </c>
      <c r="D116" s="532">
        <v>28.1022</v>
      </c>
      <c r="E116" s="532">
        <v>-79.064499999999995</v>
      </c>
      <c r="F116" s="532">
        <v>2.1280000000000001</v>
      </c>
      <c r="I116" s="545">
        <f>D$126-D114</f>
        <v>2.6875</v>
      </c>
      <c r="J116" s="545">
        <f>E$126-E114</f>
        <v>-8.1111999999999966</v>
      </c>
      <c r="K116" s="532">
        <f>F116</f>
        <v>2.1280000000000001</v>
      </c>
      <c r="L116" s="532">
        <f t="array" ref="L116">SQRT(SUM(I116:J116*I116:J116))</f>
        <v>8.5448359662429993</v>
      </c>
      <c r="N116" s="532">
        <f>DEGREES(ATAN2(I116,J116))</f>
        <v>-71.668314976148849</v>
      </c>
      <c r="O116" s="763">
        <f>IF(N116&lt;0,N116+360,N116)-N114+360</f>
        <v>231.12488846679599</v>
      </c>
      <c r="P116" s="754">
        <f t="array" ref="P116">SQRT(SUM(I116:K116*I116:K116))</f>
        <v>8.8058279389277168</v>
      </c>
      <c r="Q116" s="753">
        <f>90-DEGREES(ATAN2(L116,K116))</f>
        <v>76.015574196731677</v>
      </c>
    </row>
    <row r="118" spans="1:17">
      <c r="B118" s="532" t="s">
        <v>36</v>
      </c>
      <c r="D118" s="345">
        <v>14.933299999999999</v>
      </c>
      <c r="E118" s="345">
        <v>-72.110699999999994</v>
      </c>
      <c r="F118" s="345">
        <v>83.330200000000005</v>
      </c>
      <c r="H118" s="748" t="s">
        <v>518</v>
      </c>
      <c r="I118" s="749">
        <f>D113-D118</f>
        <v>23.232099999999999</v>
      </c>
      <c r="J118" s="749">
        <f>E113-E118</f>
        <v>20.948699999999995</v>
      </c>
      <c r="M118" s="748" t="str">
        <f>H118</f>
        <v>KX11-KS1</v>
      </c>
      <c r="N118" s="755">
        <f>DEGREES(ATAN2(I118,J118))</f>
        <v>42.041409808365302</v>
      </c>
    </row>
    <row r="119" spans="1:17">
      <c r="B119" s="532" t="s">
        <v>841</v>
      </c>
      <c r="D119" s="532">
        <v>22.184699999999999</v>
      </c>
      <c r="E119" s="532">
        <v>-79.999200000000002</v>
      </c>
    </row>
    <row r="120" spans="1:17">
      <c r="B120" s="532" t="s">
        <v>842</v>
      </c>
      <c r="D120" s="532">
        <v>28.101800000000001</v>
      </c>
      <c r="E120" s="532">
        <v>-79.064999999999998</v>
      </c>
      <c r="F120" s="532">
        <v>2.2370000000000001</v>
      </c>
      <c r="I120" s="545">
        <f>D$126-D118</f>
        <v>13.168300000000002</v>
      </c>
      <c r="J120" s="545">
        <f>E$126-E118</f>
        <v>-6.9538000000000011</v>
      </c>
      <c r="K120" s="532">
        <f>F120</f>
        <v>2.2370000000000001</v>
      </c>
      <c r="L120" s="532">
        <f t="array" ref="L120">SQRT(SUM(I120:J120*I120:J120))</f>
        <v>14.891590221665384</v>
      </c>
      <c r="N120" s="532">
        <f>DEGREES(ATAN2(I120,J120))</f>
        <v>-27.83724401308092</v>
      </c>
      <c r="O120" s="763">
        <f>IF(N120&lt;0,N120+360,N120)-N118</f>
        <v>290.12134617855378</v>
      </c>
      <c r="P120" s="754">
        <f t="array" ref="P120">SQRT(SUM(I120:K120*I120:K120))</f>
        <v>15.05867286084667</v>
      </c>
      <c r="Q120" s="753">
        <f>90-DEGREES(ATAN2(L120,K120))</f>
        <v>81.45696233671616</v>
      </c>
    </row>
    <row r="122" spans="1:17">
      <c r="B122" s="532" t="s">
        <v>30</v>
      </c>
      <c r="D122" s="345">
        <v>28.541499999999999</v>
      </c>
      <c r="E122" s="345">
        <v>-87.987099999999998</v>
      </c>
      <c r="F122" s="345">
        <v>83.444800000000001</v>
      </c>
      <c r="H122" s="748" t="s">
        <v>520</v>
      </c>
      <c r="I122" s="749">
        <f>D118-D122</f>
        <v>-13.6082</v>
      </c>
      <c r="J122" s="749">
        <f>E118-E122</f>
        <v>15.876400000000004</v>
      </c>
      <c r="M122" s="748" t="str">
        <f>H122</f>
        <v>KX20-KX11</v>
      </c>
      <c r="N122" s="755">
        <f>DEGREES(ATAN2(I122,J122))</f>
        <v>130.60099744306078</v>
      </c>
    </row>
    <row r="123" spans="1:17">
      <c r="B123" s="532" t="s">
        <v>843</v>
      </c>
      <c r="D123" s="532">
        <v>22.200099999999999</v>
      </c>
      <c r="E123" s="532">
        <v>-80.015799999999999</v>
      </c>
    </row>
    <row r="124" spans="1:17">
      <c r="B124" s="532" t="s">
        <v>844</v>
      </c>
      <c r="D124" s="532">
        <v>28.101400000000002</v>
      </c>
      <c r="E124" s="532">
        <v>-79.063900000000004</v>
      </c>
      <c r="F124" s="532">
        <v>2.121</v>
      </c>
      <c r="I124" s="545">
        <f>D$126-D122</f>
        <v>-0.43989999999999796</v>
      </c>
      <c r="J124" s="545">
        <f>E$126-E122</f>
        <v>8.9226000000000028</v>
      </c>
      <c r="K124" s="532">
        <f>F124</f>
        <v>2.121</v>
      </c>
      <c r="L124" s="532">
        <f t="array" ref="L124">SQRT(SUM(I124:J124*I124:J124))</f>
        <v>8.9334373434865508</v>
      </c>
      <c r="N124" s="532">
        <f>DEGREES(ATAN2(I124,J124))</f>
        <v>92.822498148301705</v>
      </c>
      <c r="O124" s="763">
        <f>IF(N124&lt;0,N124+360,N124)-N122+360</f>
        <v>322.22150070524094</v>
      </c>
      <c r="P124" s="754">
        <f t="array" ref="P124">SQRT(SUM(I124:K124*I124:K124))</f>
        <v>9.1817723653987446</v>
      </c>
      <c r="Q124" s="753">
        <f>90-DEGREES(ATAN2(L124,K124))</f>
        <v>76.643979054046824</v>
      </c>
    </row>
    <row r="126" spans="1:17">
      <c r="B126" s="532" t="s">
        <v>803</v>
      </c>
      <c r="D126" s="753">
        <v>28.101600000000001</v>
      </c>
      <c r="E126" s="753">
        <v>-79.064499999999995</v>
      </c>
    </row>
    <row r="127" spans="1:17" ht="15.75" thickBot="1">
      <c r="A127" s="757"/>
      <c r="B127" s="757"/>
      <c r="C127" s="757"/>
      <c r="D127" s="757"/>
      <c r="E127" s="757"/>
      <c r="F127" s="757"/>
      <c r="G127" s="757"/>
      <c r="H127" s="758"/>
      <c r="I127" s="759"/>
      <c r="J127" s="759"/>
      <c r="K127" s="757"/>
      <c r="L127" s="757"/>
      <c r="M127" s="757"/>
      <c r="N127" s="757"/>
      <c r="O127" s="760"/>
      <c r="P127" s="757"/>
    </row>
    <row r="128" spans="1:17">
      <c r="A128" s="532" t="s">
        <v>425</v>
      </c>
    </row>
    <row r="129" spans="1:17">
      <c r="A129" s="765">
        <v>44865</v>
      </c>
      <c r="D129" s="532" t="s">
        <v>376</v>
      </c>
      <c r="E129" s="532" t="s">
        <v>377</v>
      </c>
      <c r="F129" s="532" t="s">
        <v>804</v>
      </c>
      <c r="I129" s="752" t="s">
        <v>499</v>
      </c>
      <c r="J129" s="752" t="s">
        <v>500</v>
      </c>
      <c r="K129" s="532" t="s">
        <v>793</v>
      </c>
      <c r="L129" s="532" t="s">
        <v>794</v>
      </c>
      <c r="O129" s="545" t="s">
        <v>795</v>
      </c>
      <c r="P129" s="750" t="s">
        <v>796</v>
      </c>
      <c r="Q129" s="532" t="s">
        <v>503</v>
      </c>
    </row>
    <row r="130" spans="1:17">
      <c r="B130" s="532" t="s">
        <v>30</v>
      </c>
      <c r="D130" s="345">
        <v>28.541499999999999</v>
      </c>
      <c r="E130" s="345">
        <v>-87.987099999999998</v>
      </c>
      <c r="F130" s="345">
        <v>83.444800000000001</v>
      </c>
      <c r="H130" s="748" t="s">
        <v>520</v>
      </c>
      <c r="I130" s="749">
        <f>D136-D130</f>
        <v>-13.6082</v>
      </c>
      <c r="J130" s="749">
        <f>E136-E130</f>
        <v>15.876400000000004</v>
      </c>
      <c r="M130" s="748" t="str">
        <f>H130</f>
        <v>KX20-KX11</v>
      </c>
      <c r="N130" s="755">
        <f>DEGREES(ATAN2(I130,J130))</f>
        <v>130.60099744306078</v>
      </c>
    </row>
    <row r="131" spans="1:17">
      <c r="B131" s="532" t="s">
        <v>425</v>
      </c>
      <c r="D131" s="532">
        <v>22.194700000000001</v>
      </c>
      <c r="E131" s="532">
        <v>-80.006100000000004</v>
      </c>
      <c r="F131" s="532">
        <v>2.121</v>
      </c>
      <c r="I131" s="545">
        <f>D$142-D130</f>
        <v>-6.3445</v>
      </c>
      <c r="J131" s="545">
        <f>E$142-E130</f>
        <v>7.9808000000000021</v>
      </c>
      <c r="K131" s="532">
        <f>F131</f>
        <v>2.121</v>
      </c>
      <c r="L131" s="532">
        <f t="array" ref="L131">SQRT(SUM(I131:J131*I131:J131))</f>
        <v>10.195383704893114</v>
      </c>
      <c r="N131" s="532">
        <f>DEGREES(ATAN2(I131,J131))</f>
        <v>128.48366128066002</v>
      </c>
      <c r="O131" s="763">
        <f>IF(N131&lt;0,N131+360,N131)-N130+360</f>
        <v>357.88266383759924</v>
      </c>
      <c r="P131" s="754">
        <f t="array" ref="P131">SQRT(SUM(I131:K131*I131:K131))</f>
        <v>10.413668416557156</v>
      </c>
      <c r="Q131" s="753">
        <f>90-DEGREES(ATAN2(L131,K131))</f>
        <v>78.248076200601446</v>
      </c>
    </row>
    <row r="133" spans="1:17">
      <c r="B133" s="532" t="s">
        <v>221</v>
      </c>
      <c r="D133" s="345">
        <v>17.8596</v>
      </c>
      <c r="E133" s="345">
        <v>-89.4392</v>
      </c>
      <c r="F133" s="345">
        <v>83.334299999999999</v>
      </c>
      <c r="H133" s="748" t="s">
        <v>531</v>
      </c>
      <c r="I133" s="749">
        <f>D136-D133</f>
        <v>-2.9263000000000012</v>
      </c>
      <c r="J133" s="749">
        <f>E136-E133</f>
        <v>17.328500000000005</v>
      </c>
      <c r="M133" s="748" t="str">
        <f>H133</f>
        <v>KN5-KX11</v>
      </c>
      <c r="N133" s="755">
        <f>DEGREES(ATAN2(I133,J133))</f>
        <v>99.585224302766761</v>
      </c>
    </row>
    <row r="134" spans="1:17">
      <c r="B134" s="532" t="s">
        <v>425</v>
      </c>
      <c r="D134" s="532">
        <v>22.1953</v>
      </c>
      <c r="E134" s="532">
        <v>-80.004800000000003</v>
      </c>
      <c r="F134" s="532">
        <v>2.33</v>
      </c>
      <c r="I134" s="545">
        <f>D$142-D133</f>
        <v>4.3373999999999988</v>
      </c>
      <c r="J134" s="545">
        <f>E$142-E133</f>
        <v>9.4329000000000036</v>
      </c>
      <c r="K134" s="532">
        <f>F134</f>
        <v>2.33</v>
      </c>
      <c r="L134" s="532">
        <f t="array" ref="L134">SQRT(SUM(I134:J134*I134:J134))</f>
        <v>10.382323495730619</v>
      </c>
      <c r="N134" s="532">
        <f>DEGREES(ATAN2(I134,J134))</f>
        <v>65.306263329875122</v>
      </c>
      <c r="O134" s="763">
        <f>IF(N134&lt;0,N134+360,N134)-N133+360</f>
        <v>325.72103902710836</v>
      </c>
      <c r="P134" s="754">
        <f t="array" ref="P134">SQRT(SUM(I134:K134*I134:K134))</f>
        <v>10.640561130410372</v>
      </c>
      <c r="Q134" s="753">
        <f>90-DEGREES(ATAN2(L134,K134))</f>
        <v>77.35125616243765</v>
      </c>
    </row>
    <row r="136" spans="1:17">
      <c r="B136" s="532" t="s">
        <v>36</v>
      </c>
      <c r="D136" s="345">
        <v>14.933299999999999</v>
      </c>
      <c r="E136" s="345">
        <v>-72.110699999999994</v>
      </c>
      <c r="F136" s="345">
        <v>83.330200000000005</v>
      </c>
      <c r="H136" s="748" t="s">
        <v>518</v>
      </c>
      <c r="I136" s="749">
        <f>D141-D136</f>
        <v>23.232099999999999</v>
      </c>
      <c r="J136" s="749">
        <f>E141-E136</f>
        <v>20.948699999999995</v>
      </c>
      <c r="M136" s="748" t="str">
        <f>H136</f>
        <v>KX11-KS1</v>
      </c>
      <c r="N136" s="755">
        <f>DEGREES(ATAN2(I136,J136))</f>
        <v>42.041409808365302</v>
      </c>
    </row>
    <row r="137" spans="1:17">
      <c r="B137" s="532" t="s">
        <v>425</v>
      </c>
      <c r="D137" s="532">
        <v>22.195699999999999</v>
      </c>
      <c r="E137" s="532">
        <v>-80.008099999999999</v>
      </c>
      <c r="F137" s="532">
        <v>2.2349999999999999</v>
      </c>
      <c r="I137" s="545">
        <f>D$142-D136</f>
        <v>7.2637</v>
      </c>
      <c r="J137" s="545">
        <f>E$142-E136</f>
        <v>-7.8956000000000017</v>
      </c>
      <c r="K137" s="532">
        <f>F137</f>
        <v>2.2349999999999999</v>
      </c>
      <c r="L137" s="532">
        <f t="array" ref="L137">SQRT(SUM(I137:J137*I137:J137))</f>
        <v>10.728552420993246</v>
      </c>
      <c r="N137" s="532">
        <f>DEGREES(ATAN2(I137,J137))</f>
        <v>-47.386934449814682</v>
      </c>
      <c r="O137" s="763">
        <f>IF(N137&lt;0,N137+360,N137)-N136</f>
        <v>270.57165574182</v>
      </c>
      <c r="P137" s="754">
        <f t="array" ref="P137">SQRT(SUM(I137:K137*I137:K137))</f>
        <v>10.958880510800363</v>
      </c>
      <c r="Q137" s="753">
        <f>90-DEGREES(ATAN2(L137,K137))</f>
        <v>78.232300127776469</v>
      </c>
    </row>
    <row r="139" spans="1:17">
      <c r="B139" s="532" t="s">
        <v>45</v>
      </c>
      <c r="D139" s="345">
        <v>25.414100000000001</v>
      </c>
      <c r="E139" s="345">
        <v>-70.953299999999999</v>
      </c>
      <c r="F139" s="345">
        <v>83.440299999999993</v>
      </c>
      <c r="H139" s="748" t="s">
        <v>517</v>
      </c>
      <c r="I139" s="749">
        <f>D141-D139</f>
        <v>12.751299999999997</v>
      </c>
      <c r="J139" s="749">
        <f>E141-E139</f>
        <v>19.7913</v>
      </c>
      <c r="M139" s="748" t="str">
        <f>H139</f>
        <v>KX9-KS1</v>
      </c>
      <c r="N139" s="755">
        <f>DEGREES(ATAN2(I139,J139))</f>
        <v>57.206796557055142</v>
      </c>
    </row>
    <row r="140" spans="1:17">
      <c r="B140" s="532" t="s">
        <v>425</v>
      </c>
      <c r="D140" s="532">
        <v>22.194600000000001</v>
      </c>
      <c r="E140" s="532">
        <v>-80.006900000000002</v>
      </c>
      <c r="F140" s="532">
        <v>2.1259999999999999</v>
      </c>
      <c r="I140" s="545">
        <f>D$142-D139</f>
        <v>-3.2171000000000021</v>
      </c>
      <c r="J140" s="545">
        <f>E$142-E139</f>
        <v>-9.0529999999999973</v>
      </c>
      <c r="K140" s="532">
        <f>F140</f>
        <v>2.1259999999999999</v>
      </c>
      <c r="L140" s="532">
        <f t="array" ref="L140">SQRT(SUM(I140:J140*I140:J140))</f>
        <v>9.6076293335036596</v>
      </c>
      <c r="N140" s="532">
        <f>DEGREES(ATAN2(I140,J140))</f>
        <v>-109.56332385950262</v>
      </c>
      <c r="O140" s="763">
        <f>IF(N140&lt;0,N140+360,N140)-N139</f>
        <v>193.22987958344225</v>
      </c>
      <c r="P140" s="754">
        <f t="array" ref="P140">SQRT(SUM(I140:K140*I140:K140))</f>
        <v>9.840041534973313</v>
      </c>
      <c r="Q140" s="753">
        <f>90-DEGREES(ATAN2(L140,K140))</f>
        <v>77.522512213101464</v>
      </c>
    </row>
    <row r="141" spans="1:17">
      <c r="B141" s="532" t="s">
        <v>44</v>
      </c>
      <c r="D141" s="345">
        <v>38.165399999999998</v>
      </c>
      <c r="E141" s="345">
        <v>-51.161999999999999</v>
      </c>
      <c r="F141" s="345">
        <v>76.358099999999993</v>
      </c>
    </row>
    <row r="142" spans="1:17">
      <c r="B142" s="532" t="s">
        <v>803</v>
      </c>
      <c r="D142" s="753">
        <v>22.196999999999999</v>
      </c>
      <c r="E142" s="753">
        <v>-80.006299999999996</v>
      </c>
      <c r="F142" s="532" t="s">
        <v>845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BF3-E2D2-475B-B208-C62269B23329}">
  <dimension ref="A2:M42"/>
  <sheetViews>
    <sheetView workbookViewId="0"/>
  </sheetViews>
  <sheetFormatPr defaultRowHeight="15"/>
  <cols>
    <col min="7" max="7" width="10.7109375" bestFit="1" customWidth="1"/>
  </cols>
  <sheetData>
    <row r="2" spans="2:13">
      <c r="B2" t="s">
        <v>720</v>
      </c>
    </row>
    <row r="3" spans="2:13">
      <c r="B3" t="s">
        <v>656</v>
      </c>
      <c r="C3" t="s">
        <v>657</v>
      </c>
      <c r="D3" t="s">
        <v>658</v>
      </c>
      <c r="E3" t="s">
        <v>659</v>
      </c>
      <c r="F3" t="s">
        <v>660</v>
      </c>
      <c r="G3" t="s">
        <v>661</v>
      </c>
      <c r="H3" t="s">
        <v>662</v>
      </c>
      <c r="I3" t="s">
        <v>663</v>
      </c>
      <c r="J3" t="s">
        <v>664</v>
      </c>
      <c r="K3" t="s">
        <v>665</v>
      </c>
      <c r="L3" t="s">
        <v>666</v>
      </c>
    </row>
    <row r="4" spans="2:13">
      <c r="B4" t="s">
        <v>667</v>
      </c>
      <c r="C4">
        <v>9301</v>
      </c>
      <c r="D4" t="s">
        <v>668</v>
      </c>
      <c r="E4" t="s">
        <v>669</v>
      </c>
      <c r="F4" t="s">
        <v>670</v>
      </c>
      <c r="G4" t="s">
        <v>671</v>
      </c>
      <c r="H4" t="s">
        <v>650</v>
      </c>
      <c r="I4" t="s">
        <v>592</v>
      </c>
      <c r="J4" t="s">
        <v>608</v>
      </c>
      <c r="K4" t="s">
        <v>16</v>
      </c>
      <c r="L4" t="s">
        <v>614</v>
      </c>
    </row>
    <row r="5" spans="2:13">
      <c r="B5" t="s">
        <v>672</v>
      </c>
      <c r="C5">
        <v>4.0842000000000001</v>
      </c>
      <c r="D5" t="s">
        <v>673</v>
      </c>
      <c r="E5" t="s">
        <v>674</v>
      </c>
      <c r="F5" t="s">
        <v>675</v>
      </c>
      <c r="G5" t="s">
        <v>676</v>
      </c>
      <c r="H5" t="s">
        <v>677</v>
      </c>
      <c r="I5" t="s">
        <v>678</v>
      </c>
      <c r="J5" t="s">
        <v>679</v>
      </c>
      <c r="K5" t="s">
        <v>680</v>
      </c>
      <c r="L5" t="s">
        <v>681</v>
      </c>
    </row>
    <row r="6" spans="2:13">
      <c r="B6" t="s">
        <v>682</v>
      </c>
      <c r="C6">
        <v>4.1153000000000004</v>
      </c>
      <c r="D6" t="s">
        <v>683</v>
      </c>
      <c r="E6" t="s">
        <v>684</v>
      </c>
      <c r="F6" t="s">
        <v>685</v>
      </c>
      <c r="G6" t="s">
        <v>686</v>
      </c>
      <c r="H6" t="s">
        <v>687</v>
      </c>
      <c r="I6" t="s">
        <v>678</v>
      </c>
      <c r="J6" t="s">
        <v>688</v>
      </c>
      <c r="K6" t="s">
        <v>689</v>
      </c>
      <c r="L6" t="s">
        <v>690</v>
      </c>
    </row>
    <row r="7" spans="2:13">
      <c r="B7" t="s">
        <v>691</v>
      </c>
      <c r="C7">
        <v>-0.92269999999999996</v>
      </c>
      <c r="D7" t="s">
        <v>692</v>
      </c>
      <c r="E7" t="s">
        <v>693</v>
      </c>
      <c r="F7" t="s">
        <v>694</v>
      </c>
      <c r="G7" t="s">
        <v>695</v>
      </c>
      <c r="H7" t="s">
        <v>696</v>
      </c>
      <c r="I7" t="s">
        <v>678</v>
      </c>
      <c r="J7" t="s">
        <v>697</v>
      </c>
      <c r="K7" t="s">
        <v>698</v>
      </c>
      <c r="L7" t="s">
        <v>699</v>
      </c>
    </row>
    <row r="8" spans="2:13">
      <c r="B8" t="s">
        <v>700</v>
      </c>
      <c r="C8">
        <v>6.9999999999999999E-4</v>
      </c>
      <c r="D8" t="s">
        <v>701</v>
      </c>
      <c r="E8" t="s">
        <v>702</v>
      </c>
      <c r="F8" t="s">
        <v>176</v>
      </c>
      <c r="G8" t="s">
        <v>703</v>
      </c>
      <c r="H8" t="s">
        <v>702</v>
      </c>
      <c r="I8" t="s">
        <v>702</v>
      </c>
      <c r="J8" t="s">
        <v>173</v>
      </c>
      <c r="K8" t="s">
        <v>701</v>
      </c>
      <c r="L8" t="s">
        <v>173</v>
      </c>
    </row>
    <row r="9" spans="2:13">
      <c r="B9" t="s">
        <v>704</v>
      </c>
      <c r="C9">
        <v>8.9999999999999998E-4</v>
      </c>
      <c r="D9" t="s">
        <v>176</v>
      </c>
      <c r="E9" t="s">
        <v>702</v>
      </c>
      <c r="F9" t="s">
        <v>703</v>
      </c>
      <c r="G9" t="s">
        <v>703</v>
      </c>
      <c r="H9" t="s">
        <v>702</v>
      </c>
      <c r="I9" t="s">
        <v>176</v>
      </c>
      <c r="J9" t="s">
        <v>702</v>
      </c>
      <c r="K9" t="s">
        <v>176</v>
      </c>
      <c r="L9" t="s">
        <v>702</v>
      </c>
    </row>
    <row r="10" spans="2:13">
      <c r="B10" t="s">
        <v>705</v>
      </c>
      <c r="C10">
        <v>2.3999999999999998E-3</v>
      </c>
      <c r="D10" t="s">
        <v>706</v>
      </c>
      <c r="E10" t="s">
        <v>707</v>
      </c>
      <c r="F10" t="s">
        <v>708</v>
      </c>
      <c r="G10" t="s">
        <v>709</v>
      </c>
      <c r="H10" t="s">
        <v>710</v>
      </c>
      <c r="I10" t="s">
        <v>707</v>
      </c>
      <c r="J10" t="s">
        <v>711</v>
      </c>
      <c r="K10" t="s">
        <v>712</v>
      </c>
      <c r="L10" t="s">
        <v>711</v>
      </c>
    </row>
    <row r="12" spans="2:13">
      <c r="B12" t="s">
        <v>650</v>
      </c>
      <c r="C12" t="s">
        <v>651</v>
      </c>
      <c r="E12" t="s">
        <v>653</v>
      </c>
      <c r="F12" t="s">
        <v>654</v>
      </c>
      <c r="G12" t="s">
        <v>655</v>
      </c>
      <c r="H12" t="s">
        <v>713</v>
      </c>
      <c r="I12" t="s">
        <v>714</v>
      </c>
      <c r="J12" t="s">
        <v>715</v>
      </c>
      <c r="K12" t="s">
        <v>716</v>
      </c>
      <c r="L12" t="s">
        <v>717</v>
      </c>
      <c r="M12" t="s">
        <v>718</v>
      </c>
    </row>
    <row r="13" spans="2:13">
      <c r="C13" t="s">
        <v>652</v>
      </c>
      <c r="G13" s="54">
        <v>35796</v>
      </c>
      <c r="H13" s="105">
        <v>9.5458999999999996</v>
      </c>
      <c r="I13" s="105">
        <v>29.099399999999999</v>
      </c>
      <c r="J13" s="105">
        <v>8.9842999999999993</v>
      </c>
      <c r="K13" s="105">
        <v>2E-3</v>
      </c>
      <c r="L13" s="105">
        <v>2E-3</v>
      </c>
      <c r="M13" s="105">
        <v>2E-3</v>
      </c>
    </row>
    <row r="14" spans="2:13">
      <c r="H14" s="105"/>
      <c r="I14" s="105"/>
      <c r="J14" s="105"/>
      <c r="K14" s="105"/>
      <c r="L14" s="105"/>
      <c r="M14" s="105"/>
    </row>
    <row r="15" spans="2:13">
      <c r="H15" s="527" t="s">
        <v>687</v>
      </c>
      <c r="I15" s="528" t="s">
        <v>677</v>
      </c>
      <c r="J15" s="528">
        <f>9.1499-0.1703</f>
        <v>8.9796000000000014</v>
      </c>
      <c r="K15" s="105" t="str">
        <f t="array" ref="K15:M15">TRANSPOSE(H8:H10)</f>
        <v>0.0006</v>
      </c>
      <c r="L15" s="105" t="str">
        <v>0.0006</v>
      </c>
      <c r="M15" s="105" t="str">
        <v>0.0017</v>
      </c>
    </row>
    <row r="16" spans="2:13">
      <c r="G16" t="s">
        <v>719</v>
      </c>
      <c r="H16" s="529">
        <f>1000*(H15-H13)</f>
        <v>5.0000000000007816</v>
      </c>
      <c r="I16" s="529">
        <f>1000*(I15-I13)</f>
        <v>0.39999999999906777</v>
      </c>
      <c r="J16" s="529">
        <f>1000*(J15-J13)</f>
        <v>-4.6999999999979281</v>
      </c>
      <c r="K16">
        <f>K15*1000</f>
        <v>0.6</v>
      </c>
      <c r="L16">
        <f>L15*1000</f>
        <v>0.6</v>
      </c>
      <c r="M16">
        <f>M15*1000</f>
        <v>1.7</v>
      </c>
    </row>
    <row r="19" spans="2:8">
      <c r="B19" t="s">
        <v>727</v>
      </c>
    </row>
    <row r="21" spans="2:8">
      <c r="B21" s="105" t="s">
        <v>656</v>
      </c>
      <c r="C21" s="105" t="s">
        <v>721</v>
      </c>
      <c r="D21" s="105" t="s">
        <v>722</v>
      </c>
      <c r="E21" s="105" t="s">
        <v>723</v>
      </c>
      <c r="F21" s="105" t="s">
        <v>724</v>
      </c>
      <c r="G21" s="105" t="s">
        <v>725</v>
      </c>
      <c r="H21" s="105" t="s">
        <v>726</v>
      </c>
    </row>
    <row r="22" spans="2:8">
      <c r="B22" s="105" t="s">
        <v>672</v>
      </c>
      <c r="C22" s="530">
        <v>-2.7284999999999999</v>
      </c>
      <c r="D22" s="530">
        <v>-5.0552999999999999</v>
      </c>
      <c r="E22" s="530">
        <v>-2.3268</v>
      </c>
      <c r="F22" s="530">
        <v>-11.6625</v>
      </c>
      <c r="G22" s="530">
        <v>-8.9339999999999993</v>
      </c>
      <c r="H22" s="530">
        <v>-5.9379</v>
      </c>
    </row>
    <row r="23" spans="2:8">
      <c r="B23" s="105" t="s">
        <v>682</v>
      </c>
      <c r="C23" s="530">
        <v>3.6374</v>
      </c>
      <c r="D23" s="530">
        <v>4.4983000000000004</v>
      </c>
      <c r="E23" s="530">
        <v>0.8609</v>
      </c>
      <c r="F23" s="530">
        <v>8.8701000000000008</v>
      </c>
      <c r="G23" s="530">
        <v>5.2327000000000004</v>
      </c>
      <c r="H23" s="530">
        <v>1.9613</v>
      </c>
    </row>
    <row r="24" spans="2:8">
      <c r="B24" s="105" t="s">
        <v>691</v>
      </c>
      <c r="C24" s="530">
        <v>-14.907400000000001</v>
      </c>
      <c r="D24" s="530">
        <v>-38.99</v>
      </c>
      <c r="E24" s="530">
        <v>-24.082599999999999</v>
      </c>
      <c r="F24" s="530">
        <v>119.02200000000001</v>
      </c>
      <c r="G24" s="530">
        <v>133.92930000000001</v>
      </c>
      <c r="H24" s="530">
        <v>150.22919999999999</v>
      </c>
    </row>
    <row r="25" spans="2:8">
      <c r="B25" s="105" t="s">
        <v>700</v>
      </c>
      <c r="C25" s="530">
        <v>1.0817000000000001</v>
      </c>
      <c r="D25" s="530">
        <v>1</v>
      </c>
      <c r="E25" s="530">
        <v>1.2041999999999999</v>
      </c>
      <c r="F25" s="530">
        <v>0.84850000000000003</v>
      </c>
      <c r="G25" s="530">
        <v>1.0817000000000001</v>
      </c>
      <c r="H25" s="530">
        <v>1</v>
      </c>
    </row>
    <row r="26" spans="2:8">
      <c r="B26" s="105" t="s">
        <v>704</v>
      </c>
      <c r="C26" s="530">
        <v>1.2041999999999999</v>
      </c>
      <c r="D26" s="530">
        <v>1.2041999999999999</v>
      </c>
      <c r="E26" s="530">
        <v>1.2727999999999999</v>
      </c>
      <c r="F26" s="530">
        <v>1</v>
      </c>
      <c r="G26" s="530">
        <v>1.0817000000000001</v>
      </c>
      <c r="H26" s="530">
        <v>1.0817000000000001</v>
      </c>
    </row>
    <row r="27" spans="2:8">
      <c r="B27" s="105" t="s">
        <v>705</v>
      </c>
      <c r="C27" s="530">
        <v>2.7658999999999998</v>
      </c>
      <c r="D27" s="530">
        <v>2.9205999999999999</v>
      </c>
      <c r="E27" s="530">
        <v>3.1145</v>
      </c>
      <c r="F27" s="530">
        <v>2.5455999999999999</v>
      </c>
      <c r="G27" s="530">
        <v>2.7658999999999998</v>
      </c>
      <c r="H27" s="530">
        <v>2.9205999999999999</v>
      </c>
    </row>
    <row r="30" spans="2:8">
      <c r="B30" t="s">
        <v>668</v>
      </c>
      <c r="C30" t="s">
        <v>728</v>
      </c>
    </row>
    <row r="31" spans="2:8">
      <c r="B31" t="s">
        <v>669</v>
      </c>
      <c r="C31" t="s">
        <v>729</v>
      </c>
    </row>
    <row r="32" spans="2:8">
      <c r="B32" t="s">
        <v>670</v>
      </c>
      <c r="C32" t="s">
        <v>730</v>
      </c>
    </row>
    <row r="33" spans="1:8">
      <c r="B33" t="s">
        <v>671</v>
      </c>
      <c r="C33" t="s">
        <v>731</v>
      </c>
    </row>
    <row r="34" spans="1:8">
      <c r="B34" t="s">
        <v>650</v>
      </c>
      <c r="C34" t="s">
        <v>732</v>
      </c>
    </row>
    <row r="36" spans="1:8">
      <c r="B36" t="s">
        <v>733</v>
      </c>
    </row>
    <row r="37" spans="1:8">
      <c r="B37" s="531"/>
      <c r="C37" s="531" t="s">
        <v>682</v>
      </c>
      <c r="D37" s="531"/>
      <c r="E37" s="531" t="s">
        <v>672</v>
      </c>
      <c r="F37" s="531"/>
      <c r="G37" s="531" t="s">
        <v>691</v>
      </c>
      <c r="H37" s="531"/>
    </row>
    <row r="38" spans="1:8">
      <c r="B38" s="531" t="s">
        <v>650</v>
      </c>
      <c r="C38" s="531">
        <v>9.5458999999999996</v>
      </c>
      <c r="D38" s="531">
        <v>2E-3</v>
      </c>
      <c r="E38" s="531">
        <v>29.099399999999999</v>
      </c>
      <c r="F38" s="531">
        <v>2E-3</v>
      </c>
      <c r="G38" s="531">
        <v>8.9842999999999993</v>
      </c>
      <c r="H38" s="531">
        <v>2E-3</v>
      </c>
    </row>
    <row r="39" spans="1:8">
      <c r="B39" s="531"/>
      <c r="C39" s="531"/>
      <c r="D39" s="531"/>
      <c r="E39" s="531"/>
      <c r="F39" s="531"/>
      <c r="G39" s="531"/>
      <c r="H39" s="531"/>
    </row>
    <row r="40" spans="1:8">
      <c r="A40" t="s">
        <v>734</v>
      </c>
      <c r="B40" s="531" t="s">
        <v>735</v>
      </c>
      <c r="C40" s="531">
        <v>9.5508629999999997</v>
      </c>
      <c r="D40" s="531"/>
      <c r="E40" s="531">
        <v>29.099775999999999</v>
      </c>
      <c r="F40" s="531"/>
      <c r="G40" s="531">
        <v>8.9795689999999997</v>
      </c>
      <c r="H40" s="531"/>
    </row>
    <row r="41" spans="1:8">
      <c r="B41" s="531"/>
      <c r="C41" s="531"/>
      <c r="D41" s="531"/>
      <c r="E41" s="531"/>
      <c r="F41" s="531"/>
      <c r="G41" s="531"/>
      <c r="H41" s="531"/>
    </row>
    <row r="42" spans="1:8">
      <c r="B42" s="531" t="s">
        <v>736</v>
      </c>
      <c r="C42" s="531">
        <f>C38-C40</f>
        <v>-4.9630000000000507E-3</v>
      </c>
      <c r="D42" s="531"/>
      <c r="E42" s="531">
        <f>E38-E40</f>
        <v>-3.7599999999926581E-4</v>
      </c>
      <c r="F42" s="531"/>
      <c r="G42" s="531">
        <f>G38-G40</f>
        <v>4.7309999999995966E-3</v>
      </c>
      <c r="H42" s="531"/>
    </row>
  </sheetData>
  <pageMargins left="0.7" right="0.7" top="0.75" bottom="0.75" header="0.3" footer="0.3"/>
  <tableParts count="2">
    <tablePart r:id="rId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C519-1DE0-4B3C-A849-94496B2E2038}">
  <dimension ref="A3:G22"/>
  <sheetViews>
    <sheetView workbookViewId="0"/>
  </sheetViews>
  <sheetFormatPr defaultRowHeight="15"/>
  <cols>
    <col min="1" max="1" width="11.85546875" style="532" customWidth="1"/>
    <col min="2" max="4" width="17.5703125" style="532" customWidth="1"/>
    <col min="5" max="7" width="10.42578125" style="532" bestFit="1" customWidth="1"/>
    <col min="8" max="16384" width="9.140625" style="532"/>
  </cols>
  <sheetData>
    <row r="3" spans="1:7" ht="15.75" thickBot="1"/>
    <row r="4" spans="1:7" ht="15.75" thickBot="1">
      <c r="A4" s="533" t="s">
        <v>737</v>
      </c>
      <c r="B4" s="534" t="s">
        <v>738</v>
      </c>
      <c r="C4" s="534" t="s">
        <v>739</v>
      </c>
      <c r="D4" s="534" t="s">
        <v>740</v>
      </c>
      <c r="E4" s="534" t="s">
        <v>741</v>
      </c>
      <c r="F4" s="534" t="s">
        <v>742</v>
      </c>
      <c r="G4" s="535" t="s">
        <v>743</v>
      </c>
    </row>
    <row r="5" spans="1:7" ht="15.75" thickTop="1">
      <c r="A5" s="536" t="s">
        <v>744</v>
      </c>
      <c r="B5" s="537">
        <v>-3941941.9243000001</v>
      </c>
      <c r="C5" s="537">
        <v>3368163.9482999998</v>
      </c>
      <c r="D5" s="537">
        <v>3702198.4196000001</v>
      </c>
      <c r="E5" s="537">
        <v>1.6000000000000001E-3</v>
      </c>
      <c r="F5" s="537">
        <v>1.5E-3</v>
      </c>
      <c r="G5" s="538">
        <v>1.6000000000000001E-3</v>
      </c>
    </row>
    <row r="6" spans="1:7">
      <c r="A6" s="539" t="s">
        <v>745</v>
      </c>
      <c r="B6" s="540">
        <v>-3942012.9166000001</v>
      </c>
      <c r="C6" s="540">
        <v>3368085.4227</v>
      </c>
      <c r="D6" s="540">
        <v>3702205.2522</v>
      </c>
      <c r="E6" s="540">
        <v>1.4E-3</v>
      </c>
      <c r="F6" s="540">
        <v>1.2999999999999999E-3</v>
      </c>
      <c r="G6" s="541">
        <v>1.4E-3</v>
      </c>
    </row>
    <row r="7" spans="1:7">
      <c r="A7" s="539" t="s">
        <v>746</v>
      </c>
      <c r="B7" s="540">
        <v>-3941949.7319999998</v>
      </c>
      <c r="C7" s="540">
        <v>3368156.0447</v>
      </c>
      <c r="D7" s="540">
        <v>3702214.9564</v>
      </c>
      <c r="E7" s="540">
        <v>1.1999999999999999E-3</v>
      </c>
      <c r="F7" s="540">
        <v>1.1000000000000001E-3</v>
      </c>
      <c r="G7" s="541">
        <v>1.1000000000000001E-3</v>
      </c>
    </row>
    <row r="8" spans="1:7">
      <c r="A8" s="539" t="s">
        <v>747</v>
      </c>
      <c r="B8" s="540">
        <v>-3941947.7241000002</v>
      </c>
      <c r="C8" s="540">
        <v>3368153.0904999999</v>
      </c>
      <c r="D8" s="540">
        <v>3702219.7516999999</v>
      </c>
      <c r="E8" s="540">
        <v>1.1999999999999999E-3</v>
      </c>
      <c r="F8" s="540">
        <v>1.1999999999999999E-3</v>
      </c>
      <c r="G8" s="541">
        <v>1.1999999999999999E-3</v>
      </c>
    </row>
    <row r="9" spans="1:7">
      <c r="A9" s="539" t="s">
        <v>748</v>
      </c>
      <c r="B9" s="540">
        <v>-3941937.9553999999</v>
      </c>
      <c r="C9" s="540">
        <v>3368150.5581</v>
      </c>
      <c r="D9" s="540">
        <v>3702235.3253000001</v>
      </c>
      <c r="E9" s="540">
        <v>1.5E-3</v>
      </c>
      <c r="F9" s="540">
        <v>1.4E-3</v>
      </c>
      <c r="G9" s="541">
        <v>1.5E-3</v>
      </c>
    </row>
    <row r="10" spans="1:7">
      <c r="A10" s="539" t="s">
        <v>749</v>
      </c>
      <c r="B10" s="540">
        <v>-3942020.6575000002</v>
      </c>
      <c r="C10" s="540">
        <v>3368097.2384000001</v>
      </c>
      <c r="D10" s="540">
        <v>3702191.0814999999</v>
      </c>
      <c r="E10" s="540">
        <v>1.4E-3</v>
      </c>
      <c r="F10" s="540">
        <v>1.4E-3</v>
      </c>
      <c r="G10" s="541">
        <v>1.4E-3</v>
      </c>
    </row>
    <row r="11" spans="1:7" ht="15.75" thickBot="1">
      <c r="A11" s="542" t="s">
        <v>750</v>
      </c>
      <c r="B11" s="543">
        <v>-3941961.9805999999</v>
      </c>
      <c r="C11" s="543">
        <v>3368148.1817999999</v>
      </c>
      <c r="D11" s="543">
        <v>3702208.7122999998</v>
      </c>
      <c r="E11" s="543">
        <v>1.1000000000000001E-3</v>
      </c>
      <c r="F11" s="543">
        <v>1E-3</v>
      </c>
      <c r="G11" s="544">
        <v>1.1000000000000001E-3</v>
      </c>
    </row>
    <row r="16" spans="1:7">
      <c r="A16" s="545" t="s">
        <v>751</v>
      </c>
      <c r="B16" s="545" t="s">
        <v>752</v>
      </c>
      <c r="C16" s="545" t="s">
        <v>753</v>
      </c>
      <c r="D16" s="545" t="s">
        <v>754</v>
      </c>
      <c r="E16" s="545" t="s">
        <v>755</v>
      </c>
      <c r="F16" s="545" t="s">
        <v>756</v>
      </c>
      <c r="G16" s="545" t="s">
        <v>757</v>
      </c>
    </row>
    <row r="17" spans="1:7">
      <c r="A17" s="545" t="s">
        <v>758</v>
      </c>
      <c r="B17" s="545">
        <v>-7.6020000000000003</v>
      </c>
      <c r="C17" s="545">
        <v>-36.805100000000003</v>
      </c>
      <c r="D17" s="545">
        <v>-12.0283</v>
      </c>
      <c r="E17" s="545">
        <v>1.1000000000000001E-3</v>
      </c>
      <c r="F17" s="545">
        <v>1.2999999999999999E-3</v>
      </c>
      <c r="G17" s="545">
        <v>3.3E-3</v>
      </c>
    </row>
    <row r="18" spans="1:7">
      <c r="A18" s="545" t="s">
        <v>759</v>
      </c>
      <c r="B18" s="545">
        <v>98.215800000000002</v>
      </c>
      <c r="C18" s="545">
        <v>-32.986199999999997</v>
      </c>
      <c r="D18" s="545">
        <v>-5.6348000000000003</v>
      </c>
      <c r="E18" s="545">
        <v>1.1000000000000001E-3</v>
      </c>
      <c r="F18" s="545">
        <v>1.1999999999999999E-3</v>
      </c>
      <c r="G18" s="545">
        <v>3.0999999999999999E-3</v>
      </c>
    </row>
    <row r="19" spans="1:7">
      <c r="A19" s="545" t="s">
        <v>760</v>
      </c>
      <c r="B19" s="545">
        <v>3.4788000000000001</v>
      </c>
      <c r="C19" s="545">
        <v>-23.845500000000001</v>
      </c>
      <c r="D19" s="545">
        <v>-1.7250000000000001</v>
      </c>
      <c r="E19" s="545">
        <v>1E-3</v>
      </c>
      <c r="F19" s="545">
        <v>1.1000000000000001E-3</v>
      </c>
      <c r="G19" s="545">
        <v>2.8999999999999998E-3</v>
      </c>
    </row>
    <row r="20" spans="1:7">
      <c r="A20" s="545" t="s">
        <v>761</v>
      </c>
      <c r="B20" s="545">
        <v>4.4204999999999997</v>
      </c>
      <c r="C20" s="545">
        <v>-17.9407</v>
      </c>
      <c r="D20" s="545">
        <v>-1.7239</v>
      </c>
      <c r="E20" s="545">
        <v>1.1000000000000001E-3</v>
      </c>
      <c r="F20" s="545">
        <v>1.1000000000000001E-3</v>
      </c>
      <c r="G20" s="545">
        <v>2.8999999999999998E-3</v>
      </c>
    </row>
    <row r="21" spans="1:7">
      <c r="A21" s="545" t="s">
        <v>762</v>
      </c>
      <c r="B21" s="545">
        <v>94.261200000000002</v>
      </c>
      <c r="C21" s="545">
        <v>-52.407800000000002</v>
      </c>
      <c r="D21" s="545">
        <v>-2.895</v>
      </c>
      <c r="E21" s="545">
        <v>1.1999999999999999E-3</v>
      </c>
      <c r="F21" s="545">
        <v>1.2999999999999999E-3</v>
      </c>
      <c r="G21" s="545">
        <v>3.0999999999999999E-3</v>
      </c>
    </row>
    <row r="22" spans="1:7">
      <c r="A22" s="545" t="s">
        <v>763</v>
      </c>
      <c r="B22" s="545">
        <v>17.413599999999999</v>
      </c>
      <c r="C22" s="545">
        <v>-31.369599999999998</v>
      </c>
      <c r="D22" s="545">
        <v>-1.9557</v>
      </c>
      <c r="E22" s="545">
        <v>1E-3</v>
      </c>
      <c r="F22" s="545">
        <v>1.1000000000000001E-3</v>
      </c>
      <c r="G22" s="545">
        <v>2.8E-3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2360-18B4-415D-B846-FDA840EC6CF5}">
  <dimension ref="A1:G22"/>
  <sheetViews>
    <sheetView workbookViewId="0"/>
  </sheetViews>
  <sheetFormatPr defaultRowHeight="15"/>
  <cols>
    <col min="1" max="1" width="12.5703125" bestFit="1" customWidth="1"/>
    <col min="2" max="4" width="9.7109375" bestFit="1" customWidth="1"/>
    <col min="5" max="7" width="8" bestFit="1" customWidth="1"/>
  </cols>
  <sheetData>
    <row r="1" spans="1:7">
      <c r="A1" t="s">
        <v>656</v>
      </c>
      <c r="B1" t="s">
        <v>700</v>
      </c>
      <c r="C1" t="s">
        <v>704</v>
      </c>
      <c r="D1" t="s">
        <v>691</v>
      </c>
      <c r="E1" t="s">
        <v>764</v>
      </c>
      <c r="F1" t="s">
        <v>765</v>
      </c>
      <c r="G1" t="s">
        <v>766</v>
      </c>
    </row>
    <row r="2" spans="1:7">
      <c r="A2" t="s">
        <v>767</v>
      </c>
      <c r="B2">
        <v>-7.6020099999999999</v>
      </c>
      <c r="C2">
        <v>-36.805109999999999</v>
      </c>
      <c r="D2">
        <v>-12.028320000000001</v>
      </c>
      <c r="E2">
        <v>1.1000000000000001E-3</v>
      </c>
      <c r="F2">
        <v>1.25E-3</v>
      </c>
      <c r="G2">
        <v>3.3400000000000001E-3</v>
      </c>
    </row>
    <row r="3" spans="1:7">
      <c r="A3" t="s">
        <v>768</v>
      </c>
      <c r="B3">
        <v>98.21575</v>
      </c>
      <c r="C3">
        <v>-32.98621</v>
      </c>
      <c r="D3">
        <v>-5.6348099999999999</v>
      </c>
      <c r="E3">
        <v>1.06E-3</v>
      </c>
      <c r="F3">
        <v>1.1999999999999999E-3</v>
      </c>
      <c r="G3">
        <v>3.14E-3</v>
      </c>
    </row>
    <row r="4" spans="1:7">
      <c r="A4" t="s">
        <v>769</v>
      </c>
      <c r="B4">
        <v>3.4788100000000002</v>
      </c>
      <c r="C4">
        <v>-23.845479999999998</v>
      </c>
      <c r="D4">
        <v>-1.72502</v>
      </c>
      <c r="E4">
        <v>1.0200000000000001E-3</v>
      </c>
      <c r="F4">
        <v>1.1100000000000001E-3</v>
      </c>
      <c r="G4">
        <v>2.8900000000000002E-3</v>
      </c>
    </row>
    <row r="5" spans="1:7">
      <c r="A5" t="s">
        <v>770</v>
      </c>
      <c r="B5">
        <v>94.261219999999994</v>
      </c>
      <c r="C5">
        <v>-52.407760000000003</v>
      </c>
      <c r="D5">
        <v>-2.8950399999999998</v>
      </c>
      <c r="E5">
        <v>1.2199999999999999E-3</v>
      </c>
      <c r="F5">
        <v>1.2899999999999999E-3</v>
      </c>
      <c r="G5">
        <v>3.1099999999999999E-3</v>
      </c>
    </row>
    <row r="6" spans="1:7">
      <c r="A6" t="s">
        <v>771</v>
      </c>
      <c r="B6">
        <v>17.41356</v>
      </c>
      <c r="C6">
        <v>-31.369589999999999</v>
      </c>
      <c r="D6">
        <v>-1.9557500000000001</v>
      </c>
      <c r="E6">
        <v>1E-3</v>
      </c>
      <c r="F6">
        <v>1.09E-3</v>
      </c>
      <c r="G6">
        <v>2.82E-3</v>
      </c>
    </row>
    <row r="7" spans="1:7">
      <c r="A7" t="s">
        <v>772</v>
      </c>
      <c r="B7">
        <v>-0.25620999999999999</v>
      </c>
      <c r="C7">
        <v>-43.144129999999997</v>
      </c>
      <c r="D7">
        <v>-9.4237099999999998</v>
      </c>
      <c r="E7">
        <v>1.1000000000000001E-3</v>
      </c>
      <c r="F7">
        <v>1.17E-3</v>
      </c>
      <c r="G7">
        <v>2.96E-3</v>
      </c>
    </row>
    <row r="8" spans="1:7">
      <c r="A8" t="s">
        <v>773</v>
      </c>
      <c r="B8">
        <v>39.268340000000002</v>
      </c>
      <c r="C8">
        <v>-39.42841</v>
      </c>
      <c r="D8">
        <v>-9.4215099999999996</v>
      </c>
      <c r="E8">
        <v>1.0300000000000001E-3</v>
      </c>
      <c r="F8">
        <v>1.16E-3</v>
      </c>
      <c r="G8">
        <v>2.9199999999999999E-3</v>
      </c>
    </row>
    <row r="9" spans="1:7">
      <c r="A9" t="s">
        <v>774</v>
      </c>
      <c r="B9">
        <v>32.323549999999997</v>
      </c>
      <c r="C9">
        <v>-7.8736100000000002</v>
      </c>
      <c r="D9">
        <v>-11.106640000000001</v>
      </c>
      <c r="E9">
        <v>1.0200000000000001E-3</v>
      </c>
      <c r="F9">
        <v>1.1299999999999999E-3</v>
      </c>
      <c r="G9">
        <v>2.8400000000000001E-3</v>
      </c>
    </row>
    <row r="10" spans="1:7">
      <c r="A10" t="s">
        <v>775</v>
      </c>
      <c r="B10">
        <v>-11.686210000000001</v>
      </c>
      <c r="C10">
        <v>-40.920459999999999</v>
      </c>
      <c r="D10">
        <v>-11.10561</v>
      </c>
      <c r="E10">
        <v>1.0399999999999999E-3</v>
      </c>
      <c r="F10">
        <v>1.2199999999999999E-3</v>
      </c>
      <c r="G10">
        <v>2.8800000000000002E-3</v>
      </c>
    </row>
    <row r="11" spans="1:7">
      <c r="A11" t="s">
        <v>776</v>
      </c>
      <c r="B11">
        <v>36.20391</v>
      </c>
      <c r="C11">
        <v>-37.21405</v>
      </c>
      <c r="D11">
        <v>-11.109249999999999</v>
      </c>
      <c r="E11">
        <v>1.0300000000000001E-3</v>
      </c>
      <c r="F11">
        <v>1.14E-3</v>
      </c>
      <c r="G11">
        <v>2.8800000000000002E-3</v>
      </c>
    </row>
    <row r="12" spans="1:7">
      <c r="A12" t="s">
        <v>777</v>
      </c>
      <c r="B12">
        <v>19.407219999999999</v>
      </c>
      <c r="C12">
        <v>-33.84469</v>
      </c>
      <c r="D12">
        <v>-3.63184</v>
      </c>
      <c r="E12">
        <v>1.01E-3</v>
      </c>
      <c r="F12">
        <v>1.09E-3</v>
      </c>
      <c r="G12">
        <v>2.81E-3</v>
      </c>
    </row>
    <row r="13" spans="1:7">
      <c r="A13" t="s">
        <v>778</v>
      </c>
      <c r="B13">
        <v>11.375260000000001</v>
      </c>
      <c r="C13">
        <v>-31.109020000000001</v>
      </c>
      <c r="D13">
        <v>-3.96163</v>
      </c>
      <c r="E13">
        <v>9.7999999999999997E-4</v>
      </c>
      <c r="F13">
        <v>1.08E-3</v>
      </c>
      <c r="G13">
        <v>2.8E-3</v>
      </c>
    </row>
    <row r="14" spans="1:7">
      <c r="A14" t="s">
        <v>779</v>
      </c>
      <c r="B14">
        <v>83.48948</v>
      </c>
      <c r="C14">
        <v>-46.039639999999999</v>
      </c>
      <c r="D14">
        <v>-0.32478000000000001</v>
      </c>
      <c r="E14">
        <v>1.07E-3</v>
      </c>
      <c r="F14">
        <v>1.2099999999999999E-3</v>
      </c>
      <c r="G14">
        <v>2.96E-3</v>
      </c>
    </row>
    <row r="15" spans="1:7">
      <c r="A15" t="s">
        <v>780</v>
      </c>
      <c r="B15">
        <v>-4.5030599999999996</v>
      </c>
      <c r="C15">
        <v>-17.501290000000001</v>
      </c>
      <c r="D15">
        <v>-3.8452799999999998</v>
      </c>
      <c r="E15">
        <v>9.7999999999999997E-4</v>
      </c>
      <c r="F15">
        <v>1.1000000000000001E-3</v>
      </c>
      <c r="G15">
        <v>2.8E-3</v>
      </c>
    </row>
    <row r="16" spans="1:7">
      <c r="A16" t="s">
        <v>781</v>
      </c>
      <c r="B16">
        <v>12.531980000000001</v>
      </c>
      <c r="C16">
        <v>-20.627669999999998</v>
      </c>
      <c r="D16">
        <v>-3.8516599999999999</v>
      </c>
      <c r="E16">
        <v>9.8999999999999999E-4</v>
      </c>
      <c r="F16">
        <v>1.09E-3</v>
      </c>
      <c r="G16">
        <v>2.82E-3</v>
      </c>
    </row>
    <row r="17" spans="1:1">
      <c r="A17" t="s">
        <v>782</v>
      </c>
    </row>
    <row r="19" spans="1:1">
      <c r="A19" t="s">
        <v>783</v>
      </c>
    </row>
    <row r="20" spans="1:1">
      <c r="A20" t="s">
        <v>784</v>
      </c>
    </row>
    <row r="22" spans="1:1">
      <c r="A22" t="s">
        <v>785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60DF7F-2CA9-49F1-9AD1-3A5DFF14A5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vt:i4>
      </vt:variant>
    </vt:vector>
  </HeadingPairs>
  <TitlesOfParts>
    <vt:vector size="36" baseType="lpstr">
      <vt:lpstr>水平角平均表 (2)</vt:lpstr>
      <vt:lpstr>高度角平均表 (2)</vt:lpstr>
      <vt:lpstr>斜距離平均表 (2)</vt:lpstr>
      <vt:lpstr>setupid</vt:lpstr>
      <vt:lpstr>水平角平均表(old)</vt:lpstr>
      <vt:lpstr>高度角平均表(old)</vt:lpstr>
      <vt:lpstr>斜距離平均表(old)</vt:lpstr>
      <vt:lpstr>control-kog_eqwR2</vt:lpstr>
      <vt:lpstr>control-kog_eqw</vt:lpstr>
      <vt:lpstr>control-kog-min</vt:lpstr>
      <vt:lpstr>control-kog-tgtR41013</vt:lpstr>
      <vt:lpstr>control-kog-tgtR3</vt:lpstr>
      <vt:lpstr>control-kog-tgtR2</vt:lpstr>
      <vt:lpstr>control-kog-tgt</vt:lpstr>
      <vt:lpstr>control-kog</vt:lpstr>
      <vt:lpstr>control-kogobs</vt:lpstr>
      <vt:lpstr>水平角平均表(org)</vt:lpstr>
      <vt:lpstr>高度角平均表(org)</vt:lpstr>
      <vt:lpstr>斜距離平均表(org)</vt:lpstr>
      <vt:lpstr>観測成果表_1級(土研水準点)</vt:lpstr>
      <vt:lpstr>観測成果表_1級 (NICT構内)</vt:lpstr>
      <vt:lpstr>観測成果表_1級 (NICT構内) (2)</vt:lpstr>
      <vt:lpstr>旧Ｘ16座標・標高固定(X16→X14方向固定)</vt:lpstr>
      <vt:lpstr>Ｓ3座標・標高固定(座標変換)</vt:lpstr>
      <vt:lpstr>公共座標_地心直交座標 計算</vt:lpstr>
      <vt:lpstr>lvl-kog2022</vt:lpstr>
      <vt:lpstr>GNSS結果</vt:lpstr>
      <vt:lpstr>ジオイド鉛直偏差</vt:lpstr>
      <vt:lpstr>H25Comp</vt:lpstr>
      <vt:lpstr>疑似観測量</vt:lpstr>
      <vt:lpstr>pyaxis解</vt:lpstr>
      <vt:lpstr>Solution</vt:lpstr>
      <vt:lpstr>RelativeVector</vt:lpstr>
      <vt:lpstr>'観測成果表_1級 (NICT構内)'!Print_Area</vt:lpstr>
      <vt:lpstr>'観測成果表_1級 (NICT構内) (2)'!Print_Area</vt:lpstr>
      <vt:lpstr>'観測成果表_1級(土研水準点)'!Print_Area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nippo</dc:creator>
  <cp:lastModifiedBy>関戸 衛</cp:lastModifiedBy>
  <cp:lastPrinted>2023-11-29T00:48:41Z</cp:lastPrinted>
  <dcterms:created xsi:type="dcterms:W3CDTF">2023-03-07T05:47:30Z</dcterms:created>
  <dcterms:modified xsi:type="dcterms:W3CDTF">2025-02-12T11:40:59Z</dcterms:modified>
</cp:coreProperties>
</file>