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6CAA655C-8F05-466A-95A7-81313B51F3E1}" xr6:coauthVersionLast="36" xr6:coauthVersionMax="36" xr10:uidLastSave="{00000000-0000-0000-0000-000000000000}"/>
  <bookViews>
    <workbookView xWindow="0" yWindow="0" windowWidth="9000" windowHeight="2100" activeTab="4" xr2:uid="{00000000-000D-0000-FFFF-FFFF00000000}"/>
  </bookViews>
  <sheets>
    <sheet name="Sr-YbLink (VMF1DW)" sheetId="5" r:id="rId1"/>
    <sheet name="Sr-YbLink (2)" sheetId="7" state="hidden" r:id="rId2"/>
    <sheet name="Sr-YbLink" sheetId="3" r:id="rId3"/>
    <sheet name="VLBI-IPPP (2)" sheetId="8" state="hidden" r:id="rId4"/>
    <sheet name="VLBI-IPPP" sheetId="4" r:id="rId5"/>
    <sheet name="Sheet1" sheetId="1" state="hidden" r:id="rId6"/>
    <sheet name="Sr-Nov22" sheetId="2" state="hidden" r:id="rId7"/>
    <sheet name="ExpList" sheetId="6" r:id="rId8"/>
  </sheets>
  <definedNames>
    <definedName name="_xlnm.Print_Area" localSheetId="5">Sheet1!$A$1:$O$26</definedName>
    <definedName name="_xlnm.Print_Area" localSheetId="6">'Sr-Nov22'!$A$1:$O$26</definedName>
    <definedName name="_xlnm.Print_Area" localSheetId="2">'Sr-YbLink'!$B$2:$AD$42</definedName>
    <definedName name="_xlnm.Print_Area" localSheetId="1">'Sr-YbLink (2)'!$B$2:$AY$42</definedName>
    <definedName name="_xlnm.Print_Area" localSheetId="0">'Sr-YbLink (VMF1DW)'!$B$2:$AH$62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4" l="1"/>
  <c r="L12" i="4"/>
  <c r="K12" i="4"/>
  <c r="J12" i="4"/>
  <c r="I12" i="4"/>
  <c r="H12" i="4"/>
  <c r="M15" i="4"/>
  <c r="L15" i="4"/>
  <c r="K15" i="4"/>
  <c r="J15" i="4"/>
  <c r="I15" i="4"/>
  <c r="H15" i="4"/>
  <c r="M22" i="4"/>
  <c r="L22" i="4"/>
  <c r="K22" i="4"/>
  <c r="J22" i="4"/>
  <c r="I22" i="4"/>
  <c r="H22" i="4"/>
  <c r="Q20" i="8"/>
  <c r="O20" i="8"/>
  <c r="M20" i="8"/>
  <c r="M12" i="8" s="1"/>
  <c r="L20" i="8"/>
  <c r="L12" i="8" s="1"/>
  <c r="J20" i="8"/>
  <c r="J12" i="8" s="1"/>
  <c r="H20" i="8"/>
  <c r="H12" i="8" s="1"/>
  <c r="Q19" i="8"/>
  <c r="Q11" i="8" s="1"/>
  <c r="O19" i="8"/>
  <c r="M19" i="8"/>
  <c r="L19" i="8"/>
  <c r="J19" i="8"/>
  <c r="J11" i="8" s="1"/>
  <c r="H19" i="8"/>
  <c r="H11" i="8" s="1"/>
  <c r="Q18" i="8"/>
  <c r="Q10" i="8" s="1"/>
  <c r="O18" i="8"/>
  <c r="O10" i="8" s="1"/>
  <c r="M18" i="8"/>
  <c r="M10" i="8" s="1"/>
  <c r="L18" i="8"/>
  <c r="J18" i="8"/>
  <c r="H18" i="8"/>
  <c r="Q17" i="8"/>
  <c r="Q9" i="8" s="1"/>
  <c r="O17" i="8"/>
  <c r="O9" i="8" s="1"/>
  <c r="M17" i="8"/>
  <c r="M22" i="8" s="1"/>
  <c r="M13" i="8" s="1"/>
  <c r="M8" i="8" s="1"/>
  <c r="L17" i="8"/>
  <c r="L22" i="8" s="1"/>
  <c r="L13" i="8" s="1"/>
  <c r="L8" i="8" s="1"/>
  <c r="J17" i="8"/>
  <c r="J22" i="8" s="1"/>
  <c r="J13" i="8" s="1"/>
  <c r="J8" i="8" s="1"/>
  <c r="H17" i="8"/>
  <c r="H22" i="8" s="1"/>
  <c r="Q12" i="8"/>
  <c r="O12" i="8"/>
  <c r="O11" i="8"/>
  <c r="M11" i="8"/>
  <c r="L11" i="8"/>
  <c r="L10" i="8"/>
  <c r="J10" i="8"/>
  <c r="H10" i="8"/>
  <c r="H9" i="8"/>
  <c r="H8" i="8"/>
  <c r="T6" i="8"/>
  <c r="R6" i="8"/>
  <c r="P6" i="8"/>
  <c r="N6" i="8"/>
  <c r="K6" i="8"/>
  <c r="I6" i="8"/>
  <c r="G6" i="8"/>
  <c r="J9" i="8" l="1"/>
  <c r="Q22" i="8"/>
  <c r="Q13" i="8" s="1"/>
  <c r="Q8" i="8" s="1"/>
  <c r="M9" i="8"/>
  <c r="O22" i="8"/>
  <c r="O13" i="8" s="1"/>
  <c r="O8" i="8" s="1"/>
  <c r="L9" i="8"/>
  <c r="M21" i="4"/>
  <c r="M11" i="4" s="1"/>
  <c r="M20" i="4"/>
  <c r="M10" i="4" s="1"/>
  <c r="M19" i="4"/>
  <c r="M9" i="4" s="1"/>
  <c r="M18" i="4"/>
  <c r="M8" i="4" s="1"/>
  <c r="L21" i="4"/>
  <c r="L11" i="4" s="1"/>
  <c r="L20" i="4"/>
  <c r="L10" i="4" s="1"/>
  <c r="L19" i="4"/>
  <c r="L18" i="4"/>
  <c r="K21" i="4"/>
  <c r="K11" i="4" s="1"/>
  <c r="K20" i="4"/>
  <c r="K10" i="4" s="1"/>
  <c r="K19" i="4"/>
  <c r="K9" i="4" s="1"/>
  <c r="K18" i="4"/>
  <c r="K8" i="4" s="1"/>
  <c r="J21" i="4"/>
  <c r="J11" i="4" s="1"/>
  <c r="J20" i="4"/>
  <c r="J10" i="4" s="1"/>
  <c r="J19" i="4"/>
  <c r="J9" i="4" s="1"/>
  <c r="J18" i="4"/>
  <c r="J8" i="4" s="1"/>
  <c r="I21" i="4"/>
  <c r="I11" i="4" s="1"/>
  <c r="I20" i="4"/>
  <c r="I10" i="4" s="1"/>
  <c r="I19" i="4"/>
  <c r="I9" i="4" s="1"/>
  <c r="I18" i="4"/>
  <c r="I8" i="4" s="1"/>
  <c r="H21" i="4"/>
  <c r="H11" i="4" s="1"/>
  <c r="H20" i="4"/>
  <c r="H10" i="4" s="1"/>
  <c r="H19" i="4"/>
  <c r="H9" i="4" s="1"/>
  <c r="H18" i="4"/>
  <c r="H8" i="4" s="1"/>
  <c r="AQ60" i="5"/>
  <c r="AQ59" i="5"/>
  <c r="AQ58" i="5"/>
  <c r="AQ57" i="5"/>
  <c r="AQ56" i="5"/>
  <c r="AO60" i="5"/>
  <c r="AO59" i="5"/>
  <c r="AO58" i="5"/>
  <c r="AO57" i="5"/>
  <c r="AO56" i="5"/>
  <c r="AQ55" i="5"/>
  <c r="AO55" i="5"/>
  <c r="AH62" i="5"/>
  <c r="Z62" i="5"/>
  <c r="R62" i="5"/>
  <c r="G62" i="5"/>
  <c r="Z42" i="5"/>
  <c r="R42" i="5"/>
  <c r="G42" i="5"/>
  <c r="R21" i="5"/>
  <c r="M21" i="5"/>
  <c r="G21" i="5"/>
  <c r="AT51" i="5"/>
  <c r="AT50" i="5"/>
  <c r="AT49" i="5"/>
  <c r="AT48" i="5"/>
  <c r="AT47" i="5"/>
  <c r="AT46" i="5"/>
  <c r="AT45" i="5"/>
  <c r="AT44" i="5"/>
  <c r="AT43" i="5"/>
  <c r="AT42" i="5"/>
  <c r="F21" i="5"/>
  <c r="L21" i="5"/>
  <c r="Q21" i="5"/>
  <c r="Y42" i="5"/>
  <c r="Q42" i="5"/>
  <c r="F42" i="5"/>
  <c r="AG62" i="5"/>
  <c r="Y62" i="5"/>
  <c r="Q62" i="5"/>
  <c r="L9" i="4"/>
  <c r="L8" i="4"/>
  <c r="Y27" i="5"/>
  <c r="Y26" i="5"/>
  <c r="Y25" i="5"/>
  <c r="AG49" i="5"/>
  <c r="AG48" i="5"/>
  <c r="AG47" i="5"/>
  <c r="Q49" i="5"/>
  <c r="Q48" i="5"/>
  <c r="Q47" i="5"/>
  <c r="Y49" i="5"/>
  <c r="Y48" i="5"/>
  <c r="Y47" i="5"/>
  <c r="F49" i="5"/>
  <c r="F48" i="5"/>
  <c r="F47" i="5"/>
  <c r="Q27" i="5"/>
  <c r="Q26" i="5"/>
  <c r="Q25" i="5"/>
  <c r="AT28" i="5"/>
  <c r="AR28" i="5"/>
  <c r="AQ28" i="5"/>
  <c r="AP28" i="5"/>
  <c r="AO28" i="5"/>
  <c r="AN28" i="5"/>
  <c r="AM28" i="5"/>
  <c r="AL28" i="5"/>
  <c r="AK28" i="5"/>
  <c r="AJ28" i="5"/>
  <c r="F27" i="5"/>
  <c r="F26" i="5"/>
  <c r="F25" i="5"/>
  <c r="Q7" i="5"/>
  <c r="Q6" i="5"/>
  <c r="Q5" i="5"/>
  <c r="AO10" i="5"/>
  <c r="AN10" i="5"/>
  <c r="L7" i="5"/>
  <c r="L6" i="5"/>
  <c r="L5" i="5"/>
  <c r="F6" i="5"/>
  <c r="F7" i="5"/>
  <c r="F5" i="5"/>
  <c r="AL10" i="5"/>
  <c r="G55" i="7" a="1"/>
  <c r="G55" i="7" s="1"/>
  <c r="F53" i="7"/>
  <c r="F51" i="7"/>
  <c r="F49" i="7"/>
  <c r="F55" i="7" s="1"/>
  <c r="F45" i="7"/>
  <c r="AY41" i="7" a="1"/>
  <c r="AY41" i="7" s="1"/>
  <c r="AR41" i="7" a="1"/>
  <c r="AR41" i="7" s="1"/>
  <c r="AK41" i="7" a="1"/>
  <c r="AK41" i="7" s="1"/>
  <c r="AD41" i="7" a="1"/>
  <c r="AD41" i="7" s="1"/>
  <c r="W41" i="7" a="1"/>
  <c r="W41" i="7" s="1"/>
  <c r="P41" i="7" a="1"/>
  <c r="P41" i="7" s="1"/>
  <c r="G41" i="7" a="1"/>
  <c r="G41" i="7" s="1"/>
  <c r="AX39" i="7"/>
  <c r="AU39" i="7"/>
  <c r="AT39" i="7"/>
  <c r="AQ39" i="7"/>
  <c r="AN39" i="7"/>
  <c r="AJ39" i="7"/>
  <c r="AM39" i="7" s="1"/>
  <c r="AG39" i="7"/>
  <c r="AF39" i="7"/>
  <c r="AC39" i="7"/>
  <c r="Z39" i="7"/>
  <c r="V39" i="7"/>
  <c r="Y39" i="7" s="1"/>
  <c r="S39" i="7"/>
  <c r="R39" i="7"/>
  <c r="O39" i="7"/>
  <c r="K39" i="7"/>
  <c r="F39" i="7"/>
  <c r="J39" i="7" s="1"/>
  <c r="AX37" i="7"/>
  <c r="AU37" i="7"/>
  <c r="AQ37" i="7"/>
  <c r="AT37" i="7" s="1"/>
  <c r="AN37" i="7"/>
  <c r="AM37" i="7"/>
  <c r="AJ37" i="7"/>
  <c r="AG37" i="7"/>
  <c r="AC37" i="7"/>
  <c r="AF37" i="7" s="1"/>
  <c r="Z37" i="7"/>
  <c r="Y37" i="7"/>
  <c r="V37" i="7"/>
  <c r="S37" i="7"/>
  <c r="O37" i="7"/>
  <c r="R37" i="7" s="1"/>
  <c r="R41" i="7" s="1"/>
  <c r="K37" i="7"/>
  <c r="J37" i="7"/>
  <c r="F37" i="7"/>
  <c r="AX35" i="7"/>
  <c r="AX41" i="7" s="1"/>
  <c r="AU35" i="7"/>
  <c r="AU41" i="7" s="1" a="1"/>
  <c r="AU41" i="7" s="1"/>
  <c r="AT35" i="7"/>
  <c r="AT41" i="7" s="1"/>
  <c r="AQ35" i="7"/>
  <c r="AQ41" i="7" s="1"/>
  <c r="AN35" i="7"/>
  <c r="AN41" i="7" s="1" a="1"/>
  <c r="AN41" i="7" s="1"/>
  <c r="AJ35" i="7"/>
  <c r="AM35" i="7" s="1"/>
  <c r="AM41" i="7" s="1"/>
  <c r="AG35" i="7"/>
  <c r="AG41" i="7" s="1" a="1"/>
  <c r="AG41" i="7" s="1"/>
  <c r="AF35" i="7"/>
  <c r="AF41" i="7" s="1"/>
  <c r="AC35" i="7"/>
  <c r="AC41" i="7" s="1"/>
  <c r="Z35" i="7"/>
  <c r="Z41" i="7" s="1" a="1"/>
  <c r="Z41" i="7" s="1"/>
  <c r="V35" i="7"/>
  <c r="V41" i="7" s="1"/>
  <c r="S35" i="7"/>
  <c r="S41" i="7" s="1" a="1"/>
  <c r="S41" i="7" s="1"/>
  <c r="R35" i="7"/>
  <c r="O35" i="7"/>
  <c r="O41" i="7" s="1"/>
  <c r="K35" i="7"/>
  <c r="K41" i="7" s="1" a="1"/>
  <c r="K41" i="7" s="1"/>
  <c r="F35" i="7"/>
  <c r="F41" i="7" s="1"/>
  <c r="AT33" i="7"/>
  <c r="AM33" i="7"/>
  <c r="AF33" i="7"/>
  <c r="Y33" i="7"/>
  <c r="R33" i="7"/>
  <c r="J33" i="7"/>
  <c r="AX32" i="7"/>
  <c r="AQ32" i="7"/>
  <c r="AJ32" i="7"/>
  <c r="AC32" i="7"/>
  <c r="V32" i="7"/>
  <c r="O32" i="7"/>
  <c r="F32" i="7"/>
  <c r="AR28" i="7" a="1"/>
  <c r="AR28" i="7" s="1"/>
  <c r="AK28" i="7" a="1"/>
  <c r="AK28" i="7" s="1"/>
  <c r="AD28" i="7" a="1"/>
  <c r="AD28" i="7" s="1"/>
  <c r="W28" i="7" a="1"/>
  <c r="W28" i="7" s="1"/>
  <c r="P28" i="7" a="1"/>
  <c r="P28" i="7" s="1"/>
  <c r="G28" i="7" a="1"/>
  <c r="G28" i="7" s="1"/>
  <c r="AU26" i="7"/>
  <c r="AQ26" i="7"/>
  <c r="AQ28" i="7" s="1"/>
  <c r="AN26" i="7"/>
  <c r="AM26" i="7"/>
  <c r="AJ26" i="7"/>
  <c r="AG26" i="7"/>
  <c r="AC26" i="7"/>
  <c r="AF26" i="7" s="1"/>
  <c r="Z26" i="7"/>
  <c r="Y26" i="7"/>
  <c r="V26" i="7"/>
  <c r="S26" i="7"/>
  <c r="O26" i="7"/>
  <c r="R26" i="7" s="1"/>
  <c r="K26" i="7"/>
  <c r="J26" i="7"/>
  <c r="F26" i="7"/>
  <c r="BJ25" i="7"/>
  <c r="BH25" i="7"/>
  <c r="BF25" i="7"/>
  <c r="BD25" i="7"/>
  <c r="BB25" i="7"/>
  <c r="BJ24" i="7"/>
  <c r="BI24" i="7"/>
  <c r="BH24" i="7"/>
  <c r="BG24" i="7"/>
  <c r="BF24" i="7"/>
  <c r="BE24" i="7"/>
  <c r="BD24" i="7"/>
  <c r="BC24" i="7"/>
  <c r="BB24" i="7"/>
  <c r="BA24" i="7"/>
  <c r="AU24" i="7"/>
  <c r="AT24" i="7"/>
  <c r="AQ24" i="7"/>
  <c r="AN24" i="7"/>
  <c r="AJ24" i="7"/>
  <c r="AM24" i="7" s="1"/>
  <c r="AG24" i="7"/>
  <c r="AF24" i="7"/>
  <c r="AC24" i="7"/>
  <c r="Z24" i="7"/>
  <c r="V24" i="7"/>
  <c r="Y24" i="7" s="1"/>
  <c r="S24" i="7"/>
  <c r="R24" i="7"/>
  <c r="O24" i="7"/>
  <c r="K24" i="7"/>
  <c r="F24" i="7"/>
  <c r="J24" i="7" s="1"/>
  <c r="AU22" i="7"/>
  <c r="AT22" i="7"/>
  <c r="AQ22" i="7"/>
  <c r="AN22" i="7"/>
  <c r="AJ22" i="7"/>
  <c r="AJ28" i="7" s="1"/>
  <c r="AG22" i="7"/>
  <c r="AG28" i="7" s="1" a="1"/>
  <c r="AG28" i="7" s="1"/>
  <c r="AF22" i="7"/>
  <c r="AF28" i="7" s="1"/>
  <c r="AC22" i="7"/>
  <c r="AC28" i="7" s="1"/>
  <c r="Z22" i="7"/>
  <c r="V22" i="7"/>
  <c r="V28" i="7" s="1"/>
  <c r="S22" i="7"/>
  <c r="R22" i="7"/>
  <c r="O22" i="7"/>
  <c r="O28" i="7" s="1"/>
  <c r="K22" i="7"/>
  <c r="F22" i="7"/>
  <c r="J22" i="7" s="1"/>
  <c r="J28" i="7" s="1"/>
  <c r="AU20" i="7"/>
  <c r="AU28" i="7" s="1" a="1"/>
  <c r="AU28" i="7" s="1"/>
  <c r="AT20" i="7"/>
  <c r="AQ20" i="7"/>
  <c r="AN20" i="7"/>
  <c r="AN28" i="7" s="1" a="1"/>
  <c r="AN28" i="7" s="1"/>
  <c r="AJ20" i="7"/>
  <c r="AM20" i="7" s="1"/>
  <c r="AG20" i="7"/>
  <c r="AF20" i="7"/>
  <c r="AC20" i="7"/>
  <c r="Z20" i="7"/>
  <c r="Z28" i="7" s="1" a="1"/>
  <c r="Z28" i="7" s="1"/>
  <c r="V20" i="7"/>
  <c r="Y20" i="7" s="1"/>
  <c r="S20" i="7"/>
  <c r="S28" i="7" s="1" a="1"/>
  <c r="S28" i="7" s="1"/>
  <c r="R20" i="7"/>
  <c r="O20" i="7"/>
  <c r="K20" i="7"/>
  <c r="K28" i="7" s="1" a="1"/>
  <c r="K28" i="7" s="1"/>
  <c r="F20" i="7"/>
  <c r="J20" i="7" s="1"/>
  <c r="AT19" i="7"/>
  <c r="AM19" i="7"/>
  <c r="AF19" i="7"/>
  <c r="Y19" i="7"/>
  <c r="R19" i="7"/>
  <c r="J19" i="7"/>
  <c r="AQ18" i="7"/>
  <c r="AJ18" i="7"/>
  <c r="AC18" i="7"/>
  <c r="V18" i="7"/>
  <c r="O18" i="7"/>
  <c r="F18" i="7"/>
  <c r="AD14" i="7" a="1"/>
  <c r="AD14" i="7" s="1"/>
  <c r="W14" i="7" a="1"/>
  <c r="W14" i="7" s="1"/>
  <c r="P14" i="7" a="1"/>
  <c r="P14" i="7" s="1"/>
  <c r="L14" i="7" a="1"/>
  <c r="L14" i="7" s="1"/>
  <c r="G14" i="7" a="1"/>
  <c r="G14" i="7" s="1"/>
  <c r="AG12" i="7"/>
  <c r="AC12" i="7"/>
  <c r="AF12" i="7" s="1"/>
  <c r="V12" i="7"/>
  <c r="S12" i="7"/>
  <c r="O12" i="7"/>
  <c r="R12" i="7" s="1"/>
  <c r="K12" i="7"/>
  <c r="F12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G10" i="7"/>
  <c r="AC10" i="7"/>
  <c r="AF10" i="7" s="1"/>
  <c r="V10" i="7"/>
  <c r="S10" i="7"/>
  <c r="O10" i="7"/>
  <c r="R10" i="7" s="1"/>
  <c r="K10" i="7"/>
  <c r="F10" i="7"/>
  <c r="AG8" i="7"/>
  <c r="AC8" i="7"/>
  <c r="AC14" i="7" s="1"/>
  <c r="V8" i="7"/>
  <c r="V14" i="7" s="1"/>
  <c r="S8" i="7"/>
  <c r="O8" i="7"/>
  <c r="O14" i="7" s="1"/>
  <c r="K8" i="7"/>
  <c r="F8" i="7"/>
  <c r="AG6" i="7"/>
  <c r="AG14" i="7" s="1" a="1"/>
  <c r="AG14" i="7" s="1"/>
  <c r="AF6" i="7"/>
  <c r="AC6" i="7"/>
  <c r="V6" i="7"/>
  <c r="S6" i="7"/>
  <c r="S14" i="7" s="1" a="1"/>
  <c r="S14" i="7" s="1"/>
  <c r="R6" i="7"/>
  <c r="O6" i="7"/>
  <c r="K6" i="7"/>
  <c r="K14" i="7" s="1"/>
  <c r="F6" i="7"/>
  <c r="F14" i="7" s="1"/>
  <c r="AF5" i="7"/>
  <c r="R5" i="7"/>
  <c r="AC4" i="7"/>
  <c r="V4" i="7"/>
  <c r="O4" i="7"/>
  <c r="K4" i="7"/>
  <c r="F4" i="7"/>
  <c r="M23" i="4" l="1"/>
  <c r="M14" i="4" s="1"/>
  <c r="R28" i="7"/>
  <c r="AM22" i="7"/>
  <c r="AM28" i="7" s="1"/>
  <c r="F28" i="7"/>
  <c r="Y35" i="7"/>
  <c r="Y41" i="7" s="1"/>
  <c r="Y22" i="7"/>
  <c r="Y28" i="7" s="1"/>
  <c r="J35" i="7"/>
  <c r="J41" i="7" s="1"/>
  <c r="AJ41" i="7"/>
  <c r="AF8" i="7"/>
  <c r="AF14" i="7" s="1"/>
  <c r="R8" i="7"/>
  <c r="R14" i="7" s="1"/>
  <c r="AT26" i="7"/>
  <c r="AT28" i="7" s="1"/>
  <c r="J16" i="6"/>
  <c r="K16" i="6" s="1"/>
  <c r="J15" i="6"/>
  <c r="K15" i="6" s="1"/>
  <c r="J14" i="6"/>
  <c r="K14" i="6" s="1"/>
  <c r="J13" i="6"/>
  <c r="K13" i="6" s="1"/>
  <c r="J12" i="6"/>
  <c r="K12" i="6" s="1"/>
  <c r="J11" i="6"/>
  <c r="K11" i="6" s="1"/>
  <c r="J10" i="6"/>
  <c r="K10" i="6" s="1"/>
  <c r="J9" i="6"/>
  <c r="K9" i="6" s="1"/>
  <c r="J8" i="6"/>
  <c r="K8" i="6" s="1"/>
  <c r="J7" i="6"/>
  <c r="K7" i="6" s="1"/>
  <c r="J6" i="6"/>
  <c r="K6" i="6" s="1"/>
  <c r="J5" i="6"/>
  <c r="K5" i="6" s="1"/>
  <c r="J4" i="6"/>
  <c r="K4" i="6" s="1"/>
  <c r="G6" i="4"/>
  <c r="P6" i="4"/>
  <c r="N6" i="4"/>
  <c r="AH58" i="5" a="1"/>
  <c r="AH58" i="5" s="1"/>
  <c r="AU42" i="5" s="1"/>
  <c r="Z58" i="5" a="1"/>
  <c r="Z58" i="5" s="1"/>
  <c r="AU43" i="5" s="1"/>
  <c r="R58" i="5" a="1"/>
  <c r="R58" i="5" s="1"/>
  <c r="AU44" i="5" s="1"/>
  <c r="G58" i="5" a="1"/>
  <c r="G58" i="5" s="1"/>
  <c r="AU45" i="5" s="1"/>
  <c r="AG56" i="5"/>
  <c r="AG61" i="5" s="1"/>
  <c r="AC56" i="5"/>
  <c r="Y56" i="5"/>
  <c r="AB56" i="5" s="1"/>
  <c r="U56" i="5"/>
  <c r="Q56" i="5"/>
  <c r="T56" i="5" s="1"/>
  <c r="L56" i="5"/>
  <c r="F56" i="5"/>
  <c r="K56" i="5" s="1"/>
  <c r="AG54" i="5"/>
  <c r="AG59" i="5" s="1"/>
  <c r="AC54" i="5"/>
  <c r="Y54" i="5"/>
  <c r="U54" i="5"/>
  <c r="Q54" i="5"/>
  <c r="T54" i="5" s="1"/>
  <c r="L54" i="5"/>
  <c r="F54" i="5"/>
  <c r="K54" i="5" s="1"/>
  <c r="AG52" i="5"/>
  <c r="AG60" i="5" s="1"/>
  <c r="AC52" i="5"/>
  <c r="Y52" i="5"/>
  <c r="U52" i="5"/>
  <c r="Q52" i="5"/>
  <c r="Q61" i="5" s="1"/>
  <c r="L52" i="5"/>
  <c r="F52" i="5"/>
  <c r="AB50" i="5"/>
  <c r="T50" i="5"/>
  <c r="K50" i="5"/>
  <c r="AG46" i="5"/>
  <c r="AG58" i="5" s="1"/>
  <c r="Y46" i="5"/>
  <c r="Q46" i="5"/>
  <c r="F46" i="5"/>
  <c r="Z38" i="5" a="1"/>
  <c r="Z38" i="5" s="1"/>
  <c r="AU46" i="5" s="1"/>
  <c r="R38" i="5" a="1"/>
  <c r="R38" i="5" s="1"/>
  <c r="AU47" i="5" s="1"/>
  <c r="G38" i="5" a="1"/>
  <c r="G38" i="5" s="1"/>
  <c r="AU48" i="5" s="1"/>
  <c r="AC36" i="5"/>
  <c r="Y36" i="5"/>
  <c r="AB36" i="5" s="1"/>
  <c r="U36" i="5"/>
  <c r="Q36" i="5"/>
  <c r="T36" i="5" s="1"/>
  <c r="L36" i="5"/>
  <c r="F36" i="5"/>
  <c r="K36" i="5" s="1"/>
  <c r="AT29" i="5"/>
  <c r="AQ29" i="5"/>
  <c r="AO29" i="5"/>
  <c r="AM29" i="5"/>
  <c r="AK29" i="5"/>
  <c r="AC34" i="5"/>
  <c r="Y34" i="5"/>
  <c r="AB34" i="5" s="1"/>
  <c r="U34" i="5"/>
  <c r="Q34" i="5"/>
  <c r="T34" i="5" s="1"/>
  <c r="L34" i="5"/>
  <c r="F34" i="5"/>
  <c r="K34" i="5" s="1"/>
  <c r="AC32" i="5"/>
  <c r="Y32" i="5"/>
  <c r="AB32" i="5" s="1"/>
  <c r="U32" i="5"/>
  <c r="Q32" i="5"/>
  <c r="L32" i="5"/>
  <c r="F32" i="5"/>
  <c r="AC30" i="5"/>
  <c r="Y30" i="5"/>
  <c r="AB30" i="5" s="1"/>
  <c r="U30" i="5"/>
  <c r="Q30" i="5"/>
  <c r="T30" i="5" s="1"/>
  <c r="L30" i="5"/>
  <c r="F30" i="5"/>
  <c r="K30" i="5" s="1"/>
  <c r="AB28" i="5"/>
  <c r="T28" i="5"/>
  <c r="K28" i="5"/>
  <c r="Y24" i="5"/>
  <c r="Q24" i="5"/>
  <c r="F24" i="5"/>
  <c r="R17" i="5" a="1"/>
  <c r="R17" i="5" s="1"/>
  <c r="AU49" i="5" s="1"/>
  <c r="M17" i="5" a="1"/>
  <c r="M17" i="5" s="1"/>
  <c r="AU50" i="5" s="1"/>
  <c r="G17" i="5" a="1"/>
  <c r="G17" i="5" s="1"/>
  <c r="AU51" i="5" s="1"/>
  <c r="Q15" i="5"/>
  <c r="L15" i="5"/>
  <c r="F15" i="5"/>
  <c r="AV10" i="5"/>
  <c r="AU10" i="5"/>
  <c r="AT10" i="5"/>
  <c r="AR10" i="5"/>
  <c r="AQ10" i="5"/>
  <c r="AP10" i="5"/>
  <c r="AM10" i="5"/>
  <c r="AK10" i="5"/>
  <c r="AJ10" i="5"/>
  <c r="Q13" i="5"/>
  <c r="L13" i="5"/>
  <c r="F13" i="5"/>
  <c r="Q11" i="5"/>
  <c r="L11" i="5"/>
  <c r="F11" i="5"/>
  <c r="Q9" i="5"/>
  <c r="L9" i="5"/>
  <c r="F9" i="5"/>
  <c r="Q4" i="5"/>
  <c r="L4" i="5"/>
  <c r="F4" i="5"/>
  <c r="Q58" i="5" l="1"/>
  <c r="AO44" i="5" s="1" a="1"/>
  <c r="L18" i="5"/>
  <c r="AO42" i="5" a="1"/>
  <c r="AB52" i="5"/>
  <c r="Y59" i="5"/>
  <c r="Y61" i="5"/>
  <c r="Y60" i="5"/>
  <c r="Y58" i="5"/>
  <c r="AO43" i="5" s="1" a="1"/>
  <c r="Y40" i="5"/>
  <c r="Y38" i="5"/>
  <c r="Y39" i="5"/>
  <c r="Q59" i="5"/>
  <c r="Q60" i="5"/>
  <c r="Y41" i="5"/>
  <c r="F61" i="5"/>
  <c r="F60" i="5"/>
  <c r="F59" i="5"/>
  <c r="F58" i="5"/>
  <c r="Q41" i="5"/>
  <c r="Q40" i="5"/>
  <c r="Q39" i="5"/>
  <c r="Q38" i="5"/>
  <c r="AO47" i="5" s="1" a="1"/>
  <c r="K32" i="5"/>
  <c r="K38" i="5" s="1"/>
  <c r="F38" i="5"/>
  <c r="AO48" i="5" s="1" a="1"/>
  <c r="F41" i="5"/>
  <c r="F40" i="5"/>
  <c r="F39" i="5"/>
  <c r="L20" i="5"/>
  <c r="L17" i="5"/>
  <c r="L19" i="5"/>
  <c r="F17" i="5"/>
  <c r="F19" i="5"/>
  <c r="Q20" i="5"/>
  <c r="Q19" i="5"/>
  <c r="Q18" i="5"/>
  <c r="Q17" i="5"/>
  <c r="F18" i="5"/>
  <c r="F20" i="5"/>
  <c r="L58" i="5" a="1"/>
  <c r="L58" i="5" s="1"/>
  <c r="AC38" i="5" a="1"/>
  <c r="AC38" i="5" s="1"/>
  <c r="U58" i="5" a="1"/>
  <c r="U58" i="5" s="1"/>
  <c r="AC58" i="5" a="1"/>
  <c r="AC58" i="5" s="1"/>
  <c r="L38" i="5" a="1"/>
  <c r="L38" i="5" s="1"/>
  <c r="U38" i="5" a="1"/>
  <c r="U38" i="5" s="1"/>
  <c r="AB38" i="5"/>
  <c r="T32" i="5"/>
  <c r="T38" i="5" s="1"/>
  <c r="T52" i="5"/>
  <c r="T58" i="5" s="1"/>
  <c r="K52" i="5"/>
  <c r="K58" i="5" s="1"/>
  <c r="AB54" i="5"/>
  <c r="AB58" i="5" s="1"/>
  <c r="AO25" i="3"/>
  <c r="AO24" i="3"/>
  <c r="AN24" i="3"/>
  <c r="F62" i="5" l="1"/>
  <c r="AP48" i="5"/>
  <c r="AR48" i="5"/>
  <c r="AO48" i="5"/>
  <c r="AQ48" i="5"/>
  <c r="AO43" i="5"/>
  <c r="AQ43" i="5"/>
  <c r="AR43" i="5"/>
  <c r="AP43" i="5"/>
  <c r="AO51" i="5" a="1"/>
  <c r="AO47" i="5"/>
  <c r="AP47" i="5"/>
  <c r="AQ47" i="5"/>
  <c r="AR47" i="5"/>
  <c r="AO50" i="5" a="1"/>
  <c r="AO49" i="5" a="1"/>
  <c r="AO42" i="5"/>
  <c r="AQ42" i="5"/>
  <c r="AP42" i="5"/>
  <c r="AR42" i="5"/>
  <c r="AO45" i="5" a="1"/>
  <c r="AO46" i="5" a="1"/>
  <c r="AO44" i="5"/>
  <c r="AP44" i="5"/>
  <c r="AR44" i="5"/>
  <c r="AQ44" i="5"/>
  <c r="AM25" i="3"/>
  <c r="AM24" i="3"/>
  <c r="AL24" i="3"/>
  <c r="P41" i="3" a="1"/>
  <c r="P41" i="3" s="1"/>
  <c r="AD41" i="3" a="1"/>
  <c r="AD41" i="3" s="1"/>
  <c r="AC39" i="3"/>
  <c r="AC37" i="3"/>
  <c r="AC35" i="3"/>
  <c r="AC32" i="3"/>
  <c r="G55" i="3" a="1"/>
  <c r="G55" i="3" s="1"/>
  <c r="F53" i="3"/>
  <c r="F51" i="3"/>
  <c r="F49" i="3"/>
  <c r="F45" i="3"/>
  <c r="Z39" i="3"/>
  <c r="Z37" i="3"/>
  <c r="Z35" i="3"/>
  <c r="Z41" i="3" a="1"/>
  <c r="Y33" i="3"/>
  <c r="W41" i="3" a="1"/>
  <c r="W41" i="3" s="1"/>
  <c r="V39" i="3"/>
  <c r="Y39" i="3" s="1"/>
  <c r="V37" i="3"/>
  <c r="Y37" i="3" s="1"/>
  <c r="V35" i="3"/>
  <c r="Y35" i="3" s="1"/>
  <c r="Y41" i="3" s="1"/>
  <c r="V32" i="3"/>
  <c r="V41" i="3" s="1"/>
  <c r="AK25" i="3"/>
  <c r="AK24" i="3"/>
  <c r="AJ24" i="3"/>
  <c r="AO51" i="5" l="1"/>
  <c r="AQ51" i="5"/>
  <c r="AP51" i="5"/>
  <c r="AR51" i="5"/>
  <c r="AO49" i="5"/>
  <c r="AQ49" i="5"/>
  <c r="AR49" i="5"/>
  <c r="AP49" i="5"/>
  <c r="AO50" i="5"/>
  <c r="AR50" i="5"/>
  <c r="AQ50" i="5"/>
  <c r="AP50" i="5"/>
  <c r="AO45" i="5"/>
  <c r="AP45" i="5"/>
  <c r="AQ45" i="5"/>
  <c r="AR45" i="5"/>
  <c r="AO46" i="5"/>
  <c r="AR46" i="5"/>
  <c r="AP46" i="5"/>
  <c r="AQ46" i="5"/>
  <c r="AC41" i="3"/>
  <c r="F55" i="3"/>
  <c r="Z41" i="3"/>
  <c r="O32" i="3"/>
  <c r="AI25" i="3"/>
  <c r="AI24" i="3"/>
  <c r="AH24" i="3"/>
  <c r="AG25" i="3"/>
  <c r="F32" i="3"/>
  <c r="G41" i="3" a="1"/>
  <c r="G41" i="3" s="1"/>
  <c r="S39" i="3"/>
  <c r="O39" i="3"/>
  <c r="R39" i="3" s="1"/>
  <c r="K39" i="3"/>
  <c r="F39" i="3"/>
  <c r="S37" i="3"/>
  <c r="O37" i="3"/>
  <c r="R37" i="3" s="1"/>
  <c r="K37" i="3"/>
  <c r="F37" i="3"/>
  <c r="J37" i="3" s="1"/>
  <c r="S35" i="3"/>
  <c r="O35" i="3"/>
  <c r="K35" i="3"/>
  <c r="F35" i="3"/>
  <c r="R33" i="3"/>
  <c r="J33" i="3"/>
  <c r="AG24" i="3"/>
  <c r="AF24" i="3"/>
  <c r="J35" i="3" l="1"/>
  <c r="F41" i="3"/>
  <c r="K41" i="3" a="1"/>
  <c r="S41" i="3" a="1"/>
  <c r="S41" i="3" s="1"/>
  <c r="O41" i="3"/>
  <c r="K41" i="3"/>
  <c r="J39" i="3"/>
  <c r="R35" i="3"/>
  <c r="R41" i="3" s="1"/>
  <c r="M7" i="4"/>
  <c r="H7" i="4"/>
  <c r="I23" i="4"/>
  <c r="J23" i="4"/>
  <c r="H23" i="4"/>
  <c r="K23" i="4"/>
  <c r="L23" i="4"/>
  <c r="K14" i="4" l="1"/>
  <c r="K7" i="4" s="1"/>
  <c r="I14" i="4"/>
  <c r="I7" i="4" s="1"/>
  <c r="L14" i="4"/>
  <c r="L7" i="4" s="1"/>
  <c r="J14" i="4"/>
  <c r="J7" i="4" s="1"/>
  <c r="J41" i="3"/>
  <c r="K26" i="3"/>
  <c r="E28" i="4" l="1" a="1"/>
  <c r="E28" i="4" s="1"/>
  <c r="AQ10" i="3"/>
  <c r="AP10" i="3"/>
  <c r="F28" i="4" l="1"/>
  <c r="K32" i="4"/>
  <c r="H29" i="4"/>
  <c r="I30" i="4"/>
  <c r="F32" i="4"/>
  <c r="I32" i="4"/>
  <c r="K30" i="4"/>
  <c r="I28" i="4"/>
  <c r="G31" i="4"/>
  <c r="F29" i="4"/>
  <c r="G29" i="4"/>
  <c r="K28" i="4"/>
  <c r="F30" i="4"/>
  <c r="K33" i="4"/>
  <c r="H32" i="4"/>
  <c r="J31" i="4"/>
  <c r="E29" i="4"/>
  <c r="J32" i="4"/>
  <c r="J30" i="4"/>
  <c r="G28" i="4"/>
  <c r="J29" i="4"/>
  <c r="I31" i="4"/>
  <c r="I29" i="4"/>
  <c r="J28" i="4"/>
  <c r="K31" i="4"/>
  <c r="G33" i="4"/>
  <c r="H28" i="4"/>
  <c r="F33" i="4"/>
  <c r="G32" i="4"/>
  <c r="K29" i="4"/>
  <c r="E31" i="4"/>
  <c r="J33" i="4"/>
  <c r="E32" i="4"/>
  <c r="F31" i="4"/>
  <c r="G30" i="4"/>
  <c r="H33" i="4"/>
  <c r="H31" i="4"/>
  <c r="H30" i="4"/>
  <c r="E30" i="4"/>
  <c r="E33" i="4"/>
  <c r="I33" i="4"/>
  <c r="AF10" i="3"/>
  <c r="AG10" i="3"/>
  <c r="AH10" i="3"/>
  <c r="AI10" i="3"/>
  <c r="AO10" i="3"/>
  <c r="AN10" i="3"/>
  <c r="W28" i="3" a="1"/>
  <c r="W28" i="3" s="1"/>
  <c r="Z26" i="3"/>
  <c r="V26" i="3"/>
  <c r="Y26" i="3" s="1"/>
  <c r="Z24" i="3"/>
  <c r="V24" i="3"/>
  <c r="Y24" i="3" s="1"/>
  <c r="Z22" i="3"/>
  <c r="V22" i="3"/>
  <c r="Z20" i="3"/>
  <c r="V20" i="3"/>
  <c r="Y20" i="3" s="1"/>
  <c r="Y19" i="3"/>
  <c r="V18" i="3"/>
  <c r="AL10" i="3"/>
  <c r="AM10" i="3"/>
  <c r="P28" i="3" a="1"/>
  <c r="P28" i="3" s="1"/>
  <c r="S26" i="3"/>
  <c r="O26" i="3"/>
  <c r="R26" i="3" s="1"/>
  <c r="S24" i="3"/>
  <c r="O24" i="3"/>
  <c r="R24" i="3" s="1"/>
  <c r="S22" i="3"/>
  <c r="O22" i="3"/>
  <c r="S20" i="3"/>
  <c r="O20" i="3"/>
  <c r="R20" i="3" s="1"/>
  <c r="R19" i="3"/>
  <c r="O18" i="3"/>
  <c r="AJ10" i="3"/>
  <c r="AK10" i="3"/>
  <c r="Z28" i="3" l="1" a="1"/>
  <c r="Z28" i="3" s="1"/>
  <c r="S28" i="3" a="1"/>
  <c r="S28" i="3" s="1"/>
  <c r="V28" i="3"/>
  <c r="Y22" i="3"/>
  <c r="Y28" i="3" s="1"/>
  <c r="O28" i="3"/>
  <c r="R22" i="3"/>
  <c r="R28" i="3" s="1"/>
  <c r="K24" i="3"/>
  <c r="K28" i="3" s="1" a="1"/>
  <c r="K28" i="3" s="1"/>
  <c r="K22" i="3"/>
  <c r="K20" i="3"/>
  <c r="J20" i="3"/>
  <c r="J19" i="3"/>
  <c r="F18" i="3"/>
  <c r="G28" i="3" a="1"/>
  <c r="G28" i="3" s="1"/>
  <c r="F26" i="3"/>
  <c r="J26" i="3" s="1"/>
  <c r="F24" i="3"/>
  <c r="J24" i="3" s="1"/>
  <c r="F22" i="3"/>
  <c r="J22" i="3" s="1"/>
  <c r="F20" i="3"/>
  <c r="O4" i="3"/>
  <c r="P14" i="3" a="1"/>
  <c r="P14" i="3" s="1"/>
  <c r="O12" i="3"/>
  <c r="O10" i="3"/>
  <c r="O8" i="3"/>
  <c r="O6" i="3"/>
  <c r="J28" i="3" l="1"/>
  <c r="F28" i="3"/>
  <c r="O14" i="3"/>
  <c r="K12" i="3"/>
  <c r="K10" i="3"/>
  <c r="K8" i="3"/>
  <c r="K6" i="3"/>
  <c r="K4" i="3"/>
  <c r="L14" i="3" a="1"/>
  <c r="L14" i="3" s="1"/>
  <c r="K14" i="3" l="1"/>
  <c r="G14" i="3" l="1" a="1"/>
  <c r="G14" i="3" s="1"/>
  <c r="F12" i="3"/>
  <c r="F10" i="3"/>
  <c r="F8" i="3"/>
  <c r="F6" i="3"/>
  <c r="F4" i="3"/>
  <c r="F14" i="3" l="1"/>
  <c r="O30" i="1" a="1"/>
  <c r="O30" i="1" s="1"/>
  <c r="O29" i="1" a="1"/>
  <c r="O29" i="1" s="1"/>
  <c r="O28" i="1" a="1"/>
  <c r="O28" i="1" s="1"/>
  <c r="K30" i="1"/>
  <c r="I30" i="1"/>
  <c r="G30" i="1"/>
  <c r="K29" i="1"/>
  <c r="I29" i="1"/>
  <c r="G29" i="1"/>
  <c r="K28" i="1"/>
  <c r="I28" i="1"/>
  <c r="G28" i="1"/>
  <c r="G18" i="2"/>
  <c r="G19" i="2"/>
  <c r="G20" i="2"/>
  <c r="G21" i="2"/>
  <c r="G22" i="2"/>
  <c r="G23" i="2"/>
  <c r="K30" i="2"/>
  <c r="K29" i="2"/>
  <c r="K28" i="2"/>
  <c r="I30" i="2"/>
  <c r="I29" i="2"/>
  <c r="I28" i="2"/>
  <c r="G30" i="2"/>
  <c r="G29" i="2"/>
  <c r="G28" i="2"/>
  <c r="N23" i="2" l="1" a="1"/>
  <c r="N23" i="2" s="1"/>
  <c r="N25" i="2" s="1"/>
  <c r="M23" i="2"/>
  <c r="K23" i="2"/>
  <c r="I23" i="2"/>
  <c r="N22" i="2" a="1"/>
  <c r="N22" i="2" s="1"/>
  <c r="M22" i="2"/>
  <c r="K22" i="2"/>
  <c r="I22" i="2"/>
  <c r="N21" i="2" a="1"/>
  <c r="N21" i="2" s="1"/>
  <c r="M21" i="2"/>
  <c r="K21" i="2"/>
  <c r="I21" i="2"/>
  <c r="N20" i="2" a="1"/>
  <c r="N20" i="2" s="1"/>
  <c r="M20" i="2"/>
  <c r="K20" i="2"/>
  <c r="I20" i="2"/>
  <c r="N19" i="2" a="1"/>
  <c r="N19" i="2" s="1"/>
  <c r="M19" i="2"/>
  <c r="K19" i="2"/>
  <c r="I19" i="2"/>
  <c r="N18" i="2" a="1"/>
  <c r="N18" i="2" s="1"/>
  <c r="M18" i="2"/>
  <c r="K18" i="2"/>
  <c r="I18" i="2"/>
  <c r="M15" i="2"/>
  <c r="M25" i="2" l="1"/>
  <c r="N25" i="1"/>
  <c r="M15" i="1"/>
  <c r="M25" i="1"/>
  <c r="N23" i="1" l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M23" i="1"/>
  <c r="K23" i="1"/>
  <c r="I23" i="1"/>
  <c r="G23" i="1"/>
  <c r="M22" i="1"/>
  <c r="K22" i="1"/>
  <c r="I22" i="1"/>
  <c r="G22" i="1"/>
  <c r="M21" i="1"/>
  <c r="K21" i="1"/>
  <c r="I21" i="1"/>
  <c r="G21" i="1"/>
  <c r="M20" i="1"/>
  <c r="K20" i="1"/>
  <c r="I20" i="1"/>
  <c r="G20" i="1"/>
  <c r="M19" i="1"/>
  <c r="K19" i="1"/>
  <c r="I19" i="1"/>
  <c r="G19" i="1"/>
  <c r="G18" i="1"/>
  <c r="I18" i="1"/>
  <c r="K18" i="1"/>
  <c r="M18" i="1"/>
</calcChain>
</file>

<file path=xl/sharedStrings.xml><?xml version="1.0" encoding="utf-8"?>
<sst xmlns="http://schemas.openxmlformats.org/spreadsheetml/2006/main" count="645" uniqueCount="150">
  <si>
    <t>Yb - Sr Link</t>
  </si>
  <si>
    <t>HM(INRiM)-Yb</t>
  </si>
  <si>
    <t>X0=58437</t>
  </si>
  <si>
    <t xml:space="preserve"> 2018/11/15</t>
  </si>
  <si>
    <t>X3</t>
  </si>
  <si>
    <t>X2</t>
  </si>
  <si>
    <t>X1</t>
  </si>
  <si>
    <t>HM(INAF)-HM(INRiM)</t>
  </si>
  <si>
    <t>HM(NICT:HM3)-Sr</t>
  </si>
  <si>
    <t>VLBI</t>
  </si>
  <si>
    <t>A</t>
  </si>
  <si>
    <t>14Oct-25Dec</t>
  </si>
  <si>
    <t>B</t>
  </si>
  <si>
    <t>C</t>
  </si>
  <si>
    <t>D</t>
  </si>
  <si>
    <t>W</t>
  </si>
  <si>
    <t>W(test-v1)</t>
  </si>
  <si>
    <t>21Sep-9Jan</t>
  </si>
  <si>
    <t>15Oct-21Dec</t>
  </si>
  <si>
    <t>27Sep-7Dec</t>
  </si>
  <si>
    <t>Sr-Yb</t>
  </si>
  <si>
    <t>Period</t>
  </si>
  <si>
    <t>VLBI-Link</t>
  </si>
  <si>
    <t>polinomial Coefficient</t>
  </si>
  <si>
    <t>Sigma</t>
  </si>
  <si>
    <t>Stdev(VLBI)</t>
  </si>
  <si>
    <t>Total</t>
  </si>
  <si>
    <t>Average</t>
  </si>
  <si>
    <t>　HM3-Srのリンクを22Novに限定した場合</t>
  </si>
  <si>
    <t>X</t>
  </si>
  <si>
    <t>+6.986(2)e-13 s/s</t>
  </si>
  <si>
    <t>DMTD HM3(NICT)-HM15(NICT)</t>
  </si>
  <si>
    <t>13.344(1)e-13 s/s</t>
  </si>
  <si>
    <t>Sr-HM15</t>
  </si>
  <si>
    <t>Fiber Link HM(INAF)-HM3(INRiM)</t>
  </si>
  <si>
    <t>HM(3)-Yb</t>
  </si>
  <si>
    <t>8.3937(24)e-13 s/s</t>
  </si>
  <si>
    <t>7.251(6)e-13 s/s</t>
  </si>
  <si>
    <t>VLBI HM3(NICT)-HM(INAF)</t>
  </si>
  <si>
    <t>-9.29576(15)e-13 s/s</t>
  </si>
  <si>
    <t>Summary  (Sr/Yb-1 )</t>
  </si>
  <si>
    <t>7.2413(5)e-13 s/s</t>
  </si>
  <si>
    <t>25-26 Jan. 2019</t>
  </si>
  <si>
    <t>7.097(3)e-13 s/s</t>
  </si>
  <si>
    <t>13.15879(8)e-13 s/s</t>
  </si>
  <si>
    <t>0.82168(45) e-13 s/s</t>
  </si>
  <si>
    <t>-0.927586(6)e-13 s/s</t>
  </si>
  <si>
    <t>0.7131(3)e-13 s/s</t>
  </si>
  <si>
    <t>15-16 Jan. 2019</t>
  </si>
  <si>
    <t>Experiment in 2019</t>
  </si>
  <si>
    <t>14-15 Feb. 2019</t>
  </si>
  <si>
    <t>25-26 Dec. 2018</t>
  </si>
  <si>
    <t>IPPP</t>
  </si>
  <si>
    <t>dec 25</t>
  </si>
  <si>
    <t>Error 
[1.e-16]</t>
  </si>
  <si>
    <t>Value 
[0.1fs/s]</t>
  </si>
  <si>
    <t>Value
 [0.1fs/s]</t>
  </si>
  <si>
    <t>Error
 [1.e-16]</t>
  </si>
  <si>
    <t>Value
 [s/s]</t>
  </si>
  <si>
    <t>Value
[s/s]</t>
  </si>
  <si>
    <t>15-16 Dec. 2018</t>
  </si>
  <si>
    <t>dec 15</t>
  </si>
  <si>
    <t>5-6 Dec. 2018</t>
  </si>
  <si>
    <t>dec 5</t>
  </si>
  <si>
    <t>Jan15</t>
  </si>
  <si>
    <t>Jan25</t>
  </si>
  <si>
    <t>Experiment in 2018</t>
  </si>
  <si>
    <t>Feb14</t>
  </si>
  <si>
    <t>VLBI-IPPP</t>
  </si>
  <si>
    <t>Nov</t>
  </si>
  <si>
    <t>Dec</t>
  </si>
  <si>
    <t>[1.e-16]</t>
  </si>
  <si>
    <t>15-16</t>
  </si>
  <si>
    <t>5-6</t>
  </si>
  <si>
    <t>25-26</t>
  </si>
  <si>
    <t>No24</t>
  </si>
  <si>
    <t>24-25 Nov. 2018</t>
  </si>
  <si>
    <t>Sr-HM13</t>
  </si>
  <si>
    <t>14-15 Nov. 2018</t>
  </si>
  <si>
    <t>No14</t>
  </si>
  <si>
    <t>No04</t>
  </si>
  <si>
    <t>4-5 Nov. 2018</t>
  </si>
  <si>
    <t>14-15 Oct. 2018</t>
  </si>
  <si>
    <t>Oct14</t>
  </si>
  <si>
    <t>Oct  04</t>
  </si>
  <si>
    <t>Jan</t>
  </si>
  <si>
    <t>Feb</t>
  </si>
  <si>
    <t>14-15</t>
  </si>
  <si>
    <t>MJD</t>
  </si>
  <si>
    <t>Day</t>
  </si>
  <si>
    <t>Oct</t>
  </si>
  <si>
    <t>day</t>
  </si>
  <si>
    <t>Month</t>
  </si>
  <si>
    <t>doy</t>
  </si>
  <si>
    <t>Start</t>
  </si>
  <si>
    <t>Start doy</t>
  </si>
  <si>
    <t xml:space="preserve"> HM</t>
  </si>
  <si>
    <t>End</t>
  </si>
  <si>
    <t>HourMon</t>
  </si>
  <si>
    <t>gv8288</t>
  </si>
  <si>
    <t>gv8278</t>
  </si>
  <si>
    <t>gv8298</t>
  </si>
  <si>
    <t>gv8308</t>
  </si>
  <si>
    <t>gv8318</t>
  </si>
  <si>
    <t>gv8328</t>
  </si>
  <si>
    <t>gv8338</t>
  </si>
  <si>
    <t>gv8349</t>
  </si>
  <si>
    <t>gv8359</t>
  </si>
  <si>
    <t>gv9015</t>
  </si>
  <si>
    <t>gv9025</t>
  </si>
  <si>
    <t>gv9035</t>
  </si>
  <si>
    <t>gv9045</t>
  </si>
  <si>
    <t>Exp Code</t>
  </si>
  <si>
    <t>Year</t>
  </si>
  <si>
    <t>Stop</t>
  </si>
  <si>
    <t>hm</t>
  </si>
  <si>
    <t>Mid Point</t>
  </si>
  <si>
    <t>VMF1DW,nat</t>
  </si>
  <si>
    <t>VMF1D</t>
  </si>
  <si>
    <t>VMF1DW</t>
  </si>
  <si>
    <t>VMF1D,nat</t>
  </si>
  <si>
    <t>VLBI HM3(NICT)-HM(INAF)
VMF1D</t>
  </si>
  <si>
    <t>VMF1Dry</t>
  </si>
  <si>
    <t>VMF1Dry,Natrural Weight</t>
  </si>
  <si>
    <t>VMF1DW, Natural Weight</t>
  </si>
  <si>
    <t>Oct 14</t>
  </si>
  <si>
    <t>avg</t>
  </si>
  <si>
    <t>VLBI-IPPP(avg)</t>
  </si>
  <si>
    <t>AVG</t>
  </si>
  <si>
    <t>VLBI (avg)</t>
  </si>
  <si>
    <t>4 nov</t>
  </si>
  <si>
    <t>14 Nov</t>
  </si>
  <si>
    <t>24 Nov</t>
  </si>
  <si>
    <t>04 Dec</t>
  </si>
  <si>
    <t>15 Dec</t>
  </si>
  <si>
    <t>25 Dec</t>
  </si>
  <si>
    <t>15 Jan</t>
  </si>
  <si>
    <t>25 Jan</t>
  </si>
  <si>
    <t>14 Feb</t>
  </si>
  <si>
    <t>mjd</t>
  </si>
  <si>
    <t>Err</t>
  </si>
  <si>
    <t>Link Summary</t>
  </si>
  <si>
    <t xml:space="preserve">Link </t>
  </si>
  <si>
    <t>IPPP link [1.e-16]</t>
  </si>
  <si>
    <t>Err [1.e-16]</t>
  </si>
  <si>
    <t>???</t>
  </si>
  <si>
    <t>????</t>
  </si>
  <si>
    <t>VMF1Dry+Wet</t>
  </si>
  <si>
    <t>Avg</t>
  </si>
  <si>
    <t>IPPP 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</si>
</sst>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"/>
    <numFmt numFmtId="165" formatCode="0.00000E+00"/>
    <numFmt numFmtId="166" formatCode="0.0000E+00"/>
    <numFmt numFmtId="167" formatCode="0.0"/>
    <numFmt numFmtId="168" formatCode="0.000"/>
    <numFmt numFmtId="169" formatCode="0.0000"/>
    <numFmt numFmtId="170" formatCode="h:mm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1" fontId="0" fillId="0" borderId="1" xfId="0" applyNumberFormat="1" applyBorder="1"/>
    <xf numFmtId="164" fontId="0" fillId="0" borderId="1" xfId="0" applyNumberFormat="1" applyBorder="1"/>
    <xf numFmtId="0" fontId="0" fillId="0" borderId="3" xfId="0" applyBorder="1"/>
    <xf numFmtId="165" fontId="0" fillId="0" borderId="3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1" xfId="0" applyFill="1" applyBorder="1"/>
    <xf numFmtId="2" fontId="0" fillId="0" borderId="3" xfId="0" applyNumberFormat="1" applyBorder="1"/>
    <xf numFmtId="2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0" fontId="0" fillId="2" borderId="1" xfId="0" applyFill="1" applyBorder="1"/>
    <xf numFmtId="11" fontId="0" fillId="2" borderId="1" xfId="0" applyNumberFormat="1" applyFill="1" applyBorder="1"/>
    <xf numFmtId="165" fontId="0" fillId="2" borderId="1" xfId="0" applyNumberFormat="1" applyFill="1" applyBorder="1"/>
    <xf numFmtId="165" fontId="0" fillId="2" borderId="0" xfId="0" applyNumberFormat="1" applyFill="1"/>
    <xf numFmtId="166" fontId="0" fillId="0" borderId="0" xfId="0" applyNumberFormat="1"/>
    <xf numFmtId="0" fontId="0" fillId="0" borderId="1" xfId="0" quotePrefix="1" applyBorder="1"/>
    <xf numFmtId="0" fontId="0" fillId="0" borderId="12" xfId="0" applyBorder="1"/>
    <xf numFmtId="167" fontId="0" fillId="0" borderId="0" xfId="0" applyNumberFormat="1" applyAlignment="1">
      <alignment horizontal="center"/>
    </xf>
    <xf numFmtId="167" fontId="0" fillId="0" borderId="0" xfId="0" applyNumberFormat="1"/>
    <xf numFmtId="167" fontId="2" fillId="0" borderId="0" xfId="0" applyNumberFormat="1" applyFont="1"/>
    <xf numFmtId="0" fontId="3" fillId="0" borderId="0" xfId="0" applyFont="1"/>
    <xf numFmtId="0" fontId="2" fillId="0" borderId="0" xfId="0" applyFont="1" applyBorder="1"/>
    <xf numFmtId="168" fontId="0" fillId="0" borderId="0" xfId="0" applyNumberFormat="1"/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horizontal="center" vertical="center" wrapText="1"/>
    </xf>
    <xf numFmtId="169" fontId="0" fillId="0" borderId="0" xfId="0" applyNumberFormat="1"/>
    <xf numFmtId="0" fontId="0" fillId="0" borderId="21" xfId="0" applyBorder="1" applyAlignment="1">
      <alignment horizontal="center" vertical="center" wrapText="1"/>
    </xf>
    <xf numFmtId="0" fontId="0" fillId="0" borderId="22" xfId="0" applyBorder="1"/>
    <xf numFmtId="0" fontId="5" fillId="0" borderId="0" xfId="0" applyFont="1"/>
    <xf numFmtId="166" fontId="4" fillId="0" borderId="3" xfId="0" applyNumberFormat="1" applyFont="1" applyBorder="1"/>
    <xf numFmtId="167" fontId="4" fillId="0" borderId="3" xfId="0" applyNumberFormat="1" applyFont="1" applyBorder="1"/>
    <xf numFmtId="167" fontId="4" fillId="0" borderId="7" xfId="0" applyNumberFormat="1" applyFont="1" applyBorder="1" applyAlignment="1">
      <alignment horizontal="center"/>
    </xf>
    <xf numFmtId="0" fontId="4" fillId="0" borderId="0" xfId="0" applyFont="1"/>
    <xf numFmtId="166" fontId="4" fillId="0" borderId="17" xfId="0" applyNumberFormat="1" applyFont="1" applyBorder="1"/>
    <xf numFmtId="166" fontId="4" fillId="0" borderId="6" xfId="0" applyNumberFormat="1" applyFont="1" applyBorder="1"/>
    <xf numFmtId="167" fontId="4" fillId="0" borderId="0" xfId="0" applyNumberFormat="1" applyFont="1" applyBorder="1" applyAlignment="1">
      <alignment horizontal="center"/>
    </xf>
    <xf numFmtId="166" fontId="4" fillId="0" borderId="1" xfId="0" applyNumberFormat="1" applyFont="1" applyBorder="1"/>
    <xf numFmtId="167" fontId="4" fillId="0" borderId="1" xfId="0" applyNumberFormat="1" applyFont="1" applyBorder="1"/>
    <xf numFmtId="167" fontId="4" fillId="0" borderId="5" xfId="0" applyNumberFormat="1" applyFont="1" applyBorder="1" applyAlignment="1">
      <alignment horizontal="center"/>
    </xf>
    <xf numFmtId="166" fontId="4" fillId="0" borderId="18" xfId="0" applyNumberFormat="1" applyFont="1" applyBorder="1"/>
    <xf numFmtId="166" fontId="4" fillId="0" borderId="4" xfId="0" applyNumberFormat="1" applyFont="1" applyBorder="1"/>
    <xf numFmtId="166" fontId="4" fillId="0" borderId="19" xfId="0" applyNumberFormat="1" applyFont="1" applyBorder="1"/>
    <xf numFmtId="166" fontId="4" fillId="0" borderId="0" xfId="0" applyNumberFormat="1" applyFont="1"/>
    <xf numFmtId="166" fontId="4" fillId="0" borderId="2" xfId="0" applyNumberFormat="1" applyFont="1" applyBorder="1"/>
    <xf numFmtId="167" fontId="4" fillId="0" borderId="2" xfId="0" applyNumberFormat="1" applyFont="1" applyBorder="1"/>
    <xf numFmtId="167" fontId="4" fillId="0" borderId="15" xfId="0" applyNumberFormat="1" applyFont="1" applyBorder="1" applyAlignment="1">
      <alignment horizontal="center"/>
    </xf>
    <xf numFmtId="166" fontId="4" fillId="0" borderId="14" xfId="0" applyNumberFormat="1" applyFont="1" applyBorder="1"/>
    <xf numFmtId="166" fontId="4" fillId="0" borderId="12" xfId="0" applyNumberFormat="1" applyFont="1" applyBorder="1"/>
    <xf numFmtId="167" fontId="4" fillId="0" borderId="12" xfId="0" applyNumberFormat="1" applyFont="1" applyBorder="1"/>
    <xf numFmtId="167" fontId="4" fillId="0" borderId="13" xfId="0" applyNumberFormat="1" applyFont="1" applyBorder="1" applyAlignment="1">
      <alignment horizontal="center"/>
    </xf>
    <xf numFmtId="166" fontId="4" fillId="0" borderId="20" xfId="0" applyNumberFormat="1" applyFont="1" applyBorder="1"/>
    <xf numFmtId="166" fontId="4" fillId="0" borderId="11" xfId="0" applyNumberFormat="1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167" fontId="4" fillId="0" borderId="4" xfId="0" applyNumberFormat="1" applyFont="1" applyBorder="1"/>
    <xf numFmtId="0" fontId="4" fillId="0" borderId="5" xfId="0" applyFont="1" applyBorder="1"/>
    <xf numFmtId="167" fontId="4" fillId="0" borderId="5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22" xfId="0" applyFont="1" applyBorder="1"/>
    <xf numFmtId="167" fontId="4" fillId="0" borderId="11" xfId="0" applyNumberFormat="1" applyFont="1" applyBorder="1"/>
    <xf numFmtId="166" fontId="4" fillId="0" borderId="9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6" fontId="4" fillId="0" borderId="21" xfId="0" applyNumberFormat="1" applyFont="1" applyBorder="1" applyAlignment="1">
      <alignment horizontal="center" vertical="center" wrapText="1"/>
    </xf>
    <xf numFmtId="167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167" fontId="4" fillId="0" borderId="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4" xfId="0" applyFont="1" applyBorder="1"/>
    <xf numFmtId="0" fontId="4" fillId="0" borderId="11" xfId="0" applyFont="1" applyBorder="1"/>
    <xf numFmtId="0" fontId="4" fillId="0" borderId="8" xfId="0" applyFont="1" applyBorder="1" applyAlignment="1">
      <alignment horizontal="center" vertical="center" wrapText="1"/>
    </xf>
    <xf numFmtId="166" fontId="4" fillId="0" borderId="23" xfId="0" applyNumberFormat="1" applyFont="1" applyBorder="1" applyAlignment="1">
      <alignment horizontal="center" vertical="center" wrapText="1"/>
    </xf>
    <xf numFmtId="167" fontId="4" fillId="0" borderId="24" xfId="0" applyNumberFormat="1" applyFont="1" applyBorder="1" applyAlignment="1">
      <alignment horizontal="center" vertical="center" wrapText="1"/>
    </xf>
    <xf numFmtId="167" fontId="4" fillId="0" borderId="25" xfId="0" applyNumberFormat="1" applyFont="1" applyBorder="1" applyAlignment="1">
      <alignment horizontal="center" vertical="center" wrapText="1"/>
    </xf>
    <xf numFmtId="167" fontId="4" fillId="0" borderId="23" xfId="0" applyNumberFormat="1" applyFont="1" applyBorder="1" applyAlignment="1">
      <alignment horizontal="center" vertical="center" wrapText="1"/>
    </xf>
    <xf numFmtId="0" fontId="3" fillId="0" borderId="22" xfId="0" applyFont="1" applyBorder="1"/>
    <xf numFmtId="167" fontId="0" fillId="0" borderId="22" xfId="0" applyNumberFormat="1" applyBorder="1"/>
    <xf numFmtId="0" fontId="5" fillId="0" borderId="22" xfId="0" applyFont="1" applyBorder="1"/>
    <xf numFmtId="49" fontId="0" fillId="0" borderId="2" xfId="0" applyNumberFormat="1" applyBorder="1" applyAlignment="1">
      <alignment horizontal="center" vertical="center"/>
    </xf>
    <xf numFmtId="0" fontId="0" fillId="0" borderId="6" xfId="0" applyBorder="1"/>
    <xf numFmtId="0" fontId="0" fillId="0" borderId="26" xfId="0" applyBorder="1"/>
    <xf numFmtId="0" fontId="0" fillId="0" borderId="27" xfId="0" applyBorder="1"/>
    <xf numFmtId="0" fontId="0" fillId="0" borderId="23" xfId="0" applyBorder="1"/>
    <xf numFmtId="167" fontId="0" fillId="0" borderId="24" xfId="0" applyNumberFormat="1" applyBorder="1"/>
    <xf numFmtId="167" fontId="0" fillId="0" borderId="0" xfId="0" applyNumberFormat="1" applyBorder="1"/>
    <xf numFmtId="0" fontId="5" fillId="0" borderId="0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167" fontId="0" fillId="0" borderId="31" xfId="0" applyNumberFormat="1" applyBorder="1"/>
    <xf numFmtId="0" fontId="0" fillId="0" borderId="17" xfId="0" applyBorder="1"/>
    <xf numFmtId="0" fontId="0" fillId="0" borderId="32" xfId="0" applyBorder="1"/>
    <xf numFmtId="49" fontId="0" fillId="0" borderId="1" xfId="0" applyNumberFormat="1" applyBorder="1" applyAlignment="1">
      <alignment horizontal="center" vertical="center"/>
    </xf>
    <xf numFmtId="16" fontId="0" fillId="0" borderId="1" xfId="0" applyNumberFormat="1" applyBorder="1"/>
    <xf numFmtId="167" fontId="0" fillId="0" borderId="1" xfId="0" applyNumberFormat="1" applyBorder="1"/>
    <xf numFmtId="0" fontId="0" fillId="0" borderId="28" xfId="0" applyBorder="1" applyAlignment="1"/>
    <xf numFmtId="0" fontId="0" fillId="0" borderId="29" xfId="0" applyBorder="1" applyAlignment="1"/>
    <xf numFmtId="0" fontId="0" fillId="0" borderId="34" xfId="0" applyBorder="1" applyAlignment="1"/>
    <xf numFmtId="0" fontId="0" fillId="0" borderId="35" xfId="0" applyBorder="1"/>
    <xf numFmtId="0" fontId="0" fillId="0" borderId="36" xfId="0" applyBorder="1"/>
    <xf numFmtId="0" fontId="0" fillId="0" borderId="37" xfId="0" applyBorder="1"/>
    <xf numFmtId="168" fontId="0" fillId="0" borderId="23" xfId="0" applyNumberFormat="1" applyBorder="1" applyAlignment="1"/>
    <xf numFmtId="168" fontId="0" fillId="0" borderId="35" xfId="0" applyNumberFormat="1" applyBorder="1" applyAlignment="1"/>
    <xf numFmtId="168" fontId="0" fillId="0" borderId="2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168" fontId="0" fillId="0" borderId="1" xfId="0" applyNumberFormat="1" applyBorder="1"/>
    <xf numFmtId="20" fontId="0" fillId="0" borderId="1" xfId="0" applyNumberFormat="1" applyBorder="1"/>
    <xf numFmtId="0" fontId="0" fillId="0" borderId="39" xfId="0" applyBorder="1" applyAlignment="1"/>
    <xf numFmtId="2" fontId="0" fillId="0" borderId="0" xfId="0" applyNumberFormat="1"/>
    <xf numFmtId="170" fontId="0" fillId="0" borderId="0" xfId="0" applyNumberFormat="1"/>
    <xf numFmtId="170" fontId="0" fillId="0" borderId="1" xfId="0" applyNumberFormat="1" applyBorder="1"/>
    <xf numFmtId="0" fontId="0" fillId="0" borderId="1" xfId="0" applyBorder="1" applyAlignment="1">
      <alignment horizontal="center"/>
    </xf>
    <xf numFmtId="167" fontId="4" fillId="0" borderId="21" xfId="0" applyNumberFormat="1" applyFont="1" applyBorder="1" applyAlignment="1">
      <alignment horizontal="center" vertical="center" wrapText="1"/>
    </xf>
    <xf numFmtId="167" fontId="4" fillId="0" borderId="22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169" fontId="0" fillId="0" borderId="1" xfId="0" applyNumberFormat="1" applyBorder="1"/>
    <xf numFmtId="169" fontId="0" fillId="0" borderId="1" xfId="0" applyNumberFormat="1" applyBorder="1" applyAlignment="1">
      <alignment wrapText="1"/>
    </xf>
    <xf numFmtId="169" fontId="0" fillId="0" borderId="1" xfId="0" applyNumberFormat="1" applyFill="1" applyBorder="1"/>
    <xf numFmtId="169" fontId="0" fillId="0" borderId="0" xfId="0" applyNumberFormat="1" applyAlignment="1">
      <alignment wrapText="1"/>
    </xf>
    <xf numFmtId="169" fontId="0" fillId="0" borderId="0" xfId="0" applyNumberFormat="1" applyAlignment="1">
      <alignment horizontal="center" vertical="center" wrapText="1"/>
    </xf>
    <xf numFmtId="0" fontId="4" fillId="0" borderId="40" xfId="0" applyFont="1" applyBorder="1" applyAlignment="1">
      <alignment wrapText="1"/>
    </xf>
    <xf numFmtId="0" fontId="0" fillId="0" borderId="41" xfId="0" applyBorder="1" applyAlignment="1">
      <alignment wrapText="1"/>
    </xf>
    <xf numFmtId="166" fontId="4" fillId="0" borderId="41" xfId="0" applyNumberFormat="1" applyFont="1" applyBorder="1" applyAlignment="1">
      <alignment horizontal="center" vertical="center" wrapText="1"/>
    </xf>
    <xf numFmtId="167" fontId="4" fillId="0" borderId="41" xfId="0" applyNumberFormat="1" applyFont="1" applyBorder="1" applyAlignment="1">
      <alignment horizontal="center" vertical="center" wrapText="1"/>
    </xf>
    <xf numFmtId="167" fontId="4" fillId="0" borderId="42" xfId="0" applyNumberFormat="1" applyFont="1" applyBorder="1" applyAlignment="1">
      <alignment horizontal="center" vertical="center" wrapText="1"/>
    </xf>
    <xf numFmtId="166" fontId="4" fillId="0" borderId="44" xfId="0" applyNumberFormat="1" applyFont="1" applyBorder="1"/>
    <xf numFmtId="167" fontId="4" fillId="0" borderId="44" xfId="0" applyNumberFormat="1" applyFont="1" applyBorder="1"/>
    <xf numFmtId="167" fontId="4" fillId="0" borderId="45" xfId="0" applyNumberFormat="1" applyFont="1" applyBorder="1" applyAlignment="1">
      <alignment horizontal="center"/>
    </xf>
    <xf numFmtId="167" fontId="4" fillId="0" borderId="27" xfId="0" applyNumberFormat="1" applyFont="1" applyBorder="1"/>
    <xf numFmtId="167" fontId="4" fillId="0" borderId="46" xfId="0" applyNumberFormat="1" applyFont="1" applyBorder="1" applyAlignment="1">
      <alignment horizontal="center"/>
    </xf>
    <xf numFmtId="0" fontId="4" fillId="3" borderId="43" xfId="0" applyFont="1" applyFill="1" applyBorder="1" applyAlignment="1">
      <alignment wrapText="1"/>
    </xf>
    <xf numFmtId="167" fontId="4" fillId="0" borderId="48" xfId="0" applyNumberFormat="1" applyFont="1" applyBorder="1"/>
    <xf numFmtId="166" fontId="4" fillId="0" borderId="32" xfId="0" applyNumberFormat="1" applyFont="1" applyBorder="1"/>
    <xf numFmtId="166" fontId="4" fillId="0" borderId="26" xfId="0" applyNumberFormat="1" applyFont="1" applyBorder="1"/>
    <xf numFmtId="166" fontId="4" fillId="0" borderId="0" xfId="0" applyNumberFormat="1" applyFont="1" applyBorder="1"/>
    <xf numFmtId="167" fontId="4" fillId="0" borderId="0" xfId="0" applyNumberFormat="1" applyFont="1" applyBorder="1"/>
    <xf numFmtId="0" fontId="4" fillId="3" borderId="49" xfId="0" applyFont="1" applyFill="1" applyBorder="1" applyAlignment="1">
      <alignment wrapText="1"/>
    </xf>
    <xf numFmtId="0" fontId="4" fillId="0" borderId="50" xfId="0" applyFont="1" applyFill="1" applyBorder="1"/>
    <xf numFmtId="0" fontId="4" fillId="0" borderId="51" xfId="0" applyFont="1" applyFill="1" applyBorder="1"/>
    <xf numFmtId="166" fontId="4" fillId="0" borderId="52" xfId="0" applyNumberFormat="1" applyFont="1" applyBorder="1"/>
    <xf numFmtId="167" fontId="4" fillId="0" borderId="52" xfId="0" applyNumberFormat="1" applyFont="1" applyBorder="1"/>
    <xf numFmtId="167" fontId="4" fillId="0" borderId="53" xfId="0" applyNumberFormat="1" applyFont="1" applyBorder="1" applyAlignment="1">
      <alignment horizontal="center"/>
    </xf>
    <xf numFmtId="0" fontId="4" fillId="0" borderId="29" xfId="0" applyFont="1" applyBorder="1"/>
    <xf numFmtId="0" fontId="4" fillId="0" borderId="53" xfId="0" applyFont="1" applyBorder="1"/>
    <xf numFmtId="166" fontId="4" fillId="0" borderId="29" xfId="0" applyNumberFormat="1" applyFont="1" applyBorder="1"/>
    <xf numFmtId="167" fontId="4" fillId="0" borderId="6" xfId="0" applyNumberFormat="1" applyFont="1" applyBorder="1"/>
    <xf numFmtId="167" fontId="4" fillId="0" borderId="39" xfId="0" applyNumberFormat="1" applyFont="1" applyBorder="1" applyAlignment="1">
      <alignment horizontal="center"/>
    </xf>
    <xf numFmtId="0" fontId="4" fillId="0" borderId="39" xfId="0" applyFont="1" applyBorder="1"/>
    <xf numFmtId="0" fontId="0" fillId="0" borderId="39" xfId="0" applyBorder="1"/>
    <xf numFmtId="0" fontId="4" fillId="0" borderId="13" xfId="0" applyFont="1" applyBorder="1"/>
    <xf numFmtId="0" fontId="4" fillId="0" borderId="54" xfId="0" applyFont="1" applyFill="1" applyBorder="1"/>
    <xf numFmtId="0" fontId="4" fillId="0" borderId="55" xfId="0" applyFont="1" applyBorder="1"/>
    <xf numFmtId="0" fontId="4" fillId="0" borderId="46" xfId="0" applyFont="1" applyBorder="1"/>
    <xf numFmtId="0" fontId="0" fillId="0" borderId="56" xfId="0" applyBorder="1"/>
    <xf numFmtId="0" fontId="0" fillId="0" borderId="0" xfId="0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1" xfId="0" quotePrefix="1" applyBorder="1" applyAlignment="1"/>
    <xf numFmtId="0" fontId="0" fillId="3" borderId="1" xfId="0" applyFill="1" applyBorder="1" applyAlignment="1"/>
    <xf numFmtId="0" fontId="0" fillId="3" borderId="30" xfId="0" applyFill="1" applyBorder="1" applyAlignment="1"/>
    <xf numFmtId="0" fontId="4" fillId="3" borderId="1" xfId="0" applyFont="1" applyFill="1" applyBorder="1" applyAlignment="1"/>
    <xf numFmtId="0" fontId="4" fillId="3" borderId="27" xfId="0" applyFont="1" applyFill="1" applyBorder="1" applyAlignment="1"/>
    <xf numFmtId="0" fontId="0" fillId="0" borderId="0" xfId="0" applyBorder="1" applyAlignment="1"/>
    <xf numFmtId="0" fontId="4" fillId="4" borderId="4" xfId="0" applyFont="1" applyFill="1" applyBorder="1"/>
    <xf numFmtId="0" fontId="4" fillId="4" borderId="26" xfId="0" applyFont="1" applyFill="1" applyBorder="1"/>
    <xf numFmtId="0" fontId="0" fillId="3" borderId="1" xfId="0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4" fillId="3" borderId="27" xfId="0" applyFont="1" applyFill="1" applyBorder="1" applyAlignment="1">
      <alignment wrapText="1"/>
    </xf>
    <xf numFmtId="167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28" xfId="0" applyFont="1" applyBorder="1"/>
    <xf numFmtId="166" fontId="4" fillId="0" borderId="60" xfId="0" applyNumberFormat="1" applyFont="1" applyBorder="1"/>
    <xf numFmtId="0" fontId="0" fillId="3" borderId="61" xfId="0" applyFill="1" applyBorder="1" applyAlignment="1">
      <alignment wrapText="1"/>
    </xf>
    <xf numFmtId="0" fontId="0" fillId="3" borderId="62" xfId="0" applyFill="1" applyBorder="1" applyAlignment="1">
      <alignment wrapText="1"/>
    </xf>
    <xf numFmtId="0" fontId="4" fillId="3" borderId="62" xfId="0" applyFont="1" applyFill="1" applyBorder="1" applyAlignment="1">
      <alignment wrapText="1"/>
    </xf>
    <xf numFmtId="0" fontId="4" fillId="3" borderId="63" xfId="0" applyFont="1" applyFill="1" applyBorder="1" applyAlignment="1">
      <alignment wrapText="1"/>
    </xf>
    <xf numFmtId="166" fontId="4" fillId="0" borderId="34" xfId="0" applyNumberFormat="1" applyFont="1" applyBorder="1"/>
    <xf numFmtId="166" fontId="4" fillId="0" borderId="64" xfId="0" applyNumberFormat="1" applyFont="1" applyBorder="1"/>
    <xf numFmtId="166" fontId="0" fillId="0" borderId="56" xfId="0" applyNumberFormat="1" applyBorder="1"/>
    <xf numFmtId="167" fontId="0" fillId="0" borderId="56" xfId="0" applyNumberFormat="1" applyBorder="1" applyAlignment="1">
      <alignment horizontal="center"/>
    </xf>
    <xf numFmtId="166" fontId="0" fillId="0" borderId="39" xfId="0" applyNumberFormat="1" applyBorder="1"/>
    <xf numFmtId="167" fontId="4" fillId="0" borderId="30" xfId="0" applyNumberFormat="1" applyFont="1" applyBorder="1"/>
    <xf numFmtId="167" fontId="0" fillId="0" borderId="39" xfId="0" applyNumberFormat="1" applyBorder="1" applyAlignment="1">
      <alignment horizontal="center"/>
    </xf>
    <xf numFmtId="166" fontId="0" fillId="0" borderId="22" xfId="0" applyNumberFormat="1" applyBorder="1"/>
    <xf numFmtId="167" fontId="0" fillId="0" borderId="22" xfId="0" applyNumberFormat="1" applyBorder="1" applyAlignment="1">
      <alignment horizontal="center"/>
    </xf>
    <xf numFmtId="0" fontId="0" fillId="0" borderId="30" xfId="0" applyBorder="1" applyAlignment="1"/>
    <xf numFmtId="0" fontId="0" fillId="4" borderId="18" xfId="0" applyFill="1" applyBorder="1" applyAlignment="1"/>
    <xf numFmtId="0" fontId="0" fillId="3" borderId="18" xfId="0" applyFill="1" applyBorder="1" applyAlignment="1">
      <alignment wrapText="1"/>
    </xf>
    <xf numFmtId="0" fontId="4" fillId="3" borderId="38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0" fillId="3" borderId="68" xfId="0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167" fontId="4" fillId="0" borderId="57" xfId="0" applyNumberFormat="1" applyFont="1" applyBorder="1" applyAlignment="1">
      <alignment horizontal="center"/>
    </xf>
    <xf numFmtId="0" fontId="0" fillId="0" borderId="18" xfId="0" applyBorder="1"/>
    <xf numFmtId="0" fontId="4" fillId="0" borderId="57" xfId="0" applyFont="1" applyBorder="1"/>
    <xf numFmtId="167" fontId="4" fillId="0" borderId="3" xfId="0" applyNumberFormat="1" applyFont="1" applyBorder="1" applyAlignment="1">
      <alignment horizontal="center"/>
    </xf>
    <xf numFmtId="0" fontId="0" fillId="0" borderId="29" xfId="0" applyBorder="1"/>
    <xf numFmtId="0" fontId="0" fillId="0" borderId="34" xfId="0" applyBorder="1"/>
    <xf numFmtId="167" fontId="0" fillId="0" borderId="52" xfId="0" applyNumberFormat="1" applyBorder="1"/>
    <xf numFmtId="167" fontId="0" fillId="0" borderId="64" xfId="0" applyNumberFormat="1" applyBorder="1"/>
    <xf numFmtId="167" fontId="0" fillId="0" borderId="3" xfId="0" applyNumberFormat="1" applyBorder="1"/>
    <xf numFmtId="167" fontId="0" fillId="0" borderId="17" xfId="0" applyNumberFormat="1" applyBorder="1"/>
    <xf numFmtId="0" fontId="0" fillId="2" borderId="34" xfId="0" applyFill="1" applyBorder="1"/>
    <xf numFmtId="0" fontId="0" fillId="2" borderId="36" xfId="0" applyFill="1" applyBorder="1"/>
    <xf numFmtId="167" fontId="0" fillId="2" borderId="52" xfId="0" applyNumberFormat="1" applyFill="1" applyBorder="1"/>
    <xf numFmtId="167" fontId="0" fillId="2" borderId="3" xfId="0" applyNumberFormat="1" applyFill="1" applyBorder="1"/>
    <xf numFmtId="2" fontId="0" fillId="0" borderId="1" xfId="0" applyNumberFormat="1" applyBorder="1" applyAlignment="1">
      <alignment horizontal="center" vertical="center"/>
    </xf>
    <xf numFmtId="169" fontId="0" fillId="0" borderId="43" xfId="0" applyNumberFormat="1" applyBorder="1"/>
    <xf numFmtId="169" fontId="0" fillId="0" borderId="44" xfId="0" applyNumberFormat="1" applyBorder="1"/>
    <xf numFmtId="169" fontId="0" fillId="0" borderId="45" xfId="0" applyNumberFormat="1" applyBorder="1"/>
    <xf numFmtId="169" fontId="0" fillId="0" borderId="4" xfId="0" applyNumberFormat="1" applyBorder="1"/>
    <xf numFmtId="169" fontId="0" fillId="0" borderId="26" xfId="0" applyNumberFormat="1" applyBorder="1"/>
    <xf numFmtId="169" fontId="0" fillId="0" borderId="27" xfId="0" applyNumberFormat="1" applyBorder="1"/>
    <xf numFmtId="2" fontId="0" fillId="0" borderId="27" xfId="0" applyNumberFormat="1" applyBorder="1" applyAlignment="1">
      <alignment horizontal="center" vertical="center"/>
    </xf>
    <xf numFmtId="169" fontId="0" fillId="0" borderId="3" xfId="0" applyNumberFormat="1" applyBorder="1"/>
    <xf numFmtId="2" fontId="0" fillId="0" borderId="3" xfId="0" applyNumberFormat="1" applyBorder="1" applyAlignment="1">
      <alignment horizontal="center" vertical="center"/>
    </xf>
    <xf numFmtId="169" fontId="0" fillId="0" borderId="9" xfId="0" applyNumberFormat="1" applyBorder="1"/>
    <xf numFmtId="169" fontId="0" fillId="0" borderId="10" xfId="0" applyNumberFormat="1" applyBorder="1"/>
    <xf numFmtId="169" fontId="3" fillId="0" borderId="0" xfId="0" applyNumberFormat="1" applyFont="1"/>
    <xf numFmtId="169" fontId="2" fillId="0" borderId="0" xfId="0" applyNumberFormat="1" applyFont="1"/>
    <xf numFmtId="167" fontId="0" fillId="0" borderId="7" xfId="0" applyNumberFormat="1" applyBorder="1"/>
    <xf numFmtId="167" fontId="0" fillId="0" borderId="5" xfId="0" applyNumberFormat="1" applyBorder="1"/>
    <xf numFmtId="167" fontId="0" fillId="0" borderId="27" xfId="0" applyNumberFormat="1" applyBorder="1"/>
    <xf numFmtId="167" fontId="0" fillId="0" borderId="46" xfId="0" applyNumberFormat="1" applyBorder="1"/>
    <xf numFmtId="169" fontId="0" fillId="0" borderId="0" xfId="0" applyNumberFormat="1" applyBorder="1" applyAlignment="1">
      <alignment wrapText="1"/>
    </xf>
    <xf numFmtId="169" fontId="0" fillId="0" borderId="0" xfId="0" applyNumberFormat="1" applyBorder="1"/>
    <xf numFmtId="0" fontId="6" fillId="3" borderId="1" xfId="0" applyFont="1" applyFill="1" applyBorder="1" applyAlignment="1">
      <alignment wrapText="1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7" fontId="0" fillId="0" borderId="52" xfId="0" applyNumberFormat="1" applyFill="1" applyBorder="1"/>
    <xf numFmtId="167" fontId="0" fillId="0" borderId="1" xfId="0" applyNumberFormat="1" applyFill="1" applyBorder="1"/>
    <xf numFmtId="167" fontId="0" fillId="0" borderId="64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6CB4-F980-49A0-97E7-45E7D5592B19}">
  <dimension ref="B1:AW62"/>
  <sheetViews>
    <sheetView view="pageBreakPreview" topLeftCell="C21" zoomScale="70" zoomScaleNormal="90" zoomScaleSheetLayoutView="70" workbookViewId="0">
      <selection activeCell="W7" sqref="W7"/>
    </sheetView>
  </sheetViews>
  <sheetFormatPr defaultRowHeight="15" x14ac:dyDescent="0.25"/>
  <cols>
    <col min="3" max="3" width="31.42578125" customWidth="1"/>
    <col min="4" max="4" width="15.5703125" style="170" customWidth="1"/>
    <col min="5" max="5" width="15.28515625" style="22" customWidth="1"/>
    <col min="6" max="6" width="15.7109375" style="26" customWidth="1"/>
    <col min="7" max="7" width="13.28515625" style="25" customWidth="1"/>
    <col min="8" max="8" width="1.7109375" style="25" customWidth="1"/>
    <col min="9" max="9" width="1.85546875" customWidth="1"/>
    <col min="10" max="10" width="20.140625" hidden="1" customWidth="1"/>
    <col min="11" max="11" width="14.85546875" customWidth="1"/>
    <col min="12" max="12" width="12" customWidth="1"/>
    <col min="13" max="13" width="5" customWidth="1"/>
    <col min="14" max="14" width="2.5703125" customWidth="1"/>
    <col min="15" max="15" width="1.85546875" customWidth="1"/>
    <col min="16" max="16" width="14.28515625" customWidth="1"/>
    <col min="17" max="17" width="12.7109375" customWidth="1"/>
    <col min="18" max="18" width="10.85546875" customWidth="1"/>
    <col min="19" max="19" width="1.5703125" customWidth="1"/>
    <col min="22" max="22" width="3" customWidth="1"/>
    <col min="23" max="23" width="4.7109375" customWidth="1"/>
    <col min="24" max="24" width="13.28515625" customWidth="1"/>
    <col min="27" max="27" width="1.140625" customWidth="1"/>
    <col min="30" max="31" width="4.7109375" customWidth="1"/>
    <col min="32" max="32" width="14.85546875" customWidth="1"/>
    <col min="33" max="33" width="11.5703125" customWidth="1"/>
    <col min="34" max="34" width="10.7109375" customWidth="1"/>
    <col min="36" max="38" width="9.140625" style="34"/>
    <col min="39" max="39" width="15.28515625" style="34" customWidth="1"/>
    <col min="40" max="47" width="9.140625" style="34"/>
  </cols>
  <sheetData>
    <row r="1" spans="2:48" ht="26.25" x14ac:dyDescent="0.4">
      <c r="F1" s="26">
        <v>1E+16</v>
      </c>
      <c r="R1" s="27">
        <v>1E+16</v>
      </c>
    </row>
    <row r="2" spans="2:48" ht="24" thickBot="1" x14ac:dyDescent="0.4">
      <c r="B2" s="103" t="s">
        <v>49</v>
      </c>
      <c r="C2" s="103"/>
      <c r="E2" s="28" t="s">
        <v>50</v>
      </c>
      <c r="K2" s="28" t="s">
        <v>42</v>
      </c>
      <c r="N2" s="13"/>
      <c r="P2" s="28" t="s">
        <v>48</v>
      </c>
      <c r="AJ2" s="34" t="s">
        <v>65</v>
      </c>
      <c r="AL2" s="34" t="s">
        <v>64</v>
      </c>
      <c r="AN2" s="34" t="s">
        <v>53</v>
      </c>
      <c r="AP2" s="34" t="s">
        <v>61</v>
      </c>
      <c r="AR2" s="34" t="s">
        <v>63</v>
      </c>
      <c r="AU2" s="34" t="s">
        <v>67</v>
      </c>
    </row>
    <row r="3" spans="2:48" s="31" customFormat="1" ht="63.75" thickBot="1" x14ac:dyDescent="0.3">
      <c r="C3" s="136"/>
      <c r="D3" s="137"/>
      <c r="E3" s="138" t="s">
        <v>59</v>
      </c>
      <c r="F3" s="139" t="s">
        <v>56</v>
      </c>
      <c r="G3" s="140" t="s">
        <v>54</v>
      </c>
      <c r="H3" s="82"/>
      <c r="I3" s="80"/>
      <c r="J3" s="81"/>
      <c r="K3" s="78" t="s">
        <v>59</v>
      </c>
      <c r="L3" s="72" t="s">
        <v>56</v>
      </c>
      <c r="M3" s="73" t="s">
        <v>54</v>
      </c>
      <c r="N3" s="82"/>
      <c r="P3" s="78" t="s">
        <v>59</v>
      </c>
      <c r="Q3" s="72" t="s">
        <v>56</v>
      </c>
      <c r="R3" s="73" t="s">
        <v>54</v>
      </c>
      <c r="AI3" s="130" t="s">
        <v>118</v>
      </c>
      <c r="AJ3" s="131">
        <v>7.117</v>
      </c>
      <c r="AK3" s="132"/>
      <c r="AL3" s="131">
        <v>7.1760000000000002</v>
      </c>
      <c r="AM3" s="132"/>
      <c r="AN3" s="132">
        <v>3.7890000000000001</v>
      </c>
      <c r="AO3" s="132"/>
      <c r="AP3" s="131">
        <v>3.8109999999999999</v>
      </c>
      <c r="AQ3" s="132"/>
      <c r="AR3" s="132">
        <v>3.8610000000000002</v>
      </c>
      <c r="AS3" s="132"/>
      <c r="AT3" s="132"/>
      <c r="AU3" s="132">
        <v>7.0019999999999998</v>
      </c>
    </row>
    <row r="4" spans="2:48" ht="33" thickTop="1" thickBot="1" x14ac:dyDescent="0.3">
      <c r="C4" s="146" t="s">
        <v>121</v>
      </c>
      <c r="D4" s="174" t="s">
        <v>122</v>
      </c>
      <c r="E4" s="141">
        <v>7.0019999999999999E-13</v>
      </c>
      <c r="F4" s="142">
        <f>E4*F$1</f>
        <v>7002</v>
      </c>
      <c r="G4" s="143">
        <v>12</v>
      </c>
      <c r="H4"/>
      <c r="I4" s="41"/>
      <c r="J4" s="42" t="s">
        <v>43</v>
      </c>
      <c r="K4" s="43">
        <v>7.1169999999999999E-13</v>
      </c>
      <c r="L4" s="39">
        <f>K4*$F$1</f>
        <v>7117</v>
      </c>
      <c r="M4" s="40">
        <v>2</v>
      </c>
      <c r="P4" s="43">
        <v>7.1759999999999999E-13</v>
      </c>
      <c r="Q4" s="39">
        <f>P4*$F$1</f>
        <v>7176</v>
      </c>
      <c r="R4" s="40">
        <v>6</v>
      </c>
      <c r="AI4" s="130" t="s">
        <v>120</v>
      </c>
      <c r="AJ4" s="131">
        <v>7.117</v>
      </c>
      <c r="AK4" s="131"/>
      <c r="AL4" s="131">
        <v>7.1749999999999998</v>
      </c>
      <c r="AM4" s="131"/>
      <c r="AN4" s="131">
        <v>3.7909999999999999</v>
      </c>
      <c r="AO4" s="131"/>
      <c r="AP4" s="131">
        <v>3.8109999999999999</v>
      </c>
      <c r="AQ4" s="131"/>
      <c r="AR4" s="132">
        <v>3.8610000000000002</v>
      </c>
      <c r="AS4" s="132"/>
      <c r="AT4" s="131"/>
      <c r="AU4" s="131">
        <v>6.9909999999999997</v>
      </c>
    </row>
    <row r="5" spans="2:48" ht="16.5" thickBot="1" x14ac:dyDescent="0.3">
      <c r="C5" s="179"/>
      <c r="D5" s="175" t="s">
        <v>123</v>
      </c>
      <c r="E5" s="38">
        <v>6.9910000000000002E-13</v>
      </c>
      <c r="F5" s="142">
        <f>E5*F$1</f>
        <v>6991</v>
      </c>
      <c r="G5" s="47"/>
      <c r="H5" s="44"/>
      <c r="I5" s="41"/>
      <c r="J5" s="48"/>
      <c r="K5" s="43">
        <v>7.1169999999999999E-13</v>
      </c>
      <c r="L5" s="39">
        <f>K5*$F$1</f>
        <v>7117</v>
      </c>
      <c r="M5" s="47"/>
      <c r="N5" s="44"/>
      <c r="P5" s="43">
        <v>7.1750000000000002E-13</v>
      </c>
      <c r="Q5" s="39">
        <f>P5*$F$1</f>
        <v>7175</v>
      </c>
      <c r="R5" s="47"/>
      <c r="AI5" s="130" t="s">
        <v>119</v>
      </c>
      <c r="AJ5" s="131">
        <v>7.1180000000000003</v>
      </c>
      <c r="AK5" s="131"/>
      <c r="AL5" s="131">
        <v>7.1829999999999998</v>
      </c>
      <c r="AM5" s="131"/>
      <c r="AN5" s="131">
        <v>3.7810000000000001</v>
      </c>
      <c r="AO5" s="131"/>
      <c r="AP5" s="131">
        <v>3.8130000000000002</v>
      </c>
      <c r="AQ5" s="131"/>
      <c r="AR5" s="131">
        <v>3.8690000000000002</v>
      </c>
      <c r="AS5" s="131"/>
      <c r="AT5" s="131"/>
      <c r="AU5" s="131">
        <v>6.9950000000000001</v>
      </c>
    </row>
    <row r="6" spans="2:48" ht="30.75" thickBot="1" x14ac:dyDescent="0.3">
      <c r="C6" s="179"/>
      <c r="D6" s="176" t="s">
        <v>119</v>
      </c>
      <c r="E6" s="38">
        <v>6.995E-13</v>
      </c>
      <c r="F6" s="142">
        <f>E6*F$1</f>
        <v>6995</v>
      </c>
      <c r="G6" s="47"/>
      <c r="H6" s="44"/>
      <c r="I6" s="61"/>
      <c r="J6" s="48"/>
      <c r="K6" s="43">
        <v>7.1179999999999996E-13</v>
      </c>
      <c r="L6" s="39">
        <f>K6*$F$1</f>
        <v>7118</v>
      </c>
      <c r="M6" s="47"/>
      <c r="N6" s="44"/>
      <c r="O6" s="13"/>
      <c r="P6" s="49">
        <v>7.1829999999999998E-13</v>
      </c>
      <c r="Q6" s="46">
        <f>P6*$F$1</f>
        <v>7183</v>
      </c>
      <c r="R6" s="47"/>
      <c r="AI6" s="130" t="s">
        <v>117</v>
      </c>
      <c r="AJ6" s="133">
        <v>7.1159999999999997</v>
      </c>
      <c r="AK6" s="131"/>
      <c r="AL6" s="131">
        <v>7.1719999999999997</v>
      </c>
      <c r="AM6" s="131"/>
      <c r="AN6" s="131">
        <v>3.78</v>
      </c>
      <c r="AO6" s="131"/>
      <c r="AP6" s="131">
        <v>3.8140000000000001</v>
      </c>
      <c r="AQ6" s="131"/>
      <c r="AR6" s="131">
        <v>3.8570000000000002</v>
      </c>
      <c r="AS6" s="131"/>
      <c r="AT6" s="131"/>
      <c r="AU6" s="131">
        <v>6.99</v>
      </c>
    </row>
    <row r="7" spans="2:48" ht="16.5" thickBot="1" x14ac:dyDescent="0.3">
      <c r="C7" s="180"/>
      <c r="D7" s="177" t="s">
        <v>124</v>
      </c>
      <c r="E7" s="56">
        <v>6.9899999999999995E-13</v>
      </c>
      <c r="F7" s="147">
        <f>E7*F$1</f>
        <v>6989.9999999999991</v>
      </c>
      <c r="G7" s="145"/>
      <c r="H7" s="129"/>
      <c r="I7" s="69"/>
      <c r="J7" s="148"/>
      <c r="K7" s="60">
        <v>7.1160000000000002E-13</v>
      </c>
      <c r="L7" s="57">
        <f>K7*$F$1</f>
        <v>7116</v>
      </c>
      <c r="M7" s="145"/>
      <c r="N7" s="129"/>
      <c r="O7" s="36"/>
      <c r="P7" s="60">
        <v>7.1720000000000001E-13</v>
      </c>
      <c r="Q7" s="57">
        <f>P7*$F$1</f>
        <v>7172</v>
      </c>
      <c r="R7" s="145"/>
      <c r="AI7" s="2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</row>
    <row r="8" spans="2:48" ht="15.75" x14ac:dyDescent="0.25">
      <c r="C8" s="62"/>
      <c r="D8" s="172"/>
      <c r="E8" s="38"/>
      <c r="F8" s="39"/>
      <c r="G8" s="40"/>
      <c r="H8" s="44"/>
      <c r="I8" s="41"/>
      <c r="J8" s="42"/>
      <c r="K8" s="43"/>
      <c r="L8" s="39"/>
      <c r="M8" s="40"/>
      <c r="N8" s="44"/>
      <c r="P8" s="43"/>
      <c r="Q8" s="39"/>
      <c r="R8" s="40"/>
    </row>
    <row r="9" spans="2:48" ht="15.75" x14ac:dyDescent="0.25">
      <c r="C9" s="84" t="s">
        <v>31</v>
      </c>
      <c r="D9" s="171" t="s">
        <v>32</v>
      </c>
      <c r="E9" s="45">
        <v>1.3344E-12</v>
      </c>
      <c r="F9" s="46">
        <f>E9*F$1</f>
        <v>13344</v>
      </c>
      <c r="G9" s="47">
        <v>1</v>
      </c>
      <c r="H9" s="44"/>
      <c r="I9" s="41"/>
      <c r="J9" s="48" t="s">
        <v>44</v>
      </c>
      <c r="K9" s="49">
        <v>1.3158790000000001E-12</v>
      </c>
      <c r="L9" s="39">
        <f>K9*$F$1</f>
        <v>13158.79</v>
      </c>
      <c r="M9" s="47">
        <v>0.8</v>
      </c>
      <c r="N9" s="44"/>
      <c r="P9" s="49">
        <v>1.3084E-12</v>
      </c>
      <c r="Q9" s="39">
        <f>P9*$F$1</f>
        <v>13084</v>
      </c>
      <c r="R9" s="47">
        <v>0.9</v>
      </c>
    </row>
    <row r="10" spans="2:48" ht="15.75" x14ac:dyDescent="0.25">
      <c r="C10" s="84"/>
      <c r="D10" s="171"/>
      <c r="E10" s="45"/>
      <c r="F10" s="46"/>
      <c r="G10" s="47"/>
      <c r="H10" s="44"/>
      <c r="I10" s="41"/>
      <c r="J10" s="48"/>
      <c r="K10" s="49"/>
      <c r="L10" s="46"/>
      <c r="M10" s="47"/>
      <c r="N10" s="44"/>
      <c r="P10" s="49"/>
      <c r="Q10" s="46"/>
      <c r="R10" s="47"/>
      <c r="AJ10" s="34">
        <f>AVERAGE(AJ3:AJ6)</f>
        <v>7.117</v>
      </c>
      <c r="AK10" s="34">
        <f>MAX(AJ3:AJ9)-MIN(AJ3:AJ9)</f>
        <v>2.0000000000006679E-3</v>
      </c>
      <c r="AL10" s="34">
        <f>AVERAGE(AL3:AL6)</f>
        <v>7.1764999999999999</v>
      </c>
      <c r="AM10" s="34">
        <f>MAX(AL3:AL9)-MIN(AL3:AL9)</f>
        <v>1.1000000000000121E-2</v>
      </c>
      <c r="AN10" s="34">
        <f>AVERAGE(AN3:AN7)</f>
        <v>3.78525</v>
      </c>
      <c r="AO10" s="34">
        <f>MAX(AN3:AN9)-MIN(AN3:AN6)</f>
        <v>1.1000000000000121E-2</v>
      </c>
      <c r="AP10" s="34">
        <f>AVERAGE(AP3:AP7)</f>
        <v>3.8122500000000001</v>
      </c>
      <c r="AQ10" s="34">
        <f>MAX(AP3:AP9)-MIN(AP3:AP9)</f>
        <v>3.0000000000001137E-3</v>
      </c>
      <c r="AR10" s="34">
        <f>AVERAGE(AR3:AR6)</f>
        <v>3.8620000000000001</v>
      </c>
      <c r="AT10" s="34">
        <f>MAX(AR3:AR6)-MIN(AR3:AR6)</f>
        <v>1.2000000000000011E-2</v>
      </c>
      <c r="AU10" s="34">
        <f>AVERAGE(AU3:AU6)</f>
        <v>6.9945000000000004</v>
      </c>
      <c r="AV10">
        <f>MAX(AU3:AU6)-MIN(AU3:AU6)</f>
        <v>1.1999999999999567E-2</v>
      </c>
    </row>
    <row r="11" spans="2:48" ht="16.5" thickBot="1" x14ac:dyDescent="0.3">
      <c r="C11" s="84" t="s">
        <v>33</v>
      </c>
      <c r="D11" s="171" t="s">
        <v>36</v>
      </c>
      <c r="E11" s="45">
        <v>8.3936999999999999E-13</v>
      </c>
      <c r="F11" s="46">
        <f>E11*F$1</f>
        <v>8393.7000000000007</v>
      </c>
      <c r="G11" s="47">
        <v>0.6</v>
      </c>
      <c r="H11" s="44"/>
      <c r="I11" s="41"/>
      <c r="J11" s="50" t="s">
        <v>45</v>
      </c>
      <c r="K11" s="49">
        <v>8.2086E-13</v>
      </c>
      <c r="L11" s="39">
        <f>K11*$F$1</f>
        <v>8208.6</v>
      </c>
      <c r="M11" s="47">
        <v>0.6</v>
      </c>
      <c r="N11" s="44"/>
      <c r="P11" s="49">
        <v>8.1180999999999995E-13</v>
      </c>
      <c r="Q11" s="39">
        <f>P11*$F$1</f>
        <v>8118.0999999999995</v>
      </c>
      <c r="R11" s="47">
        <v>0.6</v>
      </c>
    </row>
    <row r="12" spans="2:48" ht="16.5" thickTop="1" x14ac:dyDescent="0.25">
      <c r="C12" s="84"/>
      <c r="D12" s="171"/>
      <c r="E12" s="45"/>
      <c r="F12" s="46"/>
      <c r="G12" s="47"/>
      <c r="H12" s="44"/>
      <c r="I12" s="41"/>
      <c r="J12" s="48"/>
      <c r="K12" s="49"/>
      <c r="L12" s="46"/>
      <c r="M12" s="47"/>
      <c r="N12" s="44"/>
      <c r="P12" s="49"/>
      <c r="Q12" s="46"/>
      <c r="R12" s="47"/>
    </row>
    <row r="13" spans="2:48" ht="26.25" x14ac:dyDescent="0.4">
      <c r="C13" s="84" t="s">
        <v>34</v>
      </c>
      <c r="D13" s="173" t="s">
        <v>41</v>
      </c>
      <c r="E13" s="45">
        <v>7.2412999999999996E-13</v>
      </c>
      <c r="F13" s="46">
        <f>E13*F$1</f>
        <v>7241.2999999999993</v>
      </c>
      <c r="G13" s="47">
        <v>4.5</v>
      </c>
      <c r="H13" s="44"/>
      <c r="I13" s="41"/>
      <c r="J13" s="51" t="s">
        <v>47</v>
      </c>
      <c r="K13" s="49">
        <v>7.1309999999999996E-13</v>
      </c>
      <c r="L13" s="39">
        <f>K13*$F$1</f>
        <v>7131</v>
      </c>
      <c r="M13" s="47">
        <v>2.7</v>
      </c>
      <c r="N13" s="44"/>
      <c r="P13" s="49">
        <v>7.0500000000000003E-13</v>
      </c>
      <c r="Q13" s="39">
        <f>P13*$F$1</f>
        <v>7050</v>
      </c>
      <c r="R13" s="47">
        <v>6</v>
      </c>
      <c r="T13" s="13"/>
      <c r="U13" s="29"/>
    </row>
    <row r="14" spans="2:48" ht="15.75" x14ac:dyDescent="0.25">
      <c r="C14" s="84"/>
      <c r="D14" s="173" t="s">
        <v>37</v>
      </c>
      <c r="E14" s="45"/>
      <c r="F14" s="46"/>
      <c r="G14" s="47"/>
      <c r="H14" s="44"/>
      <c r="I14" s="41"/>
      <c r="J14" s="48"/>
      <c r="K14" s="49"/>
      <c r="L14" s="46"/>
      <c r="M14" s="47"/>
      <c r="N14" s="44"/>
      <c r="P14" s="49"/>
      <c r="Q14" s="46"/>
      <c r="R14" s="47"/>
    </row>
    <row r="15" spans="2:48" ht="15.75" x14ac:dyDescent="0.25">
      <c r="C15" s="84" t="s">
        <v>35</v>
      </c>
      <c r="D15" s="173" t="s">
        <v>39</v>
      </c>
      <c r="E15" s="45">
        <v>-9.2957600000000008E-13</v>
      </c>
      <c r="F15" s="46">
        <f>E15*F$1</f>
        <v>-9295.76</v>
      </c>
      <c r="G15" s="47">
        <v>1.5</v>
      </c>
      <c r="H15" s="44"/>
      <c r="I15" s="41"/>
      <c r="J15" s="51" t="s">
        <v>46</v>
      </c>
      <c r="K15" s="49">
        <v>-9.27586E-13</v>
      </c>
      <c r="L15" s="39">
        <f>K15*$F$1</f>
        <v>-9275.86</v>
      </c>
      <c r="M15" s="47">
        <v>0.6</v>
      </c>
      <c r="N15" s="44"/>
      <c r="P15" s="49">
        <v>-9.2540000000000008E-13</v>
      </c>
      <c r="Q15" s="39">
        <f>P15*$F$1</f>
        <v>-9254</v>
      </c>
      <c r="R15" s="47">
        <v>1</v>
      </c>
    </row>
    <row r="16" spans="2:48" ht="16.5" thickBot="1" x14ac:dyDescent="0.3">
      <c r="C16" s="187"/>
      <c r="D16" s="202"/>
      <c r="E16" s="52"/>
      <c r="F16" s="53"/>
      <c r="G16" s="54"/>
      <c r="H16" s="44"/>
      <c r="I16" s="41"/>
      <c r="J16" s="50"/>
      <c r="K16" s="55"/>
      <c r="L16" s="53"/>
      <c r="M16" s="54"/>
      <c r="N16" s="44"/>
      <c r="P16" s="55"/>
      <c r="Q16" s="53"/>
      <c r="R16" s="54"/>
    </row>
    <row r="17" spans="2:47" ht="17.25" thickTop="1" thickBot="1" x14ac:dyDescent="0.3">
      <c r="C17" s="250" t="s">
        <v>40</v>
      </c>
      <c r="D17" s="181" t="s">
        <v>122</v>
      </c>
      <c r="E17" s="193"/>
      <c r="F17" s="156">
        <f>F$11-F$9+F4+F$13+F$15</f>
        <v>-2.7600000000002183</v>
      </c>
      <c r="G17" s="157">
        <f t="array" ref="G17">SQRT(SUM(G4:G15*G4:G15))</f>
        <v>12.956079653969406</v>
      </c>
      <c r="H17" s="44"/>
      <c r="I17" s="41"/>
      <c r="J17" s="194"/>
      <c r="K17" s="160"/>
      <c r="L17" s="156">
        <f>L$11-L$9+L4+L$13+L$15</f>
        <v>21.949999999998909</v>
      </c>
      <c r="M17" s="157">
        <f t="array" ref="M17">SQRT(SUM(M4:M15*M4:M15))</f>
        <v>3.5566838487557484</v>
      </c>
      <c r="N17" s="44"/>
      <c r="P17" s="160"/>
      <c r="Q17" s="156">
        <f>Q$11-Q$9+Q4+Q$13+Q$15</f>
        <v>6.0999999999985448</v>
      </c>
      <c r="R17" s="58">
        <f t="array" ref="R17">SQRT(SUM(R4:R15*R4:R15))</f>
        <v>8.612200647918046</v>
      </c>
    </row>
    <row r="18" spans="2:47" ht="30" x14ac:dyDescent="0.25">
      <c r="C18" s="251"/>
      <c r="D18" s="181" t="s">
        <v>123</v>
      </c>
      <c r="E18" s="197"/>
      <c r="F18" s="198">
        <f>F$11-F$9+F5+F$13+F$15</f>
        <v>-13.760000000000218</v>
      </c>
      <c r="G18" s="199"/>
      <c r="H18" s="199"/>
      <c r="I18" s="164"/>
      <c r="J18" s="197"/>
      <c r="K18" s="164"/>
      <c r="L18" s="198">
        <f>L$11-L$9+L5+L$13+L$15</f>
        <v>21.949999999998909</v>
      </c>
      <c r="M18" s="164"/>
      <c r="N18" s="164"/>
      <c r="O18" s="164"/>
      <c r="P18" s="164"/>
      <c r="Q18" s="198">
        <f>Q$11-Q$9+Q5+Q$13+Q$15</f>
        <v>5.0999999999985448</v>
      </c>
    </row>
    <row r="19" spans="2:47" ht="16.5" thickBot="1" x14ac:dyDescent="0.3">
      <c r="C19" s="251"/>
      <c r="D19" s="182" t="s">
        <v>119</v>
      </c>
      <c r="E19" s="195"/>
      <c r="F19" s="144">
        <f>F$11-F$9+F6+F$13+F$15</f>
        <v>-9.7600000000002183</v>
      </c>
      <c r="G19" s="196"/>
      <c r="H19" s="196"/>
      <c r="I19" s="169"/>
      <c r="J19" s="195"/>
      <c r="K19" s="169"/>
      <c r="L19" s="144">
        <f>L$11-L$9+L6+L$13+L$15</f>
        <v>22.949999999998909</v>
      </c>
      <c r="M19" s="169"/>
      <c r="N19" s="169"/>
      <c r="O19" s="169"/>
      <c r="P19" s="169"/>
      <c r="Q19" s="144">
        <f>Q$11-Q$9+Q6+Q$13+Q$15</f>
        <v>13.099999999998545</v>
      </c>
    </row>
    <row r="20" spans="2:47" ht="32.25" thickBot="1" x14ac:dyDescent="0.3">
      <c r="C20" s="252"/>
      <c r="D20" s="182" t="s">
        <v>124</v>
      </c>
      <c r="E20" s="200"/>
      <c r="F20" s="57">
        <f>F$11-F$9+F7+F$13+F$15</f>
        <v>-14.760000000000218</v>
      </c>
      <c r="G20" s="201"/>
      <c r="H20" s="201"/>
      <c r="I20" s="36"/>
      <c r="J20" s="200"/>
      <c r="K20" s="36"/>
      <c r="L20" s="57">
        <f>L$11-L$9+L7+L$13+L$15</f>
        <v>20.949999999998909</v>
      </c>
      <c r="M20" s="36"/>
      <c r="N20" s="36"/>
      <c r="O20" s="36"/>
      <c r="P20" s="36"/>
      <c r="Q20" s="57">
        <f>Q$11-Q$9+Q7+Q$13+Q$15</f>
        <v>2.0999999999985448</v>
      </c>
    </row>
    <row r="21" spans="2:47" ht="15.75" x14ac:dyDescent="0.25">
      <c r="C21" s="41"/>
      <c r="F21" s="26">
        <f>AVERAGE(F17:F20)</f>
        <v>-10.260000000000218</v>
      </c>
      <c r="G21" s="25">
        <f>STDEV(F17:F20)</f>
        <v>5.4467115461227307</v>
      </c>
      <c r="J21" s="22"/>
      <c r="L21" s="26">
        <f>AVERAGE(L17:L20)</f>
        <v>21.949999999998909</v>
      </c>
      <c r="M21" s="25">
        <f>STDEV(L17:L20)</f>
        <v>0.81649658092772603</v>
      </c>
      <c r="N21" s="13"/>
      <c r="Q21" s="26">
        <f>AVERAGE(Q17:Q20)</f>
        <v>6.5999999999985448</v>
      </c>
      <c r="R21" s="25">
        <f>STDEV(Q17:Q20)</f>
        <v>4.6547466812563139</v>
      </c>
    </row>
    <row r="22" spans="2:47" ht="24" thickBot="1" x14ac:dyDescent="0.4">
      <c r="B22" s="103" t="s">
        <v>66</v>
      </c>
      <c r="C22" s="103"/>
      <c r="E22" s="28" t="s">
        <v>51</v>
      </c>
      <c r="G22"/>
      <c r="H22"/>
      <c r="J22" s="22"/>
      <c r="K22" s="37" t="s">
        <v>52</v>
      </c>
      <c r="N22" s="13"/>
      <c r="P22" s="91" t="s">
        <v>60</v>
      </c>
      <c r="Q22" s="92"/>
      <c r="R22" s="36"/>
      <c r="S22" s="36"/>
      <c r="T22" s="93" t="s">
        <v>52</v>
      </c>
      <c r="U22" s="36"/>
      <c r="X22" s="28" t="s">
        <v>62</v>
      </c>
      <c r="Y22" s="26"/>
      <c r="AB22" s="37" t="s">
        <v>52</v>
      </c>
      <c r="AJ22" s="34" t="s">
        <v>75</v>
      </c>
      <c r="AL22" s="34" t="s">
        <v>79</v>
      </c>
      <c r="AN22" s="34" t="s">
        <v>80</v>
      </c>
      <c r="AP22" s="34" t="s">
        <v>83</v>
      </c>
      <c r="AR22" s="34" t="s">
        <v>84</v>
      </c>
    </row>
    <row r="23" spans="2:47" s="33" customFormat="1" ht="48" thickBot="1" x14ac:dyDescent="0.3">
      <c r="C23" s="86"/>
      <c r="D23" s="35"/>
      <c r="E23" s="71" t="s">
        <v>59</v>
      </c>
      <c r="F23" s="72" t="s">
        <v>56</v>
      </c>
      <c r="G23" s="73" t="s">
        <v>54</v>
      </c>
      <c r="H23" s="128"/>
      <c r="I23" s="74"/>
      <c r="J23" s="75" t="s">
        <v>46</v>
      </c>
      <c r="K23" s="76" t="s">
        <v>55</v>
      </c>
      <c r="L23" s="73" t="s">
        <v>57</v>
      </c>
      <c r="M23" s="77"/>
      <c r="N23" s="77"/>
      <c r="P23" s="87" t="s">
        <v>58</v>
      </c>
      <c r="Q23" s="88" t="s">
        <v>55</v>
      </c>
      <c r="R23" s="89" t="s">
        <v>54</v>
      </c>
      <c r="S23" s="77"/>
      <c r="T23" s="90" t="s">
        <v>56</v>
      </c>
      <c r="U23" s="89" t="s">
        <v>57</v>
      </c>
      <c r="V23" s="79"/>
      <c r="X23" s="78" t="s">
        <v>58</v>
      </c>
      <c r="Y23" s="72" t="s">
        <v>55</v>
      </c>
      <c r="Z23" s="73" t="s">
        <v>54</v>
      </c>
      <c r="AA23" s="74"/>
      <c r="AB23" s="76" t="s">
        <v>56</v>
      </c>
      <c r="AC23" s="73" t="s">
        <v>57</v>
      </c>
      <c r="AI23" s="130" t="s">
        <v>118</v>
      </c>
      <c r="AJ23" s="132">
        <v>3.9119999999999999</v>
      </c>
      <c r="AK23" s="132"/>
      <c r="AL23" s="132">
        <v>3.9849999999999999</v>
      </c>
      <c r="AM23" s="132"/>
      <c r="AN23" s="132">
        <v>4.0129999999999999</v>
      </c>
      <c r="AO23" s="132"/>
      <c r="AP23" s="132">
        <v>4.141</v>
      </c>
      <c r="AQ23" s="132"/>
      <c r="AR23" s="132">
        <v>-8.9809999999999999</v>
      </c>
      <c r="AS23" s="241"/>
      <c r="AT23" s="134"/>
      <c r="AU23" s="135"/>
    </row>
    <row r="24" spans="2:47" ht="30.75" thickTop="1" x14ac:dyDescent="0.25">
      <c r="C24" s="152" t="s">
        <v>38</v>
      </c>
      <c r="D24" s="181" t="s">
        <v>122</v>
      </c>
      <c r="E24" s="38">
        <v>3.7889999999999998E-13</v>
      </c>
      <c r="F24" s="39">
        <f>E24*$F$1</f>
        <v>3789</v>
      </c>
      <c r="G24" s="40">
        <v>11</v>
      </c>
      <c r="H24" s="44"/>
      <c r="I24" s="61"/>
      <c r="J24" s="61"/>
      <c r="K24" s="62"/>
      <c r="L24" s="63"/>
      <c r="N24" s="61"/>
      <c r="P24" s="43">
        <v>3.8110000000000001E-13</v>
      </c>
      <c r="Q24" s="39">
        <f>P24*$F$1</f>
        <v>3811</v>
      </c>
      <c r="R24" s="40">
        <v>14</v>
      </c>
      <c r="S24" s="61"/>
      <c r="T24" s="62"/>
      <c r="U24" s="63"/>
      <c r="X24" s="43">
        <v>3.8609999999999999E-13</v>
      </c>
      <c r="Y24" s="39">
        <f>X24*$F$1</f>
        <v>3861</v>
      </c>
      <c r="Z24" s="40">
        <v>21</v>
      </c>
      <c r="AA24" s="61"/>
      <c r="AB24" s="62"/>
      <c r="AC24" s="63"/>
      <c r="AI24" s="130" t="s">
        <v>120</v>
      </c>
      <c r="AJ24" s="131">
        <v>3.9129999999999998</v>
      </c>
      <c r="AK24" s="131"/>
      <c r="AL24" s="131">
        <v>3.9929999999999999</v>
      </c>
      <c r="AM24" s="131"/>
      <c r="AN24" s="132">
        <v>4.0110000000000001</v>
      </c>
      <c r="AO24" s="131"/>
      <c r="AP24" s="132">
        <v>4.1139999999999999</v>
      </c>
      <c r="AQ24" s="131"/>
      <c r="AR24" s="131">
        <v>-8.9770000000000003</v>
      </c>
      <c r="AS24" s="242"/>
    </row>
    <row r="25" spans="2:47" ht="30" x14ac:dyDescent="0.25">
      <c r="C25" s="166"/>
      <c r="D25" s="183" t="s">
        <v>123</v>
      </c>
      <c r="E25" s="155">
        <v>3.7910000000000002E-13</v>
      </c>
      <c r="F25" s="156">
        <f t="shared" ref="F25:F27" si="0">E25*$F$1</f>
        <v>3791</v>
      </c>
      <c r="G25" s="157"/>
      <c r="H25" s="44"/>
      <c r="I25" s="61"/>
      <c r="J25" s="61"/>
      <c r="K25" s="158"/>
      <c r="L25" s="159"/>
      <c r="N25" s="61"/>
      <c r="P25" s="160">
        <v>3.8110000000000001E-13</v>
      </c>
      <c r="Q25" s="156">
        <f t="shared" ref="Q25:Q27" si="1">P25*$F$1</f>
        <v>3811</v>
      </c>
      <c r="R25" s="157"/>
      <c r="S25" s="61"/>
      <c r="T25" s="158"/>
      <c r="U25" s="159"/>
      <c r="X25" s="43">
        <v>3.8609999999999999E-13</v>
      </c>
      <c r="Y25" s="39">
        <f>X25*$F$1</f>
        <v>3861</v>
      </c>
      <c r="Z25" s="157"/>
      <c r="AA25" s="61"/>
      <c r="AB25" s="158"/>
      <c r="AC25" s="159"/>
      <c r="AI25" s="130" t="s">
        <v>119</v>
      </c>
      <c r="AJ25" s="131">
        <v>3.92</v>
      </c>
      <c r="AK25" s="131"/>
      <c r="AL25" s="131">
        <v>3.9889999999999999</v>
      </c>
      <c r="AM25" s="131"/>
      <c r="AN25" s="132">
        <v>4.008</v>
      </c>
      <c r="AO25" s="131"/>
      <c r="AP25" s="132">
        <v>4.1369999999999996</v>
      </c>
      <c r="AQ25" s="131"/>
      <c r="AR25" s="131"/>
      <c r="AS25" s="242"/>
    </row>
    <row r="26" spans="2:47" ht="30" x14ac:dyDescent="0.25">
      <c r="C26" s="153"/>
      <c r="D26" s="182" t="s">
        <v>119</v>
      </c>
      <c r="E26" s="45">
        <v>3.7810000000000002E-13</v>
      </c>
      <c r="F26" s="46">
        <f t="shared" si="0"/>
        <v>3781.0000000000005</v>
      </c>
      <c r="G26" s="47"/>
      <c r="H26" s="162"/>
      <c r="I26" s="163"/>
      <c r="J26" s="163"/>
      <c r="K26" s="84"/>
      <c r="L26" s="65"/>
      <c r="M26" s="164"/>
      <c r="N26" s="163"/>
      <c r="O26" s="164"/>
      <c r="P26" s="49">
        <v>3.813E-13</v>
      </c>
      <c r="Q26" s="46">
        <f t="shared" si="1"/>
        <v>3813</v>
      </c>
      <c r="R26" s="47"/>
      <c r="S26" s="163"/>
      <c r="T26" s="84"/>
      <c r="U26" s="65"/>
      <c r="V26" s="164"/>
      <c r="W26" s="164"/>
      <c r="X26" s="43">
        <v>3.869E-13</v>
      </c>
      <c r="Y26" s="39">
        <f>X26*$F$1</f>
        <v>3869</v>
      </c>
      <c r="Z26" s="47"/>
      <c r="AA26" s="163"/>
      <c r="AB26" s="84"/>
      <c r="AC26" s="65"/>
      <c r="AI26" s="130" t="s">
        <v>117</v>
      </c>
      <c r="AJ26" s="131">
        <v>3.944</v>
      </c>
      <c r="AK26" s="131"/>
      <c r="AL26" s="131">
        <v>3.99</v>
      </c>
      <c r="AM26" s="131"/>
      <c r="AN26" s="132">
        <v>4.0119999999999996</v>
      </c>
      <c r="AO26" s="131"/>
      <c r="AP26" s="132">
        <v>4.1210000000000004</v>
      </c>
      <c r="AQ26" s="131"/>
      <c r="AR26" s="131"/>
      <c r="AS26" s="242"/>
    </row>
    <row r="27" spans="2:47" ht="32.25" thickBot="1" x14ac:dyDescent="0.3">
      <c r="C27" s="154"/>
      <c r="D27" s="184" t="s">
        <v>124</v>
      </c>
      <c r="E27" s="56">
        <v>3.78E-13</v>
      </c>
      <c r="F27" s="57">
        <f t="shared" si="0"/>
        <v>3780</v>
      </c>
      <c r="G27" s="58"/>
      <c r="H27" s="129"/>
      <c r="I27" s="69"/>
      <c r="J27" s="69"/>
      <c r="K27" s="85"/>
      <c r="L27" s="165"/>
      <c r="M27" s="36"/>
      <c r="N27" s="69"/>
      <c r="O27" s="36"/>
      <c r="P27" s="60">
        <v>3.8140000000000002E-13</v>
      </c>
      <c r="Q27" s="57">
        <f t="shared" si="1"/>
        <v>3814</v>
      </c>
      <c r="R27" s="58"/>
      <c r="S27" s="69"/>
      <c r="T27" s="85"/>
      <c r="U27" s="165"/>
      <c r="V27" s="36"/>
      <c r="W27" s="36"/>
      <c r="X27" s="60">
        <v>3.8570000000000001E-13</v>
      </c>
      <c r="Y27" s="39">
        <f>X27*$F$1</f>
        <v>3857</v>
      </c>
      <c r="Z27" s="58"/>
      <c r="AA27" s="69"/>
      <c r="AB27" s="85"/>
      <c r="AC27" s="165"/>
    </row>
    <row r="28" spans="2:47" ht="15.75" x14ac:dyDescent="0.25">
      <c r="C28" s="62" t="s">
        <v>52</v>
      </c>
      <c r="D28" s="178"/>
      <c r="E28" s="38">
        <v>3.7786379999999999E-13</v>
      </c>
      <c r="F28" s="39"/>
      <c r="G28" s="40"/>
      <c r="H28" s="44"/>
      <c r="I28" s="61"/>
      <c r="J28" s="61"/>
      <c r="K28" s="161">
        <f>E28*$F$1</f>
        <v>3778.6379999999999</v>
      </c>
      <c r="L28" s="63">
        <v>1.7</v>
      </c>
      <c r="M28" s="61"/>
      <c r="N28" s="61"/>
      <c r="P28" s="43">
        <v>3.814548E-13</v>
      </c>
      <c r="Q28" s="39"/>
      <c r="R28" s="40"/>
      <c r="S28" s="61"/>
      <c r="T28" s="161">
        <f>P28*$F$1</f>
        <v>3814.5479999999998</v>
      </c>
      <c r="U28" s="63">
        <v>2</v>
      </c>
      <c r="V28" s="41"/>
      <c r="X28" s="43">
        <v>3.8720500000000001E-13</v>
      </c>
      <c r="Y28" s="39"/>
      <c r="Z28" s="40"/>
      <c r="AA28" s="61"/>
      <c r="AB28" s="161">
        <f>X28*$F$1</f>
        <v>3872.05</v>
      </c>
      <c r="AC28" s="63">
        <v>2</v>
      </c>
      <c r="AJ28" s="34">
        <f>AVERAGE(AJ23:AJ27)</f>
        <v>3.92225</v>
      </c>
      <c r="AK28" s="34">
        <f>MAX(AJ23:AJ27)-MIN(AJ23:AJ27)</f>
        <v>3.2000000000000028E-2</v>
      </c>
      <c r="AL28" s="34">
        <f>AVERAGE(AL23:AL27)</f>
        <v>3.9892499999999997</v>
      </c>
      <c r="AM28" s="34">
        <f>MAX(AL23:AL27)-MIN(AL23:AL27)</f>
        <v>8.0000000000000071E-3</v>
      </c>
      <c r="AN28" s="34">
        <f>AVERAGE(AN23:AN27)</f>
        <v>4.0110000000000001</v>
      </c>
      <c r="AO28" s="34">
        <f>MAX(AN23:AN27)-MIN(AN23:AN27)</f>
        <v>4.9999999999998934E-3</v>
      </c>
      <c r="AP28" s="34">
        <f>AVERAGE(AP23:AP27)</f>
        <v>4.1282499999999995</v>
      </c>
      <c r="AQ28" s="34">
        <f>MAX(AP23:AP27)-MIN(AP23:AP27)</f>
        <v>2.7000000000000135E-2</v>
      </c>
      <c r="AR28" s="34">
        <f>AVERAGE(AR23:AR27)</f>
        <v>-8.9789999999999992</v>
      </c>
      <c r="AT28" s="34">
        <f>MAX(AR23:AR27)-MIN(AR23:AR27)</f>
        <v>3.9999999999995595E-3</v>
      </c>
    </row>
    <row r="29" spans="2:47" ht="15.75" x14ac:dyDescent="0.25">
      <c r="C29" s="84"/>
      <c r="D29" s="178"/>
      <c r="E29" s="45"/>
      <c r="F29" s="46"/>
      <c r="G29" s="47"/>
      <c r="H29" s="44"/>
      <c r="I29" s="61"/>
      <c r="J29" s="61"/>
      <c r="K29" s="64"/>
      <c r="L29" s="65"/>
      <c r="M29" s="61"/>
      <c r="N29" s="61"/>
      <c r="P29" s="49"/>
      <c r="Q29" s="46"/>
      <c r="R29" s="47"/>
      <c r="S29" s="61"/>
      <c r="T29" s="64"/>
      <c r="U29" s="65"/>
      <c r="V29" s="41"/>
      <c r="X29" s="49"/>
      <c r="Y29" s="46"/>
      <c r="Z29" s="47"/>
      <c r="AA29" s="61"/>
      <c r="AB29" s="64"/>
      <c r="AC29" s="65"/>
      <c r="AK29" s="34">
        <f>AJ32-AJ24</f>
        <v>-3.9129999999999998</v>
      </c>
      <c r="AM29" s="34">
        <f>AL32-AL24</f>
        <v>-3.9929999999999999</v>
      </c>
      <c r="AO29" s="34">
        <f>AN32-AN24</f>
        <v>-4.0110000000000001</v>
      </c>
      <c r="AQ29" s="34">
        <f>AP32-AP24</f>
        <v>-4.1139999999999999</v>
      </c>
      <c r="AT29" s="34">
        <f>AR32-AR24</f>
        <v>8.9770000000000003</v>
      </c>
    </row>
    <row r="30" spans="2:47" ht="15.75" x14ac:dyDescent="0.25">
      <c r="C30" s="84" t="s">
        <v>31</v>
      </c>
      <c r="D30" s="178"/>
      <c r="E30" s="45">
        <v>1.2933600000000001E-12</v>
      </c>
      <c r="F30" s="46">
        <f>E30*$F$1</f>
        <v>12933.6</v>
      </c>
      <c r="G30" s="47">
        <v>0.6</v>
      </c>
      <c r="H30" s="44"/>
      <c r="I30" s="61"/>
      <c r="J30" s="61"/>
      <c r="K30" s="64">
        <f>F30</f>
        <v>12933.6</v>
      </c>
      <c r="L30" s="66">
        <f t="shared" ref="L30:L36" si="2">G30</f>
        <v>0.6</v>
      </c>
      <c r="M30" s="41"/>
      <c r="N30" s="41"/>
      <c r="P30" s="49">
        <v>1.2880499999999999E-12</v>
      </c>
      <c r="Q30" s="46">
        <f>P30*$F$1</f>
        <v>12880.5</v>
      </c>
      <c r="R30" s="47">
        <v>0.8</v>
      </c>
      <c r="S30" s="61"/>
      <c r="T30" s="64">
        <f>Q30</f>
        <v>12880.5</v>
      </c>
      <c r="U30" s="66">
        <f>R30</f>
        <v>0.8</v>
      </c>
      <c r="V30" s="41"/>
      <c r="X30" s="49">
        <v>1.2773E-12</v>
      </c>
      <c r="Y30" s="46">
        <f>X30*$F$1</f>
        <v>12773</v>
      </c>
      <c r="Z30" s="47">
        <v>0.9</v>
      </c>
      <c r="AA30" s="61"/>
      <c r="AB30" s="64">
        <f>Y30</f>
        <v>12773</v>
      </c>
      <c r="AC30" s="66">
        <f>Z30</f>
        <v>0.9</v>
      </c>
    </row>
    <row r="31" spans="2:47" ht="15.75" x14ac:dyDescent="0.25">
      <c r="C31" s="84"/>
      <c r="D31" s="178"/>
      <c r="E31" s="45"/>
      <c r="F31" s="46"/>
      <c r="G31" s="47"/>
      <c r="H31" s="44"/>
      <c r="I31" s="61"/>
      <c r="J31" s="61"/>
      <c r="K31" s="64"/>
      <c r="L31" s="66"/>
      <c r="M31" s="41"/>
      <c r="N31" s="41"/>
      <c r="P31" s="49"/>
      <c r="Q31" s="46"/>
      <c r="R31" s="47"/>
      <c r="S31" s="61"/>
      <c r="T31" s="64"/>
      <c r="U31" s="66"/>
      <c r="V31" s="41"/>
      <c r="X31" s="49"/>
      <c r="Y31" s="46"/>
      <c r="Z31" s="47"/>
      <c r="AA31" s="61"/>
      <c r="AB31" s="64"/>
      <c r="AC31" s="66"/>
    </row>
    <row r="32" spans="2:47" ht="15.75" x14ac:dyDescent="0.25">
      <c r="C32" s="84" t="s">
        <v>33</v>
      </c>
      <c r="D32" s="178"/>
      <c r="E32" s="45">
        <v>7.9500999999999996E-13</v>
      </c>
      <c r="F32" s="39">
        <f>E32*$F$1</f>
        <v>7950.0999999999995</v>
      </c>
      <c r="G32" s="47">
        <v>0.6</v>
      </c>
      <c r="H32" s="44"/>
      <c r="I32" s="61"/>
      <c r="J32" s="61"/>
      <c r="K32" s="64">
        <f>F32</f>
        <v>7950.0999999999995</v>
      </c>
      <c r="L32" s="66">
        <f t="shared" si="2"/>
        <v>0.6</v>
      </c>
      <c r="M32" s="41"/>
      <c r="N32" s="41"/>
      <c r="P32" s="49">
        <v>7.8799999999999997E-13</v>
      </c>
      <c r="Q32" s="39">
        <f>P32*$F$1</f>
        <v>7880</v>
      </c>
      <c r="R32" s="47">
        <v>7</v>
      </c>
      <c r="S32" s="61"/>
      <c r="T32" s="64">
        <f>Q32</f>
        <v>7880</v>
      </c>
      <c r="U32" s="66">
        <f>R32</f>
        <v>7</v>
      </c>
      <c r="V32" s="41"/>
      <c r="X32" s="49">
        <v>7.7732999999999998E-13</v>
      </c>
      <c r="Y32" s="39">
        <f>X32*$F$1</f>
        <v>7773.3</v>
      </c>
      <c r="Z32" s="47">
        <v>0.6</v>
      </c>
      <c r="AA32" s="61"/>
      <c r="AB32" s="64">
        <f>Y32</f>
        <v>7773.3</v>
      </c>
      <c r="AC32" s="66">
        <f>Z32</f>
        <v>0.6</v>
      </c>
    </row>
    <row r="33" spans="2:49" ht="15.75" x14ac:dyDescent="0.25">
      <c r="C33" s="84"/>
      <c r="D33" s="178"/>
      <c r="E33" s="45"/>
      <c r="F33" s="46"/>
      <c r="G33" s="47"/>
      <c r="H33" s="44"/>
      <c r="I33" s="61"/>
      <c r="J33" s="61"/>
      <c r="K33" s="64"/>
      <c r="L33" s="66"/>
      <c r="M33" s="41"/>
      <c r="N33" s="41"/>
      <c r="P33" s="49"/>
      <c r="Q33" s="46"/>
      <c r="R33" s="47"/>
      <c r="S33" s="61"/>
      <c r="T33" s="64"/>
      <c r="U33" s="66"/>
      <c r="V33" s="41"/>
      <c r="X33" s="49"/>
      <c r="Y33" s="46"/>
      <c r="Z33" s="47"/>
      <c r="AA33" s="61"/>
      <c r="AB33" s="64"/>
      <c r="AC33" s="66"/>
    </row>
    <row r="34" spans="2:49" ht="15.75" x14ac:dyDescent="0.25">
      <c r="C34" s="84" t="s">
        <v>34</v>
      </c>
      <c r="D34" s="178"/>
      <c r="E34" s="45">
        <v>1.0369E-12</v>
      </c>
      <c r="F34" s="39">
        <f>E34*$F$1</f>
        <v>10369</v>
      </c>
      <c r="G34" s="47">
        <v>3</v>
      </c>
      <c r="H34" s="44"/>
      <c r="I34" s="61"/>
      <c r="J34" s="61"/>
      <c r="K34" s="64">
        <f>F34</f>
        <v>10369</v>
      </c>
      <c r="L34" s="66">
        <f t="shared" si="2"/>
        <v>3</v>
      </c>
      <c r="M34" s="41"/>
      <c r="N34" s="41"/>
      <c r="P34" s="49">
        <v>1.0263999999999999E-12</v>
      </c>
      <c r="Q34" s="39">
        <f>P34*$F$1</f>
        <v>10264</v>
      </c>
      <c r="R34" s="47">
        <v>3</v>
      </c>
      <c r="S34" s="61"/>
      <c r="T34" s="64">
        <f>Q34</f>
        <v>10264</v>
      </c>
      <c r="U34" s="66">
        <f>R34</f>
        <v>3</v>
      </c>
      <c r="V34" s="41"/>
      <c r="X34" s="49">
        <v>1.0172999999999999E-12</v>
      </c>
      <c r="Y34" s="39">
        <f>X34*$F$1</f>
        <v>10173</v>
      </c>
      <c r="Z34" s="47">
        <v>8</v>
      </c>
      <c r="AA34" s="61"/>
      <c r="AB34" s="64">
        <f>Y34</f>
        <v>10173</v>
      </c>
      <c r="AC34" s="66">
        <f>Z34</f>
        <v>8</v>
      </c>
    </row>
    <row r="35" spans="2:49" ht="15.75" x14ac:dyDescent="0.25">
      <c r="C35" s="84"/>
      <c r="D35" s="178"/>
      <c r="E35" s="45"/>
      <c r="F35" s="46"/>
      <c r="G35" s="47"/>
      <c r="H35" s="44"/>
      <c r="I35" s="61"/>
      <c r="J35" s="61"/>
      <c r="K35" s="64"/>
      <c r="L35" s="66"/>
      <c r="M35" s="41"/>
      <c r="N35" s="41"/>
      <c r="P35" s="49"/>
      <c r="Q35" s="46"/>
      <c r="R35" s="47"/>
      <c r="S35" s="61"/>
      <c r="T35" s="64"/>
      <c r="U35" s="66"/>
      <c r="V35" s="41"/>
      <c r="X35" s="49"/>
      <c r="Y35" s="46"/>
      <c r="Z35" s="47"/>
      <c r="AA35" s="61"/>
      <c r="AB35" s="64"/>
      <c r="AC35" s="66"/>
    </row>
    <row r="36" spans="2:49" ht="15.75" x14ac:dyDescent="0.25">
      <c r="C36" s="84" t="s">
        <v>35</v>
      </c>
      <c r="D36" s="178"/>
      <c r="E36" s="45">
        <v>-9.159660000000001E-13</v>
      </c>
      <c r="F36" s="39">
        <f>E36*$F$1</f>
        <v>-9159.6600000000017</v>
      </c>
      <c r="G36" s="47">
        <v>4</v>
      </c>
      <c r="H36" s="44"/>
      <c r="I36" s="61"/>
      <c r="J36" s="61"/>
      <c r="K36" s="64">
        <f>F36</f>
        <v>-9159.6600000000017</v>
      </c>
      <c r="L36" s="66">
        <f t="shared" si="2"/>
        <v>4</v>
      </c>
      <c r="M36" s="41"/>
      <c r="N36" s="41"/>
      <c r="P36" s="49">
        <v>-9.0922999999999995E-13</v>
      </c>
      <c r="Q36" s="39">
        <f>P36*$F$1</f>
        <v>-9092.2999999999993</v>
      </c>
      <c r="R36" s="47">
        <v>2.1</v>
      </c>
      <c r="S36" s="61"/>
      <c r="T36" s="64">
        <f>Q36</f>
        <v>-9092.2999999999993</v>
      </c>
      <c r="U36" s="66">
        <f>R36</f>
        <v>2.1</v>
      </c>
      <c r="V36" s="41"/>
      <c r="X36" s="49">
        <v>-9.0420000000000002E-13</v>
      </c>
      <c r="Y36" s="39">
        <f>X36*$F$1</f>
        <v>-9042</v>
      </c>
      <c r="Z36" s="47">
        <v>4</v>
      </c>
      <c r="AA36" s="61"/>
      <c r="AB36" s="64">
        <f>Y36</f>
        <v>-9042</v>
      </c>
      <c r="AC36" s="66">
        <f>Z36</f>
        <v>4</v>
      </c>
    </row>
    <row r="37" spans="2:49" ht="16.5" thickBot="1" x14ac:dyDescent="0.3">
      <c r="C37" s="187"/>
      <c r="D37" s="178"/>
      <c r="E37" s="52"/>
      <c r="F37" s="53"/>
      <c r="G37" s="54"/>
      <c r="H37" s="44"/>
      <c r="I37" s="61"/>
      <c r="J37" s="61"/>
      <c r="K37" s="67"/>
      <c r="L37" s="68"/>
      <c r="M37" s="41"/>
      <c r="N37" s="41"/>
      <c r="P37" s="55"/>
      <c r="Q37" s="53"/>
      <c r="R37" s="54"/>
      <c r="S37" s="61"/>
      <c r="T37" s="67"/>
      <c r="U37" s="68"/>
      <c r="V37" s="41"/>
      <c r="X37" s="55"/>
      <c r="Y37" s="53"/>
      <c r="Z37" s="54"/>
      <c r="AA37" s="61"/>
      <c r="AB37" s="67"/>
      <c r="AC37" s="68"/>
    </row>
    <row r="38" spans="2:49" ht="17.25" thickTop="1" thickBot="1" x14ac:dyDescent="0.3">
      <c r="C38" s="244" t="s">
        <v>40</v>
      </c>
      <c r="D38" s="189" t="s">
        <v>122</v>
      </c>
      <c r="E38" s="188"/>
      <c r="F38" s="57">
        <f>F$32-F$30+F24+F$34+F$36</f>
        <v>14.839999999998327</v>
      </c>
      <c r="G38" s="58">
        <f t="array" ref="G38">SQRT(SUM(G24:G36*G24:G36))</f>
        <v>12.112803143781376</v>
      </c>
      <c r="H38" s="129"/>
      <c r="I38" s="69"/>
      <c r="J38" s="69"/>
      <c r="K38" s="70">
        <f>K32-K30+K28+K34+K36</f>
        <v>4.477999999997337</v>
      </c>
      <c r="L38" s="58">
        <f t="array" ref="L38">SQRT(SUM(L24:L36*L24:L36))</f>
        <v>5.3488316481265326</v>
      </c>
      <c r="M38" s="41"/>
      <c r="N38" s="41"/>
      <c r="P38" s="60"/>
      <c r="Q38" s="57">
        <f>Q$32-Q$30+Q24+Q$34+Q$36</f>
        <v>-17.799999999999272</v>
      </c>
      <c r="R38" s="58">
        <f t="array" ref="R38">SQRT(SUM(R24:R36*R24:R36))</f>
        <v>16.095030288881098</v>
      </c>
      <c r="S38" s="69"/>
      <c r="T38" s="70">
        <f>T32-T30+T28+T34+T36</f>
        <v>-14.252000000000407</v>
      </c>
      <c r="U38" s="58">
        <f t="array" ref="U38">SQRT(SUM(U24:U36*U24:U36))</f>
        <v>8.1884064383737076</v>
      </c>
      <c r="V38" s="41"/>
      <c r="X38" s="60"/>
      <c r="Y38" s="57">
        <f>Y$32-Y$30+Y24+Y$34+Y$36</f>
        <v>-7.7000000000007276</v>
      </c>
      <c r="Z38" s="58">
        <f t="array" ref="Z38">SQRT(SUM(Z24:Z36*Z24:Z36))</f>
        <v>22.851039363670093</v>
      </c>
      <c r="AA38" s="69"/>
      <c r="AB38" s="70">
        <f>AB32-AB30+AB28+AB34+AB36</f>
        <v>3.3500000000003638</v>
      </c>
      <c r="AC38" s="58">
        <f t="array" ref="AC38">SQRT(SUM(AC24:AC36*AC24:AC36))</f>
        <v>9.2287593965819692</v>
      </c>
    </row>
    <row r="39" spans="2:49" ht="33" thickBot="1" x14ac:dyDescent="0.45">
      <c r="C39" s="245"/>
      <c r="D39" s="190" t="s">
        <v>123</v>
      </c>
      <c r="E39" s="150"/>
      <c r="F39" s="57">
        <f>F$32-F$30+F25+F$34+F$36</f>
        <v>16.839999999998327</v>
      </c>
      <c r="G39" s="44"/>
      <c r="H39" s="44"/>
      <c r="I39" s="61"/>
      <c r="J39" s="61"/>
      <c r="K39" s="151"/>
      <c r="L39" s="44"/>
      <c r="M39" s="41"/>
      <c r="N39" s="41"/>
      <c r="P39" s="150"/>
      <c r="Q39" s="57">
        <f>Q$32-Q$30+Q25+Q$34+Q$36</f>
        <v>-17.799999999999272</v>
      </c>
      <c r="R39" s="44"/>
      <c r="S39" s="61"/>
      <c r="T39" s="151"/>
      <c r="U39" s="44"/>
      <c r="V39" s="41"/>
      <c r="X39" s="150"/>
      <c r="Y39" s="57">
        <f>Y$32-Y$30+Y25+Y$34+Y$36</f>
        <v>-7.7000000000007276</v>
      </c>
      <c r="Z39" s="44"/>
      <c r="AA39" s="61"/>
      <c r="AB39" s="151"/>
      <c r="AC39" s="44"/>
      <c r="AL39" s="235" t="s">
        <v>9</v>
      </c>
      <c r="AM39" s="236" t="s">
        <v>141</v>
      </c>
    </row>
    <row r="40" spans="2:49" ht="16.5" thickBot="1" x14ac:dyDescent="0.3">
      <c r="C40" s="245"/>
      <c r="D40" s="191" t="s">
        <v>119</v>
      </c>
      <c r="E40" s="150"/>
      <c r="F40" s="57">
        <f>F$32-F$30+F26+F$34+F$36</f>
        <v>6.8399999999983265</v>
      </c>
      <c r="G40" s="44"/>
      <c r="H40" s="44"/>
      <c r="I40" s="61"/>
      <c r="J40" s="61"/>
      <c r="K40" s="151"/>
      <c r="L40" s="44"/>
      <c r="M40" s="41"/>
      <c r="N40" s="41"/>
      <c r="P40" s="150"/>
      <c r="Q40" s="57">
        <f>Q$32-Q$30+Q26+Q$34+Q$36</f>
        <v>-15.799999999999272</v>
      </c>
      <c r="R40" s="44"/>
      <c r="S40" s="61"/>
      <c r="T40" s="151"/>
      <c r="U40" s="44"/>
      <c r="V40" s="41"/>
      <c r="X40" s="150"/>
      <c r="Y40" s="57">
        <f>Y$32-Y$30+Y26+Y$34+Y$36</f>
        <v>0.2999999999992724</v>
      </c>
      <c r="Z40" s="44"/>
      <c r="AA40" s="61"/>
      <c r="AB40" s="151"/>
      <c r="AC40" s="44"/>
    </row>
    <row r="41" spans="2:49" ht="32.25" thickBot="1" x14ac:dyDescent="0.3">
      <c r="C41" s="246"/>
      <c r="D41" s="192" t="s">
        <v>124</v>
      </c>
      <c r="E41" s="150"/>
      <c r="F41" s="57">
        <f>F$32-F$30+F27+F$34+F$36</f>
        <v>5.8399999999983265</v>
      </c>
      <c r="G41" s="44"/>
      <c r="H41" s="44"/>
      <c r="I41" s="61"/>
      <c r="J41" s="61"/>
      <c r="K41" s="151"/>
      <c r="L41" s="44"/>
      <c r="M41" s="41"/>
      <c r="N41" s="41"/>
      <c r="P41" s="150"/>
      <c r="Q41" s="57">
        <f>Q$32-Q$30+Q27+Q$34+Q$36</f>
        <v>-14.799999999999272</v>
      </c>
      <c r="R41" s="44"/>
      <c r="S41" s="61"/>
      <c r="T41" s="151"/>
      <c r="U41" s="44"/>
      <c r="V41" s="41"/>
      <c r="X41" s="150"/>
      <c r="Y41" s="57">
        <f>Y$32-Y$30+Y27+Y$34+Y$36</f>
        <v>-11.700000000000728</v>
      </c>
      <c r="Z41" s="44"/>
      <c r="AA41" s="61"/>
      <c r="AB41" s="151"/>
      <c r="AC41" s="44"/>
      <c r="AK41" s="224"/>
      <c r="AL41" s="233"/>
      <c r="AM41" s="233" t="s">
        <v>139</v>
      </c>
      <c r="AN41" s="233"/>
      <c r="AO41" s="233" t="s">
        <v>118</v>
      </c>
      <c r="AP41" s="233" t="s">
        <v>118</v>
      </c>
      <c r="AQ41" s="233" t="s">
        <v>119</v>
      </c>
      <c r="AR41" s="233" t="s">
        <v>119</v>
      </c>
      <c r="AS41" s="233"/>
      <c r="AT41" s="233" t="s">
        <v>27</v>
      </c>
      <c r="AU41" s="234" t="s">
        <v>140</v>
      </c>
    </row>
    <row r="42" spans="2:49" ht="15.75" x14ac:dyDescent="0.25">
      <c r="C42" s="61"/>
      <c r="D42" s="178"/>
      <c r="E42" s="150"/>
      <c r="F42" s="26">
        <f>AVERAGE(F38:F41)</f>
        <v>11.089999999998327</v>
      </c>
      <c r="G42" s="25">
        <f>STDEV(F38:F41)</f>
        <v>5.5602757725374223</v>
      </c>
      <c r="H42" s="44"/>
      <c r="I42" s="61"/>
      <c r="J42" s="61"/>
      <c r="K42" s="151"/>
      <c r="L42" s="44"/>
      <c r="M42" s="41"/>
      <c r="N42" s="41"/>
      <c r="P42" s="150"/>
      <c r="Q42" s="26">
        <f>AVERAGE(Q38:Q41)</f>
        <v>-16.549999999999272</v>
      </c>
      <c r="R42" s="25">
        <f>STDEV(Q38:Q41)</f>
        <v>1.5</v>
      </c>
      <c r="S42" s="61"/>
      <c r="T42" s="151"/>
      <c r="U42" s="44"/>
      <c r="V42" s="41"/>
      <c r="X42" s="150"/>
      <c r="Y42" s="26">
        <f>AVERAGE(Y38:Y41)</f>
        <v>-6.7000000000007276</v>
      </c>
      <c r="Z42" s="25">
        <f>STDEV(Y38:Y41)</f>
        <v>5.0332229568471663</v>
      </c>
      <c r="AA42" s="61"/>
      <c r="AB42" s="151"/>
      <c r="AC42" s="44"/>
      <c r="AK42" s="227" t="s">
        <v>125</v>
      </c>
      <c r="AL42" s="231"/>
      <c r="AM42" s="232">
        <v>58406.252800000002</v>
      </c>
      <c r="AN42" s="231"/>
      <c r="AO42" s="217">
        <f t="array" ref="AO42:AR42">TRANSPOSE(AG58:AG61)</f>
        <v>10.899999999999636</v>
      </c>
      <c r="AP42" s="217">
        <v>-16.100000000000364</v>
      </c>
      <c r="AQ42" s="217">
        <v>6.8999999999996362</v>
      </c>
      <c r="AR42" s="217">
        <v>-9.1000000000003638</v>
      </c>
      <c r="AS42" s="217"/>
      <c r="AT42" s="217">
        <f>AG62</f>
        <v>-1.8500000000003638</v>
      </c>
      <c r="AU42" s="237">
        <f>AH58</f>
        <v>27.064552462584711</v>
      </c>
      <c r="AV42" s="124"/>
      <c r="AW42" s="124"/>
    </row>
    <row r="43" spans="2:49" x14ac:dyDescent="0.25">
      <c r="AK43" s="227" t="s">
        <v>130</v>
      </c>
      <c r="AL43" s="131"/>
      <c r="AM43" s="223">
        <v>58426.665972000003</v>
      </c>
      <c r="AN43" s="131"/>
      <c r="AO43" s="110">
        <f t="array" ref="AO43:AR43">TRANSPOSE(Y58:Y61)</f>
        <v>-22.200000000002547</v>
      </c>
      <c r="AP43" s="110">
        <v>-24.200000000002547</v>
      </c>
      <c r="AQ43" s="110">
        <v>-27.200000000002547</v>
      </c>
      <c r="AR43" s="110">
        <v>-23.200000000002547</v>
      </c>
      <c r="AS43" s="110"/>
      <c r="AT43" s="110">
        <f>Y62</f>
        <v>-24.200000000002547</v>
      </c>
      <c r="AU43" s="238">
        <f>Z58</f>
        <v>5.6920997883030831</v>
      </c>
      <c r="AV43" s="124"/>
      <c r="AW43" s="124"/>
    </row>
    <row r="44" spans="2:49" ht="24" thickBot="1" x14ac:dyDescent="0.4">
      <c r="B44" s="103" t="s">
        <v>66</v>
      </c>
      <c r="C44" s="103"/>
      <c r="E44" s="28" t="s">
        <v>76</v>
      </c>
      <c r="G44"/>
      <c r="H44"/>
      <c r="J44" s="22"/>
      <c r="K44" s="37" t="s">
        <v>52</v>
      </c>
      <c r="N44" s="13"/>
      <c r="P44" s="28" t="s">
        <v>78</v>
      </c>
      <c r="Q44" s="100"/>
      <c r="R44" s="13"/>
      <c r="S44" s="13"/>
      <c r="T44" s="101" t="s">
        <v>52</v>
      </c>
      <c r="U44" s="13"/>
      <c r="X44" s="28" t="s">
        <v>81</v>
      </c>
      <c r="Y44" s="26"/>
      <c r="AB44" s="101" t="s">
        <v>52</v>
      </c>
      <c r="AF44" s="28" t="s">
        <v>82</v>
      </c>
      <c r="AG44" s="28"/>
      <c r="AH44" s="26"/>
      <c r="AK44" s="227" t="s">
        <v>131</v>
      </c>
      <c r="AL44" s="131"/>
      <c r="AM44" s="223">
        <v>58436.936805999998</v>
      </c>
      <c r="AN44" s="131"/>
      <c r="AO44" s="110">
        <f t="array" ref="AO44:AR44">TRANSPOSE(Q58:Q61)</f>
        <v>4.4000000000014552</v>
      </c>
      <c r="AP44" s="110">
        <v>12.400000000001455</v>
      </c>
      <c r="AQ44" s="110">
        <v>8.4000000000014552</v>
      </c>
      <c r="AR44" s="110">
        <v>9.4000000000014552</v>
      </c>
      <c r="AS44" s="110"/>
      <c r="AT44" s="110">
        <f>Q62</f>
        <v>8.6500000000014552</v>
      </c>
      <c r="AU44" s="238">
        <f>R58</f>
        <v>14.365235814284429</v>
      </c>
      <c r="AV44" s="124"/>
      <c r="AW44" s="124"/>
    </row>
    <row r="45" spans="2:49" ht="48" thickBot="1" x14ac:dyDescent="0.3">
      <c r="B45" s="33"/>
      <c r="C45" s="86"/>
      <c r="D45" s="203"/>
      <c r="E45" s="78" t="s">
        <v>59</v>
      </c>
      <c r="F45" s="72" t="s">
        <v>56</v>
      </c>
      <c r="G45" s="73" t="s">
        <v>54</v>
      </c>
      <c r="H45" s="128"/>
      <c r="I45" s="74"/>
      <c r="J45" s="75" t="s">
        <v>46</v>
      </c>
      <c r="K45" s="76" t="s">
        <v>55</v>
      </c>
      <c r="L45" s="73" t="s">
        <v>57</v>
      </c>
      <c r="M45" s="77"/>
      <c r="N45" s="77"/>
      <c r="P45" s="78" t="s">
        <v>58</v>
      </c>
      <c r="Q45" s="72" t="s">
        <v>55</v>
      </c>
      <c r="R45" s="73" t="s">
        <v>54</v>
      </c>
      <c r="S45" s="74"/>
      <c r="T45" s="76" t="s">
        <v>56</v>
      </c>
      <c r="U45" s="73" t="s">
        <v>57</v>
      </c>
      <c r="V45" s="79"/>
      <c r="X45" s="78" t="s">
        <v>58</v>
      </c>
      <c r="Y45" s="72" t="s">
        <v>55</v>
      </c>
      <c r="Z45" s="73" t="s">
        <v>54</v>
      </c>
      <c r="AA45" s="74"/>
      <c r="AB45" s="76" t="s">
        <v>56</v>
      </c>
      <c r="AC45" s="73" t="s">
        <v>57</v>
      </c>
      <c r="AF45" s="78" t="s">
        <v>59</v>
      </c>
      <c r="AG45" s="72" t="s">
        <v>56</v>
      </c>
      <c r="AH45" s="73" t="s">
        <v>54</v>
      </c>
      <c r="AK45" s="227" t="s">
        <v>132</v>
      </c>
      <c r="AL45" s="131"/>
      <c r="AM45" s="223">
        <v>58446.883332999998</v>
      </c>
      <c r="AN45" s="131"/>
      <c r="AO45" s="110">
        <f t="array" ref="AO45:AR45">TRANSPOSE(F58:F61)</f>
        <v>4.1000000000021828</v>
      </c>
      <c r="AP45" s="110">
        <v>5.1000000000021828</v>
      </c>
      <c r="AQ45" s="110">
        <v>12.100000000002183</v>
      </c>
      <c r="AR45" s="110">
        <v>36.100000000002183</v>
      </c>
      <c r="AS45" s="110"/>
      <c r="AT45" s="110">
        <f>F62</f>
        <v>14.350000000002183</v>
      </c>
      <c r="AU45" s="238">
        <f>G58</f>
        <v>32.308667567697682</v>
      </c>
      <c r="AV45" s="124"/>
      <c r="AW45" s="124"/>
    </row>
    <row r="46" spans="2:49" ht="16.5" thickTop="1" x14ac:dyDescent="0.25">
      <c r="C46" s="152" t="s">
        <v>38</v>
      </c>
      <c r="D46" s="204" t="s">
        <v>122</v>
      </c>
      <c r="E46" s="43">
        <v>3.9119999999999999E-13</v>
      </c>
      <c r="F46" s="39">
        <f>E46*$F$1</f>
        <v>3912</v>
      </c>
      <c r="G46" s="40">
        <v>32</v>
      </c>
      <c r="H46" s="44"/>
      <c r="I46" s="61"/>
      <c r="J46" s="61"/>
      <c r="K46" s="62"/>
      <c r="L46" s="63"/>
      <c r="N46" s="61"/>
      <c r="P46" s="43">
        <v>3.9850000000000002E-13</v>
      </c>
      <c r="Q46" s="39">
        <f>P46*$F$1</f>
        <v>3985</v>
      </c>
      <c r="R46" s="40">
        <v>14</v>
      </c>
      <c r="S46" s="61"/>
      <c r="T46" s="62"/>
      <c r="U46" s="63"/>
      <c r="X46" s="43">
        <v>4.0130000000000002E-13</v>
      </c>
      <c r="Y46" s="39">
        <f>X46*$F$1</f>
        <v>4013</v>
      </c>
      <c r="Z46" s="40">
        <v>5</v>
      </c>
      <c r="AA46" s="61"/>
      <c r="AB46" s="62"/>
      <c r="AC46" s="63"/>
      <c r="AF46" s="43">
        <v>4.1410000000000002E-13</v>
      </c>
      <c r="AG46" s="39">
        <f>AF46*$F$1</f>
        <v>4141</v>
      </c>
      <c r="AH46" s="40">
        <v>27</v>
      </c>
      <c r="AK46" s="227" t="s">
        <v>133</v>
      </c>
      <c r="AL46" s="131"/>
      <c r="AM46" s="223">
        <v>58457.395139</v>
      </c>
      <c r="AN46" s="131"/>
      <c r="AO46" s="110">
        <f t="array" ref="AO46:AR46">TRANSPOSE(Y38:Y41)</f>
        <v>-7.7000000000007276</v>
      </c>
      <c r="AP46" s="110">
        <v>-7.7000000000007276</v>
      </c>
      <c r="AQ46" s="110">
        <v>0.2999999999992724</v>
      </c>
      <c r="AR46" s="110">
        <v>-11.700000000000728</v>
      </c>
      <c r="AS46" s="110"/>
      <c r="AT46" s="110">
        <f>Y42</f>
        <v>-6.7000000000007276</v>
      </c>
      <c r="AU46" s="238">
        <f>Z38</f>
        <v>22.851039363670093</v>
      </c>
      <c r="AV46" s="124"/>
      <c r="AW46" s="124"/>
    </row>
    <row r="47" spans="2:49" ht="30" x14ac:dyDescent="0.25">
      <c r="C47" s="166"/>
      <c r="D47" s="204" t="s">
        <v>123</v>
      </c>
      <c r="E47" s="160">
        <v>3.9130000000000001E-13</v>
      </c>
      <c r="F47" s="156">
        <f t="shared" ref="F47:F49" si="3">E47*$F$1</f>
        <v>3913</v>
      </c>
      <c r="G47" s="157"/>
      <c r="H47" s="44"/>
      <c r="I47" s="61"/>
      <c r="J47" s="61"/>
      <c r="K47" s="158"/>
      <c r="L47" s="159"/>
      <c r="N47" s="61"/>
      <c r="P47" s="160">
        <v>3.9930000000000003E-13</v>
      </c>
      <c r="Q47" s="156">
        <f t="shared" ref="Q47:Q49" si="4">P47*$F$1</f>
        <v>3993.0000000000005</v>
      </c>
      <c r="R47" s="157"/>
      <c r="S47" s="61"/>
      <c r="T47" s="158"/>
      <c r="U47" s="159"/>
      <c r="X47" s="160">
        <v>4.0109999999999998E-13</v>
      </c>
      <c r="Y47" s="156">
        <f t="shared" ref="Y47:Y49" si="5">X47*$F$1</f>
        <v>4010.9999999999995</v>
      </c>
      <c r="Z47" s="157"/>
      <c r="AA47" s="61"/>
      <c r="AB47" s="158"/>
      <c r="AC47" s="159"/>
      <c r="AF47" s="43">
        <v>4.1139999999999999E-13</v>
      </c>
      <c r="AG47" s="39">
        <f t="shared" ref="AG47:AG49" si="6">AF47*$F$1</f>
        <v>4114</v>
      </c>
      <c r="AH47" s="40"/>
      <c r="AK47" s="227" t="s">
        <v>134</v>
      </c>
      <c r="AL47" s="131"/>
      <c r="AM47" s="223">
        <v>58467.634028</v>
      </c>
      <c r="AN47" s="131"/>
      <c r="AO47" s="110">
        <f t="array" ref="AO47:AR47">TRANSPOSE(Q38:Q41)</f>
        <v>-17.799999999999272</v>
      </c>
      <c r="AP47" s="110">
        <v>-17.799999999999272</v>
      </c>
      <c r="AQ47" s="110">
        <v>-15.799999999999272</v>
      </c>
      <c r="AR47" s="110">
        <v>-14.799999999999272</v>
      </c>
      <c r="AS47" s="110"/>
      <c r="AT47" s="110">
        <f>Q42</f>
        <v>-16.549999999999272</v>
      </c>
      <c r="AU47" s="238">
        <f>R38</f>
        <v>16.095030288881098</v>
      </c>
      <c r="AV47" s="124"/>
      <c r="AW47" s="124"/>
    </row>
    <row r="48" spans="2:49" ht="15.75" x14ac:dyDescent="0.25">
      <c r="C48" s="153"/>
      <c r="D48" s="205" t="s">
        <v>119</v>
      </c>
      <c r="E48" s="49">
        <v>3.92E-13</v>
      </c>
      <c r="F48" s="46">
        <f t="shared" si="3"/>
        <v>3920</v>
      </c>
      <c r="G48" s="47"/>
      <c r="H48" s="162"/>
      <c r="I48" s="163"/>
      <c r="J48" s="163"/>
      <c r="K48" s="84"/>
      <c r="L48" s="65"/>
      <c r="M48" s="164"/>
      <c r="N48" s="163"/>
      <c r="O48" s="164"/>
      <c r="P48" s="49">
        <v>3.989E-13</v>
      </c>
      <c r="Q48" s="46">
        <f t="shared" si="4"/>
        <v>3989</v>
      </c>
      <c r="R48" s="47"/>
      <c r="S48" s="163"/>
      <c r="T48" s="84"/>
      <c r="U48" s="65"/>
      <c r="V48" s="164"/>
      <c r="W48" s="164"/>
      <c r="X48" s="49">
        <v>4.0080000000000002E-13</v>
      </c>
      <c r="Y48" s="46">
        <f t="shared" si="5"/>
        <v>4008</v>
      </c>
      <c r="Z48" s="47"/>
      <c r="AA48" s="163"/>
      <c r="AB48" s="84"/>
      <c r="AC48" s="167"/>
      <c r="AF48" s="160">
        <v>4.1369999999999999E-13</v>
      </c>
      <c r="AG48" s="156">
        <f t="shared" si="6"/>
        <v>4137</v>
      </c>
      <c r="AH48" s="157"/>
      <c r="AK48" s="227" t="s">
        <v>135</v>
      </c>
      <c r="AL48" s="131"/>
      <c r="AM48" s="223">
        <v>58477.853472000003</v>
      </c>
      <c r="AN48" s="131"/>
      <c r="AO48" s="110">
        <f t="array" ref="AO48:AR48">TRANSPOSE(F38:F41)</f>
        <v>14.839999999998327</v>
      </c>
      <c r="AP48" s="110">
        <v>16.839999999998327</v>
      </c>
      <c r="AQ48" s="110">
        <v>6.8399999999983265</v>
      </c>
      <c r="AR48" s="110">
        <v>5.8399999999983265</v>
      </c>
      <c r="AS48" s="110"/>
      <c r="AT48" s="110">
        <f>F42</f>
        <v>11.089999999998327</v>
      </c>
      <c r="AU48" s="238">
        <f>G38</f>
        <v>12.112803143781376</v>
      </c>
      <c r="AV48" s="124"/>
      <c r="AW48" s="124"/>
    </row>
    <row r="49" spans="3:49" ht="32.25" thickBot="1" x14ac:dyDescent="0.3">
      <c r="C49" s="154"/>
      <c r="D49" s="206" t="s">
        <v>124</v>
      </c>
      <c r="E49" s="60">
        <v>3.9440000000000002E-13</v>
      </c>
      <c r="F49" s="57">
        <f t="shared" si="3"/>
        <v>3944</v>
      </c>
      <c r="G49" s="58"/>
      <c r="H49" s="129"/>
      <c r="I49" s="69"/>
      <c r="J49" s="69"/>
      <c r="K49" s="85"/>
      <c r="L49" s="165"/>
      <c r="M49" s="36"/>
      <c r="N49" s="69"/>
      <c r="O49" s="36"/>
      <c r="P49" s="60">
        <v>3.9900000000000002E-13</v>
      </c>
      <c r="Q49" s="57">
        <f t="shared" si="4"/>
        <v>3990</v>
      </c>
      <c r="R49" s="58"/>
      <c r="S49" s="69"/>
      <c r="T49" s="85"/>
      <c r="U49" s="165"/>
      <c r="V49" s="36"/>
      <c r="W49" s="36"/>
      <c r="X49" s="60">
        <v>4.012E-13</v>
      </c>
      <c r="Y49" s="57">
        <f t="shared" si="5"/>
        <v>4012</v>
      </c>
      <c r="Z49" s="58"/>
      <c r="AA49" s="69"/>
      <c r="AB49" s="85"/>
      <c r="AC49" s="168"/>
      <c r="AD49" s="169"/>
      <c r="AE49" s="169"/>
      <c r="AF49" s="149">
        <v>4.1209999999999998E-13</v>
      </c>
      <c r="AG49" s="144">
        <f t="shared" si="6"/>
        <v>4121</v>
      </c>
      <c r="AH49" s="145"/>
      <c r="AK49" s="227" t="s">
        <v>136</v>
      </c>
      <c r="AL49" s="131"/>
      <c r="AM49" s="223">
        <v>58498.853472000003</v>
      </c>
      <c r="AN49" s="131"/>
      <c r="AO49" s="110">
        <f t="array" ref="AO49:AR49">TRANSPOSE(Q17:Q20)</f>
        <v>6.0999999999985448</v>
      </c>
      <c r="AP49" s="110">
        <v>5.0999999999985448</v>
      </c>
      <c r="AQ49" s="110">
        <v>13.099999999998545</v>
      </c>
      <c r="AR49" s="110">
        <v>2.0999999999985448</v>
      </c>
      <c r="AS49" s="110"/>
      <c r="AT49" s="110">
        <f>Q21</f>
        <v>6.5999999999985448</v>
      </c>
      <c r="AU49" s="238">
        <f>R17</f>
        <v>8.612200647918046</v>
      </c>
      <c r="AV49" s="124"/>
      <c r="AW49" s="124"/>
    </row>
    <row r="50" spans="3:49" ht="15.75" x14ac:dyDescent="0.25">
      <c r="C50" s="62" t="s">
        <v>52</v>
      </c>
      <c r="D50" s="178"/>
      <c r="E50" s="43">
        <v>3.9357999999999997E-13</v>
      </c>
      <c r="F50" s="39"/>
      <c r="G50" s="40"/>
      <c r="H50" s="44"/>
      <c r="I50" s="61"/>
      <c r="J50" s="61"/>
      <c r="K50" s="161">
        <f>E50*$F$1</f>
        <v>3935.7999999999997</v>
      </c>
      <c r="L50" s="63">
        <v>1.5</v>
      </c>
      <c r="M50" s="61"/>
      <c r="N50" s="61"/>
      <c r="P50" s="43">
        <v>3.9915999999999999E-13</v>
      </c>
      <c r="Q50" s="39"/>
      <c r="R50" s="40"/>
      <c r="S50" s="61"/>
      <c r="T50" s="161">
        <f>P50*$F$1</f>
        <v>3991.6</v>
      </c>
      <c r="U50" s="63">
        <v>3.2</v>
      </c>
      <c r="V50" s="41"/>
      <c r="X50" s="43">
        <v>4.0297300000000001E-13</v>
      </c>
      <c r="Y50" s="39"/>
      <c r="Z50" s="40"/>
      <c r="AA50" s="61"/>
      <c r="AB50" s="161">
        <f>X50*$F$1</f>
        <v>4029.73</v>
      </c>
      <c r="AC50" s="63">
        <v>2.2999999999999998</v>
      </c>
      <c r="AF50" s="43"/>
      <c r="AG50" s="39"/>
      <c r="AH50" s="40"/>
      <c r="AK50" s="227" t="s">
        <v>137</v>
      </c>
      <c r="AL50" s="131"/>
      <c r="AM50" s="223">
        <v>58508.770139</v>
      </c>
      <c r="AN50" s="131"/>
      <c r="AO50" s="110">
        <f t="array" ref="AO50:AR50">TRANSPOSE(L17:L20)</f>
        <v>21.949999999998909</v>
      </c>
      <c r="AP50" s="110">
        <v>21.949999999998909</v>
      </c>
      <c r="AQ50" s="110">
        <v>22.949999999998909</v>
      </c>
      <c r="AR50" s="110">
        <v>20.949999999998909</v>
      </c>
      <c r="AS50" s="110"/>
      <c r="AT50" s="110">
        <f>L21</f>
        <v>21.949999999998909</v>
      </c>
      <c r="AU50" s="238">
        <f>M17</f>
        <v>3.5566838487557484</v>
      </c>
      <c r="AV50" s="124"/>
      <c r="AW50" s="124"/>
    </row>
    <row r="51" spans="3:49" ht="16.5" thickBot="1" x14ac:dyDescent="0.3">
      <c r="C51" s="84"/>
      <c r="D51" s="178"/>
      <c r="E51" s="49"/>
      <c r="F51" s="46"/>
      <c r="G51" s="47"/>
      <c r="H51" s="44"/>
      <c r="I51" s="61"/>
      <c r="J51" s="61"/>
      <c r="K51" s="64"/>
      <c r="L51" s="66"/>
      <c r="M51" s="41"/>
      <c r="N51" s="41"/>
      <c r="P51" s="49"/>
      <c r="Q51" s="46"/>
      <c r="R51" s="47"/>
      <c r="S51" s="61"/>
      <c r="T51" s="64"/>
      <c r="U51" s="66"/>
      <c r="V51" s="41"/>
      <c r="X51" s="49"/>
      <c r="Y51" s="46"/>
      <c r="Z51" s="47"/>
      <c r="AA51" s="61"/>
      <c r="AB51" s="64"/>
      <c r="AC51" s="66"/>
      <c r="AF51" s="49"/>
      <c r="AG51" s="46"/>
      <c r="AH51" s="47"/>
      <c r="AK51" s="228" t="s">
        <v>138</v>
      </c>
      <c r="AL51" s="229"/>
      <c r="AM51" s="230">
        <v>58528.873611000003</v>
      </c>
      <c r="AN51" s="229"/>
      <c r="AO51" s="239">
        <f t="array" ref="AO51:AR51">TRANSPOSE(F17:F20)</f>
        <v>-2.7600000000002183</v>
      </c>
      <c r="AP51" s="239">
        <v>-13.760000000000218</v>
      </c>
      <c r="AQ51" s="239">
        <v>-9.7600000000002183</v>
      </c>
      <c r="AR51" s="239">
        <v>-14.760000000000218</v>
      </c>
      <c r="AS51" s="239"/>
      <c r="AT51" s="239">
        <f>F21</f>
        <v>-10.260000000000218</v>
      </c>
      <c r="AU51" s="240">
        <f>G17</f>
        <v>12.956079653969406</v>
      </c>
      <c r="AV51" s="124"/>
      <c r="AW51" s="124"/>
    </row>
    <row r="52" spans="3:49" ht="15.75" x14ac:dyDescent="0.25">
      <c r="C52" s="84" t="s">
        <v>77</v>
      </c>
      <c r="D52" s="178"/>
      <c r="E52" s="49">
        <v>-4.9945999999999997E-13</v>
      </c>
      <c r="F52" s="39">
        <f>E52*$F$1</f>
        <v>-4994.5999999999995</v>
      </c>
      <c r="G52" s="47">
        <v>0.6</v>
      </c>
      <c r="H52" s="44"/>
      <c r="I52" s="61"/>
      <c r="J52" s="61"/>
      <c r="K52" s="64">
        <f>F52</f>
        <v>-4994.5999999999995</v>
      </c>
      <c r="L52" s="66">
        <f>G52</f>
        <v>0.6</v>
      </c>
      <c r="M52" s="41"/>
      <c r="N52" s="41"/>
      <c r="P52" s="49">
        <v>-5.0150999999999995E-13</v>
      </c>
      <c r="Q52" s="39">
        <f>P52*$F$1</f>
        <v>-5015.0999999999995</v>
      </c>
      <c r="R52" s="47">
        <v>0.6</v>
      </c>
      <c r="S52" s="61"/>
      <c r="T52" s="64">
        <f>Q52</f>
        <v>-5015.0999999999995</v>
      </c>
      <c r="U52" s="66">
        <f>R52</f>
        <v>0.6</v>
      </c>
      <c r="V52" s="41"/>
      <c r="X52" s="49">
        <v>-5.0109000000000004E-13</v>
      </c>
      <c r="Y52" s="39">
        <f>X52*$F$1</f>
        <v>-5010.9000000000005</v>
      </c>
      <c r="Z52" s="47">
        <v>1.2</v>
      </c>
      <c r="AA52" s="61"/>
      <c r="AB52" s="64">
        <f>Y52</f>
        <v>-5010.9000000000005</v>
      </c>
      <c r="AC52" s="66">
        <f>Z52</f>
        <v>1.2</v>
      </c>
      <c r="AF52" s="49">
        <v>-5.0086999999999997E-13</v>
      </c>
      <c r="AG52" s="39">
        <f>AF52*$F$1</f>
        <v>-5008.7</v>
      </c>
      <c r="AH52" s="47">
        <v>0.6</v>
      </c>
      <c r="AO52" s="124"/>
      <c r="AP52" s="124"/>
      <c r="AQ52" s="124"/>
      <c r="AR52" s="124"/>
      <c r="AS52" s="124"/>
      <c r="AT52" s="124"/>
      <c r="AU52" s="124"/>
      <c r="AV52" s="124"/>
      <c r="AW52" s="124"/>
    </row>
    <row r="53" spans="3:49" ht="16.5" thickBot="1" x14ac:dyDescent="0.3">
      <c r="C53" s="84"/>
      <c r="D53" s="178"/>
      <c r="E53" s="49"/>
      <c r="F53" s="46"/>
      <c r="G53" s="47"/>
      <c r="H53" s="44"/>
      <c r="I53" s="61"/>
      <c r="J53" s="61"/>
      <c r="K53" s="64"/>
      <c r="L53" s="66"/>
      <c r="M53" s="41"/>
      <c r="N53" s="41"/>
      <c r="P53" s="49"/>
      <c r="Q53" s="46"/>
      <c r="R53" s="47"/>
      <c r="S53" s="61"/>
      <c r="T53" s="64"/>
      <c r="U53" s="66"/>
      <c r="V53" s="41"/>
      <c r="X53" s="49"/>
      <c r="Y53" s="46"/>
      <c r="Z53" s="47"/>
      <c r="AA53" s="61"/>
      <c r="AB53" s="64"/>
      <c r="AC53" s="66"/>
      <c r="AF53" s="49"/>
      <c r="AG53" s="46"/>
      <c r="AH53" s="47"/>
      <c r="AL53" s="34" t="s">
        <v>52</v>
      </c>
      <c r="AM53" s="34" t="s">
        <v>142</v>
      </c>
      <c r="AO53" s="124"/>
      <c r="AP53" s="124"/>
      <c r="AQ53" s="124"/>
      <c r="AR53" s="124"/>
      <c r="AS53" s="124"/>
      <c r="AT53" s="124"/>
      <c r="AU53" s="124"/>
      <c r="AV53" s="124"/>
      <c r="AW53" s="124"/>
    </row>
    <row r="54" spans="3:49" ht="15.75" x14ac:dyDescent="0.25">
      <c r="C54" s="84" t="s">
        <v>34</v>
      </c>
      <c r="D54" s="178"/>
      <c r="E54" s="49">
        <v>1.01117E-12</v>
      </c>
      <c r="F54" s="39">
        <f>E54*$F$1</f>
        <v>10111.700000000001</v>
      </c>
      <c r="G54" s="47">
        <v>4.3</v>
      </c>
      <c r="H54" s="44"/>
      <c r="I54" s="61"/>
      <c r="J54" s="61"/>
      <c r="K54" s="64">
        <f>F54</f>
        <v>10111.700000000001</v>
      </c>
      <c r="L54" s="66">
        <f>G54</f>
        <v>4.3</v>
      </c>
      <c r="M54" s="41"/>
      <c r="N54" s="41"/>
      <c r="P54" s="49">
        <v>1.0027999999999999E-12</v>
      </c>
      <c r="Q54" s="39">
        <f>P54*$F$1</f>
        <v>10028</v>
      </c>
      <c r="R54" s="47">
        <v>3</v>
      </c>
      <c r="S54" s="61"/>
      <c r="T54" s="64">
        <f>Q54</f>
        <v>10028</v>
      </c>
      <c r="U54" s="66">
        <f>R54</f>
        <v>3</v>
      </c>
      <c r="V54" s="41"/>
      <c r="X54" s="49">
        <v>9.9400000000000001E-13</v>
      </c>
      <c r="Y54" s="39">
        <f>X54*$F$1</f>
        <v>9940</v>
      </c>
      <c r="Z54" s="47">
        <v>2</v>
      </c>
      <c r="AA54" s="61"/>
      <c r="AB54" s="64">
        <f>Y54</f>
        <v>9940</v>
      </c>
      <c r="AC54" s="66">
        <f>Z54</f>
        <v>2</v>
      </c>
      <c r="AF54" s="49">
        <v>9.7540000000000006E-13</v>
      </c>
      <c r="AG54" s="39">
        <f>AF54*$F$1</f>
        <v>9754</v>
      </c>
      <c r="AH54" s="47">
        <v>1.3</v>
      </c>
      <c r="AK54" s="224"/>
      <c r="AL54" s="225"/>
      <c r="AM54" s="225" t="s">
        <v>88</v>
      </c>
      <c r="AN54" s="225"/>
      <c r="AO54" s="225" t="s">
        <v>143</v>
      </c>
      <c r="AP54" s="225"/>
      <c r="AQ54" s="226" t="s">
        <v>144</v>
      </c>
    </row>
    <row r="55" spans="3:49" ht="15.75" x14ac:dyDescent="0.25">
      <c r="C55" s="84"/>
      <c r="D55" s="178"/>
      <c r="E55" s="49"/>
      <c r="F55" s="46"/>
      <c r="G55" s="47"/>
      <c r="H55" s="44"/>
      <c r="I55" s="61"/>
      <c r="J55" s="61"/>
      <c r="K55" s="64"/>
      <c r="L55" s="66"/>
      <c r="M55" s="41"/>
      <c r="N55" s="41"/>
      <c r="P55" s="49"/>
      <c r="Q55" s="46"/>
      <c r="R55" s="47"/>
      <c r="S55" s="61"/>
      <c r="T55" s="64"/>
      <c r="U55" s="66"/>
      <c r="V55" s="41"/>
      <c r="X55" s="49"/>
      <c r="Y55" s="46"/>
      <c r="Z55" s="47"/>
      <c r="AA55" s="61"/>
      <c r="AB55" s="64"/>
      <c r="AC55" s="66"/>
      <c r="AF55" s="49"/>
      <c r="AG55" s="46"/>
      <c r="AH55" s="47"/>
      <c r="AK55" s="227" t="s">
        <v>130</v>
      </c>
      <c r="AL55" s="131"/>
      <c r="AM55" s="223">
        <v>58426.665972000003</v>
      </c>
      <c r="AN55" s="131"/>
      <c r="AO55" s="110">
        <f>AB58</f>
        <v>-5.4700000000011642</v>
      </c>
      <c r="AP55" s="110"/>
      <c r="AQ55" s="238">
        <f>AC58</f>
        <v>3.562302626111375</v>
      </c>
      <c r="AR55" s="26"/>
    </row>
    <row r="56" spans="3:49" ht="15.75" x14ac:dyDescent="0.25">
      <c r="C56" s="84" t="s">
        <v>35</v>
      </c>
      <c r="D56" s="178"/>
      <c r="E56" s="49">
        <v>-9.0250000000000004E-13</v>
      </c>
      <c r="F56" s="39">
        <f>E56*$F$1</f>
        <v>-9025</v>
      </c>
      <c r="G56" s="47">
        <v>1</v>
      </c>
      <c r="H56" s="44"/>
      <c r="I56" s="61"/>
      <c r="J56" s="61"/>
      <c r="K56" s="64">
        <f>F56</f>
        <v>-9025</v>
      </c>
      <c r="L56" s="66">
        <f>G56</f>
        <v>1</v>
      </c>
      <c r="M56" s="41"/>
      <c r="N56" s="41"/>
      <c r="P56" s="49">
        <v>-8.9935E-13</v>
      </c>
      <c r="Q56" s="39">
        <f>P56*$F$1</f>
        <v>-8993.5</v>
      </c>
      <c r="R56" s="47">
        <v>1</v>
      </c>
      <c r="S56" s="61"/>
      <c r="T56" s="64">
        <f>Q56</f>
        <v>-8993.5</v>
      </c>
      <c r="U56" s="66">
        <f>R56</f>
        <v>1</v>
      </c>
      <c r="V56" s="41"/>
      <c r="X56" s="49">
        <v>-8.9643000000000005E-13</v>
      </c>
      <c r="Y56" s="39">
        <f>X56*$F$1</f>
        <v>-8964.3000000000011</v>
      </c>
      <c r="Z56" s="47">
        <v>1.4</v>
      </c>
      <c r="AA56" s="61"/>
      <c r="AB56" s="64">
        <f>Y56</f>
        <v>-8964.3000000000011</v>
      </c>
      <c r="AC56" s="66">
        <f>Z56</f>
        <v>1.4</v>
      </c>
      <c r="AF56" s="49">
        <v>-8.8753999999999997E-13</v>
      </c>
      <c r="AG56" s="39">
        <f>AF56*$F$1</f>
        <v>-8875.4</v>
      </c>
      <c r="AH56" s="47">
        <v>1.2</v>
      </c>
      <c r="AK56" s="227" t="s">
        <v>131</v>
      </c>
      <c r="AL56" s="131"/>
      <c r="AM56" s="223">
        <v>58436.936805999998</v>
      </c>
      <c r="AN56" s="131"/>
      <c r="AO56" s="110">
        <f>T58</f>
        <v>11</v>
      </c>
      <c r="AP56" s="110"/>
      <c r="AQ56" s="238">
        <f>U58</f>
        <v>4.5387222871640871</v>
      </c>
      <c r="AR56" s="26"/>
    </row>
    <row r="57" spans="3:49" ht="16.5" thickBot="1" x14ac:dyDescent="0.3">
      <c r="C57" s="187"/>
      <c r="D57" s="178"/>
      <c r="E57" s="55"/>
      <c r="F57" s="198"/>
      <c r="G57" s="54"/>
      <c r="H57" s="44"/>
      <c r="I57" s="61"/>
      <c r="J57" s="61"/>
      <c r="K57" s="67"/>
      <c r="L57" s="68"/>
      <c r="M57" s="41"/>
      <c r="N57" s="41"/>
      <c r="P57" s="55"/>
      <c r="Q57" s="53"/>
      <c r="R57" s="54"/>
      <c r="S57" s="61"/>
      <c r="T57" s="67"/>
      <c r="U57" s="68"/>
      <c r="V57" s="41"/>
      <c r="X57" s="55"/>
      <c r="Y57" s="53"/>
      <c r="Z57" s="54"/>
      <c r="AA57" s="61"/>
      <c r="AB57" s="67"/>
      <c r="AC57" s="68"/>
      <c r="AF57" s="55"/>
      <c r="AG57" s="53"/>
      <c r="AH57" s="54"/>
      <c r="AK57" s="227" t="s">
        <v>132</v>
      </c>
      <c r="AL57" s="131"/>
      <c r="AM57" s="223">
        <v>58446.883332999998</v>
      </c>
      <c r="AN57" s="131"/>
      <c r="AO57" s="110">
        <f>K58</f>
        <v>27.900000000001455</v>
      </c>
      <c r="AP57" s="110"/>
      <c r="AQ57" s="238">
        <f>L58</f>
        <v>4.7010637094172631</v>
      </c>
      <c r="AR57" s="26"/>
    </row>
    <row r="58" spans="3:49" ht="17.25" thickTop="1" thickBot="1" x14ac:dyDescent="0.3">
      <c r="C58" s="247" t="s">
        <v>40</v>
      </c>
      <c r="D58" s="207" t="s">
        <v>122</v>
      </c>
      <c r="E58" s="160"/>
      <c r="F58" s="198">
        <f>F$52+F46+F$54+F$56</f>
        <v>4.1000000000021828</v>
      </c>
      <c r="G58" s="157">
        <f t="array" ref="G58">SQRT(SUM(G46:G56*G46:G56))</f>
        <v>32.308667567697682</v>
      </c>
      <c r="H58" s="44"/>
      <c r="I58" s="61"/>
      <c r="J58" s="61"/>
      <c r="K58" s="70">
        <f>K52+K50+K54+K56</f>
        <v>27.900000000001455</v>
      </c>
      <c r="L58" s="58">
        <f t="array" ref="L58">SQRT(SUM(L46:L56*L46:L56))</f>
        <v>4.7010637094172631</v>
      </c>
      <c r="M58" s="41"/>
      <c r="N58" s="41"/>
      <c r="P58" s="160"/>
      <c r="Q58" s="156">
        <f>Q$52+Q46+Q$54+Q$56</f>
        <v>4.4000000000014552</v>
      </c>
      <c r="R58" s="157">
        <f t="array" ref="R58">SQRT(SUM(R46:R56*R46:R56))</f>
        <v>14.365235814284429</v>
      </c>
      <c r="S58" s="61"/>
      <c r="T58" s="70">
        <f>T52+T50+T54+T56</f>
        <v>11</v>
      </c>
      <c r="U58" s="58">
        <f t="array" ref="U58">SQRT(SUM(U46:U56*U46:U56))</f>
        <v>4.5387222871640871</v>
      </c>
      <c r="V58" s="41"/>
      <c r="X58" s="160"/>
      <c r="Y58" s="156">
        <f>Y$52+Y46+Y$54+Y$56</f>
        <v>-22.200000000002547</v>
      </c>
      <c r="Z58" s="157">
        <f t="array" ref="Z58">SQRT(SUM(Z46:Z56*Z46:Z56))</f>
        <v>5.6920997883030831</v>
      </c>
      <c r="AA58" s="61"/>
      <c r="AB58" s="70">
        <f>AB52+AB50+AB54+AB56</f>
        <v>-5.4700000000011642</v>
      </c>
      <c r="AC58" s="58">
        <f t="array" ref="AC58">SQRT(SUM(AC46:AC56*AC46:AC56))</f>
        <v>3.562302626111375</v>
      </c>
      <c r="AF58" s="160"/>
      <c r="AG58" s="156">
        <f>AG$52+AG46+AG$54+AG$56</f>
        <v>10.899999999999636</v>
      </c>
      <c r="AH58" s="157">
        <f t="array" ref="AH58">SQRT(SUM(AH46:AH56*AH46:AH56))</f>
        <v>27.064552462584711</v>
      </c>
      <c r="AK58" s="227" t="s">
        <v>133</v>
      </c>
      <c r="AL58" s="131"/>
      <c r="AM58" s="223">
        <v>58457.395139</v>
      </c>
      <c r="AN58" s="131"/>
      <c r="AO58" s="110">
        <f>AB38</f>
        <v>3.3500000000003638</v>
      </c>
      <c r="AP58" s="110"/>
      <c r="AQ58" s="238">
        <f>AC38</f>
        <v>9.2287593965819692</v>
      </c>
      <c r="AR58" s="26"/>
    </row>
    <row r="59" spans="3:49" ht="30" x14ac:dyDescent="0.25">
      <c r="C59" s="248"/>
      <c r="D59" s="204" t="s">
        <v>123</v>
      </c>
      <c r="E59" s="49"/>
      <c r="F59" s="46">
        <f>F$52+F47+F$54+F$56</f>
        <v>5.1000000000021828</v>
      </c>
      <c r="G59" s="47"/>
      <c r="H59" s="209"/>
      <c r="I59" s="186"/>
      <c r="J59" s="186"/>
      <c r="K59" s="39"/>
      <c r="L59" s="212"/>
      <c r="M59" s="186"/>
      <c r="N59" s="186"/>
      <c r="O59" s="210"/>
      <c r="P59" s="49"/>
      <c r="Q59" s="46">
        <f>Q$52+Q47+Q$54+Q$56</f>
        <v>12.400000000001455</v>
      </c>
      <c r="R59" s="47"/>
      <c r="S59" s="211"/>
      <c r="T59" s="39"/>
      <c r="U59" s="212"/>
      <c r="V59" s="186"/>
      <c r="W59" s="2"/>
      <c r="X59" s="45"/>
      <c r="Y59" s="46">
        <f>Y$52+Y47+Y$54+Y$56</f>
        <v>-24.200000000002547</v>
      </c>
      <c r="Z59" s="185"/>
      <c r="AA59" s="186"/>
      <c r="AB59" s="39"/>
      <c r="AC59" s="212"/>
      <c r="AD59" s="2"/>
      <c r="AE59" s="2"/>
      <c r="AF59" s="45"/>
      <c r="AG59" s="46">
        <f>AG$52+AG47+AG$54+AG$56</f>
        <v>-16.100000000000364</v>
      </c>
      <c r="AH59" s="185"/>
      <c r="AK59" s="227" t="s">
        <v>134</v>
      </c>
      <c r="AL59" s="131"/>
      <c r="AM59" s="223">
        <v>58467.634028</v>
      </c>
      <c r="AN59" s="131"/>
      <c r="AO59" s="110">
        <f>T38</f>
        <v>-14.252000000000407</v>
      </c>
      <c r="AP59" s="110"/>
      <c r="AQ59" s="238">
        <f>U38</f>
        <v>8.1884064383737076</v>
      </c>
      <c r="AR59" s="26"/>
    </row>
    <row r="60" spans="3:49" ht="16.5" thickBot="1" x14ac:dyDescent="0.3">
      <c r="C60" s="248"/>
      <c r="D60" s="206" t="s">
        <v>119</v>
      </c>
      <c r="E60" s="49"/>
      <c r="F60" s="198">
        <f>F$52+F48+F$54+F$56</f>
        <v>12.100000000002183</v>
      </c>
      <c r="G60" s="47"/>
      <c r="H60" s="209"/>
      <c r="I60" s="186"/>
      <c r="J60" s="186"/>
      <c r="K60" s="46"/>
      <c r="L60" s="185"/>
      <c r="M60" s="186"/>
      <c r="N60" s="186"/>
      <c r="O60" s="210"/>
      <c r="P60" s="49"/>
      <c r="Q60" s="46">
        <f>Q$52+Q48+Q$54+Q$56</f>
        <v>8.4000000000014552</v>
      </c>
      <c r="R60" s="47"/>
      <c r="S60" s="211"/>
      <c r="T60" s="46"/>
      <c r="U60" s="185"/>
      <c r="V60" s="186"/>
      <c r="W60" s="2"/>
      <c r="X60" s="45"/>
      <c r="Y60" s="46">
        <f>Y$52+Y48+Y$54+Y$56</f>
        <v>-27.200000000002547</v>
      </c>
      <c r="Z60" s="185"/>
      <c r="AA60" s="186"/>
      <c r="AB60" s="46"/>
      <c r="AC60" s="185"/>
      <c r="AD60" s="2"/>
      <c r="AE60" s="2"/>
      <c r="AF60" s="45"/>
      <c r="AG60" s="46">
        <f>AG$52+AG48+AG$54+AG$56</f>
        <v>6.8999999999996362</v>
      </c>
      <c r="AH60" s="185"/>
      <c r="AK60" s="228" t="s">
        <v>135</v>
      </c>
      <c r="AL60" s="229"/>
      <c r="AM60" s="230">
        <v>58477.853472000003</v>
      </c>
      <c r="AN60" s="229"/>
      <c r="AO60" s="239">
        <f>K38</f>
        <v>4.477999999997337</v>
      </c>
      <c r="AP60" s="239"/>
      <c r="AQ60" s="240">
        <f>L38</f>
        <v>5.3488316481265326</v>
      </c>
      <c r="AR60" s="26"/>
    </row>
    <row r="61" spans="3:49" ht="32.25" thickBot="1" x14ac:dyDescent="0.3">
      <c r="C61" s="249"/>
      <c r="D61" s="208" t="s">
        <v>124</v>
      </c>
      <c r="E61" s="149"/>
      <c r="F61" s="144">
        <f>F$52+F49+F$54+F$56</f>
        <v>36.100000000002183</v>
      </c>
      <c r="G61" s="145"/>
      <c r="H61" s="209"/>
      <c r="I61" s="186"/>
      <c r="J61" s="186"/>
      <c r="K61" s="46"/>
      <c r="L61" s="185"/>
      <c r="M61" s="186"/>
      <c r="N61" s="186"/>
      <c r="O61" s="210"/>
      <c r="P61" s="149"/>
      <c r="Q61" s="144">
        <f>Q$52+Q49+Q$54+Q$56</f>
        <v>9.4000000000014552</v>
      </c>
      <c r="R61" s="145"/>
      <c r="S61" s="211"/>
      <c r="T61" s="46"/>
      <c r="U61" s="185"/>
      <c r="V61" s="186"/>
      <c r="W61" s="2"/>
      <c r="X61" s="45"/>
      <c r="Y61" s="46">
        <f>Y$52+Y49+Y$54+Y$56</f>
        <v>-23.200000000002547</v>
      </c>
      <c r="Z61" s="185"/>
      <c r="AA61" s="186"/>
      <c r="AB61" s="46"/>
      <c r="AC61" s="185"/>
      <c r="AD61" s="2"/>
      <c r="AE61" s="2"/>
      <c r="AF61" s="45"/>
      <c r="AG61" s="46">
        <f>AG$52+AG49+AG$54+AG$56</f>
        <v>-9.1000000000003638</v>
      </c>
      <c r="AH61" s="185"/>
      <c r="AO61" s="26"/>
      <c r="AP61" s="26"/>
      <c r="AQ61" s="26"/>
      <c r="AR61" s="26"/>
    </row>
    <row r="62" spans="3:49" x14ac:dyDescent="0.25">
      <c r="F62" s="26">
        <f>AVERAGE(F58:F61)</f>
        <v>14.350000000002183</v>
      </c>
      <c r="G62" s="25">
        <f>STDEV(F58:F61)</f>
        <v>14.930394055974098</v>
      </c>
      <c r="Q62" s="26">
        <f>AVERAGE(Q58:Q61)</f>
        <v>8.6500000000014552</v>
      </c>
      <c r="R62" s="25">
        <f>STDEV(Q58:Q61)</f>
        <v>3.3040379335998349</v>
      </c>
      <c r="Y62" s="26">
        <f>AVERAGE(Y58:Y61)</f>
        <v>-24.200000000002547</v>
      </c>
      <c r="Z62" s="25">
        <f>STDEV(Y58:Y61)</f>
        <v>2.1602468994692869</v>
      </c>
      <c r="AG62" s="26">
        <f>AVERAGE(AG58:AG61)</f>
        <v>-1.8500000000003638</v>
      </c>
      <c r="AH62" s="25">
        <f>STDEV(AG58:AG61)</f>
        <v>12.84198842339716</v>
      </c>
    </row>
  </sheetData>
  <mergeCells count="3">
    <mergeCell ref="C38:C41"/>
    <mergeCell ref="C58:C61"/>
    <mergeCell ref="C17:C20"/>
  </mergeCells>
  <pageMargins left="0.25" right="0.25" top="0.75" bottom="0.75" header="0.3" footer="0.3"/>
  <pageSetup paperSize="9" scale="38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32BF3-4152-4B80-8DE3-48A4D320F24F}">
  <dimension ref="B1:BL55"/>
  <sheetViews>
    <sheetView view="pageBreakPreview" topLeftCell="L1" zoomScale="70" zoomScaleNormal="90" zoomScaleSheetLayoutView="70" workbookViewId="0">
      <selection activeCell="AI18" sqref="AI18"/>
    </sheetView>
  </sheetViews>
  <sheetFormatPr defaultRowHeight="15" x14ac:dyDescent="0.25"/>
  <cols>
    <col min="3" max="3" width="31.42578125" customWidth="1"/>
    <col min="4" max="4" width="21.140625" hidden="1" customWidth="1"/>
    <col min="5" max="5" width="15.28515625" style="22" customWidth="1"/>
    <col min="6" max="6" width="15.7109375" style="26" customWidth="1"/>
    <col min="7" max="7" width="13.28515625" style="25" customWidth="1"/>
    <col min="8" max="8" width="1.85546875" customWidth="1"/>
    <col min="9" max="9" width="20.140625" hidden="1" customWidth="1"/>
    <col min="10" max="10" width="14.85546875" customWidth="1"/>
    <col min="11" max="11" width="12" customWidth="1"/>
    <col min="12" max="12" width="8.7109375" customWidth="1"/>
    <col min="13" max="13" width="3.28515625" customWidth="1"/>
    <col min="14" max="14" width="13.28515625" customWidth="1"/>
    <col min="17" max="17" width="1.140625" customWidth="1"/>
    <col min="20" max="20" width="4.7109375" customWidth="1"/>
    <col min="21" max="21" width="14.28515625" customWidth="1"/>
    <col min="22" max="22" width="12.7109375" customWidth="1"/>
    <col min="23" max="23" width="10.85546875" customWidth="1"/>
    <col min="24" max="24" width="1.5703125" customWidth="1"/>
    <col min="27" max="27" width="5" customWidth="1"/>
    <col min="28" max="28" width="13.28515625" customWidth="1"/>
    <col min="31" max="31" width="1.140625" customWidth="1"/>
    <col min="34" max="34" width="4.7109375" customWidth="1"/>
    <col min="35" max="35" width="13.28515625" customWidth="1"/>
    <col min="38" max="38" width="1.140625" customWidth="1"/>
    <col min="41" max="41" width="4.7109375" customWidth="1"/>
    <col min="42" max="42" width="13.28515625" customWidth="1"/>
    <col min="45" max="45" width="1.140625" customWidth="1"/>
    <col min="48" max="48" width="4.7109375" customWidth="1"/>
    <col min="49" max="49" width="14.85546875" customWidth="1"/>
    <col min="50" max="50" width="11.5703125" customWidth="1"/>
    <col min="51" max="51" width="10.7109375" customWidth="1"/>
  </cols>
  <sheetData>
    <row r="1" spans="2:64" ht="26.25" x14ac:dyDescent="0.4">
      <c r="F1" s="26">
        <v>1E+16</v>
      </c>
      <c r="W1" s="27">
        <v>1E+16</v>
      </c>
    </row>
    <row r="2" spans="2:64" ht="24" thickBot="1" x14ac:dyDescent="0.4">
      <c r="B2" s="253" t="s">
        <v>49</v>
      </c>
      <c r="C2" s="253"/>
      <c r="E2" s="28" t="s">
        <v>50</v>
      </c>
      <c r="J2" s="28" t="s">
        <v>42</v>
      </c>
      <c r="M2" s="13"/>
      <c r="N2" s="28"/>
      <c r="O2" s="26"/>
      <c r="R2" s="37" t="s">
        <v>52</v>
      </c>
      <c r="U2" s="28" t="s">
        <v>48</v>
      </c>
      <c r="AB2" s="28"/>
      <c r="AC2" s="26"/>
      <c r="AF2" s="37" t="s">
        <v>52</v>
      </c>
      <c r="BA2" t="s">
        <v>65</v>
      </c>
      <c r="BC2" t="s">
        <v>64</v>
      </c>
      <c r="BE2" t="s">
        <v>53</v>
      </c>
      <c r="BG2" t="s">
        <v>61</v>
      </c>
      <c r="BI2" t="s">
        <v>63</v>
      </c>
      <c r="BK2" t="s">
        <v>67</v>
      </c>
    </row>
    <row r="3" spans="2:64" s="31" customFormat="1" ht="48" thickBot="1" x14ac:dyDescent="0.3">
      <c r="C3" s="83"/>
      <c r="D3" s="32"/>
      <c r="E3" s="71" t="s">
        <v>59</v>
      </c>
      <c r="F3" s="72" t="s">
        <v>56</v>
      </c>
      <c r="G3" s="73" t="s">
        <v>54</v>
      </c>
      <c r="H3" s="80"/>
      <c r="I3" s="81"/>
      <c r="J3" s="78" t="s">
        <v>59</v>
      </c>
      <c r="K3" s="72" t="s">
        <v>56</v>
      </c>
      <c r="L3" s="73" t="s">
        <v>54</v>
      </c>
      <c r="M3" s="82"/>
      <c r="N3" s="78" t="s">
        <v>58</v>
      </c>
      <c r="O3" s="72" t="s">
        <v>55</v>
      </c>
      <c r="P3" s="73" t="s">
        <v>54</v>
      </c>
      <c r="Q3" s="74"/>
      <c r="R3" s="76" t="s">
        <v>56</v>
      </c>
      <c r="S3" s="73" t="s">
        <v>57</v>
      </c>
      <c r="U3" s="78" t="s">
        <v>59</v>
      </c>
      <c r="V3" s="72" t="s">
        <v>56</v>
      </c>
      <c r="W3" s="73" t="s">
        <v>54</v>
      </c>
      <c r="AB3" s="78" t="s">
        <v>58</v>
      </c>
      <c r="AC3" s="72" t="s">
        <v>55</v>
      </c>
      <c r="AD3" s="73" t="s">
        <v>54</v>
      </c>
      <c r="AE3" s="74"/>
      <c r="AF3" s="76" t="s">
        <v>56</v>
      </c>
      <c r="AG3" s="73" t="s">
        <v>57</v>
      </c>
      <c r="BA3" s="13">
        <v>7.0990000000000002</v>
      </c>
      <c r="BC3" s="13">
        <v>7.1820000000000004</v>
      </c>
      <c r="BE3" s="31">
        <v>3.7879999999999998</v>
      </c>
      <c r="BG3" s="31">
        <v>3.7970000000000002</v>
      </c>
      <c r="BI3" s="31">
        <v>3.8969999999999998</v>
      </c>
      <c r="BK3" s="31">
        <v>6.9930000000000003</v>
      </c>
    </row>
    <row r="4" spans="2:64" ht="16.5" thickTop="1" x14ac:dyDescent="0.25">
      <c r="C4" s="62" t="s">
        <v>38</v>
      </c>
      <c r="D4" s="6" t="s">
        <v>30</v>
      </c>
      <c r="E4" s="38">
        <v>6.9899999999999995E-13</v>
      </c>
      <c r="F4" s="39">
        <f>E4*F$1</f>
        <v>6989.9999999999991</v>
      </c>
      <c r="G4" s="40">
        <v>7</v>
      </c>
      <c r="H4" s="41"/>
      <c r="I4" s="42" t="s">
        <v>43</v>
      </c>
      <c r="J4" s="43">
        <v>7.0960000000000003E-13</v>
      </c>
      <c r="K4" s="39">
        <f>J4*$F$1</f>
        <v>7096</v>
      </c>
      <c r="L4" s="40">
        <v>5</v>
      </c>
      <c r="M4" s="44"/>
      <c r="N4" s="43">
        <v>3.91E-13</v>
      </c>
      <c r="O4" s="39">
        <f>N4*$F$1</f>
        <v>3910</v>
      </c>
      <c r="P4" s="40">
        <v>21</v>
      </c>
      <c r="Q4" s="61"/>
      <c r="R4" s="62"/>
      <c r="S4" s="63"/>
      <c r="U4" s="43">
        <v>7.1720000000000001E-13</v>
      </c>
      <c r="V4" s="39">
        <f>U4*$F$1</f>
        <v>7172</v>
      </c>
      <c r="W4" s="40">
        <v>6</v>
      </c>
      <c r="Y4" t="s">
        <v>117</v>
      </c>
      <c r="AB4" s="43">
        <v>3.91E-13</v>
      </c>
      <c r="AC4" s="39">
        <f>AB4*$F$1</f>
        <v>3910</v>
      </c>
      <c r="AD4" s="40">
        <v>21</v>
      </c>
      <c r="AE4" s="61"/>
      <c r="AF4" s="62"/>
      <c r="AG4" s="63"/>
      <c r="BA4" s="13">
        <v>7.0949999999999998</v>
      </c>
      <c r="BC4" s="13">
        <v>7.1769999999999996</v>
      </c>
      <c r="BE4">
        <v>3.7879999999999998</v>
      </c>
      <c r="BG4">
        <v>3.8109999999999999</v>
      </c>
      <c r="BI4">
        <v>3.9119999999999999</v>
      </c>
      <c r="BK4">
        <v>6.9859999999999998</v>
      </c>
    </row>
    <row r="5" spans="2:64" ht="15.75" x14ac:dyDescent="0.25">
      <c r="C5" s="84"/>
      <c r="D5" s="2"/>
      <c r="E5" s="45"/>
      <c r="F5" s="46"/>
      <c r="G5" s="47"/>
      <c r="H5" s="41"/>
      <c r="I5" s="48"/>
      <c r="J5" s="49"/>
      <c r="K5" s="46"/>
      <c r="L5" s="47"/>
      <c r="M5" s="44"/>
      <c r="N5" s="49">
        <v>3.8720500000000001E-13</v>
      </c>
      <c r="O5" s="46"/>
      <c r="P5" s="47"/>
      <c r="Q5" s="61"/>
      <c r="R5" s="64">
        <f>N5*$F$1</f>
        <v>3872.05</v>
      </c>
      <c r="S5" s="65">
        <v>2</v>
      </c>
      <c r="U5" s="49"/>
      <c r="V5" s="46"/>
      <c r="W5" s="47"/>
      <c r="AB5" s="49">
        <v>3.8720500000000001E-13</v>
      </c>
      <c r="AC5" s="46"/>
      <c r="AD5" s="47"/>
      <c r="AE5" s="61"/>
      <c r="AF5" s="64">
        <f>AB5*$F$1</f>
        <v>3872.05</v>
      </c>
      <c r="AG5" s="65">
        <v>2</v>
      </c>
      <c r="BA5" s="13">
        <v>7.0960000000000001</v>
      </c>
      <c r="BC5" s="13">
        <v>7.1760000000000002</v>
      </c>
      <c r="BE5">
        <v>3.7869999999999999</v>
      </c>
      <c r="BG5">
        <v>3.8130000000000002</v>
      </c>
      <c r="BI5">
        <v>3.9140000000000001</v>
      </c>
    </row>
    <row r="6" spans="2:64" ht="15.75" x14ac:dyDescent="0.25">
      <c r="C6" s="84" t="s">
        <v>31</v>
      </c>
      <c r="D6" s="2" t="s">
        <v>32</v>
      </c>
      <c r="E6" s="45">
        <v>1.3344E-12</v>
      </c>
      <c r="F6" s="46">
        <f>E6*F$1</f>
        <v>13344</v>
      </c>
      <c r="G6" s="47">
        <v>1</v>
      </c>
      <c r="H6" s="41"/>
      <c r="I6" s="48" t="s">
        <v>44</v>
      </c>
      <c r="J6" s="49">
        <v>1.3158790000000001E-12</v>
      </c>
      <c r="K6" s="39">
        <f>J6*$F$1</f>
        <v>13158.79</v>
      </c>
      <c r="L6" s="47">
        <v>0.8</v>
      </c>
      <c r="M6" s="44"/>
      <c r="N6" s="49">
        <v>1.2773E-12</v>
      </c>
      <c r="O6" s="46">
        <f>N6*$F$1</f>
        <v>12773</v>
      </c>
      <c r="P6" s="47">
        <v>0.9</v>
      </c>
      <c r="Q6" s="61"/>
      <c r="R6" s="64">
        <f>O6</f>
        <v>12773</v>
      </c>
      <c r="S6" s="66">
        <f>P6</f>
        <v>0.9</v>
      </c>
      <c r="U6" s="49">
        <v>1.3084E-12</v>
      </c>
      <c r="V6" s="39">
        <f>U6*$F$1</f>
        <v>13084</v>
      </c>
      <c r="W6" s="47">
        <v>0.9</v>
      </c>
      <c r="AB6" s="49">
        <v>1.2773E-12</v>
      </c>
      <c r="AC6" s="46">
        <f>AB6*$F$1</f>
        <v>12773</v>
      </c>
      <c r="AD6" s="47">
        <v>0.9</v>
      </c>
      <c r="AE6" s="61"/>
      <c r="AF6" s="64">
        <f>AC6</f>
        <v>12773</v>
      </c>
      <c r="AG6" s="66">
        <f>AD6</f>
        <v>0.9</v>
      </c>
      <c r="BA6" s="16">
        <v>7.0940000000000003</v>
      </c>
      <c r="BE6">
        <v>3.7839999999999998</v>
      </c>
      <c r="BG6">
        <v>3.8090000000000002</v>
      </c>
      <c r="BI6">
        <v>3.9180000000000001</v>
      </c>
    </row>
    <row r="7" spans="2:64" ht="15.75" x14ac:dyDescent="0.25">
      <c r="C7" s="84"/>
      <c r="D7" s="2"/>
      <c r="E7" s="45"/>
      <c r="F7" s="46"/>
      <c r="G7" s="47"/>
      <c r="H7" s="41"/>
      <c r="I7" s="48"/>
      <c r="J7" s="49"/>
      <c r="K7" s="46"/>
      <c r="L7" s="47"/>
      <c r="M7" s="44"/>
      <c r="N7" s="49"/>
      <c r="O7" s="46"/>
      <c r="P7" s="47"/>
      <c r="Q7" s="61"/>
      <c r="R7" s="64"/>
      <c r="S7" s="66"/>
      <c r="U7" s="49"/>
      <c r="V7" s="46"/>
      <c r="W7" s="47"/>
      <c r="AB7" s="49"/>
      <c r="AC7" s="46"/>
      <c r="AD7" s="47"/>
      <c r="AE7" s="61"/>
      <c r="AF7" s="64"/>
      <c r="AG7" s="66"/>
      <c r="BE7">
        <v>3.7839999999999998</v>
      </c>
      <c r="BG7">
        <v>3.8069999999999999</v>
      </c>
    </row>
    <row r="8" spans="2:64" ht="16.5" thickBot="1" x14ac:dyDescent="0.3">
      <c r="C8" s="84" t="s">
        <v>33</v>
      </c>
      <c r="D8" s="2" t="s">
        <v>36</v>
      </c>
      <c r="E8" s="45">
        <v>8.3936999999999999E-13</v>
      </c>
      <c r="F8" s="46">
        <f>E8*F$1</f>
        <v>8393.7000000000007</v>
      </c>
      <c r="G8" s="47">
        <v>0.6</v>
      </c>
      <c r="H8" s="41"/>
      <c r="I8" s="50" t="s">
        <v>45</v>
      </c>
      <c r="J8" s="49">
        <v>8.2086E-13</v>
      </c>
      <c r="K8" s="39">
        <f>J8*$F$1</f>
        <v>8208.6</v>
      </c>
      <c r="L8" s="47">
        <v>0.6</v>
      </c>
      <c r="M8" s="44"/>
      <c r="N8" s="49">
        <v>7.7732999999999998E-13</v>
      </c>
      <c r="O8" s="39">
        <f>N8*$F$1</f>
        <v>7773.3</v>
      </c>
      <c r="P8" s="47">
        <v>0.6</v>
      </c>
      <c r="Q8" s="61"/>
      <c r="R8" s="64">
        <f>O8</f>
        <v>7773.3</v>
      </c>
      <c r="S8" s="66">
        <f>P8</f>
        <v>0.6</v>
      </c>
      <c r="U8" s="49">
        <v>8.1180999999999995E-13</v>
      </c>
      <c r="V8" s="39">
        <f>U8*$F$1</f>
        <v>8118.0999999999995</v>
      </c>
      <c r="W8" s="47">
        <v>0.6</v>
      </c>
      <c r="AB8" s="49">
        <v>7.7732999999999998E-13</v>
      </c>
      <c r="AC8" s="39">
        <f>AB8*$F$1</f>
        <v>7773.3</v>
      </c>
      <c r="AD8" s="47">
        <v>0.6</v>
      </c>
      <c r="AE8" s="61"/>
      <c r="AF8" s="64">
        <f>AC8</f>
        <v>7773.3</v>
      </c>
      <c r="AG8" s="66">
        <f>AD8</f>
        <v>0.6</v>
      </c>
      <c r="BE8">
        <v>3.7850000000000001</v>
      </c>
    </row>
    <row r="9" spans="2:64" ht="16.5" thickTop="1" x14ac:dyDescent="0.25">
      <c r="C9" s="84"/>
      <c r="D9" s="2"/>
      <c r="E9" s="45"/>
      <c r="F9" s="46"/>
      <c r="G9" s="47"/>
      <c r="H9" s="41"/>
      <c r="I9" s="48"/>
      <c r="J9" s="49"/>
      <c r="K9" s="46"/>
      <c r="L9" s="47"/>
      <c r="M9" s="44"/>
      <c r="N9" s="49"/>
      <c r="O9" s="46"/>
      <c r="P9" s="47"/>
      <c r="Q9" s="61"/>
      <c r="R9" s="64"/>
      <c r="S9" s="66"/>
      <c r="U9" s="49"/>
      <c r="V9" s="46"/>
      <c r="W9" s="47"/>
      <c r="AB9" s="49"/>
      <c r="AC9" s="46"/>
      <c r="AD9" s="47"/>
      <c r="AE9" s="61"/>
      <c r="AF9" s="64"/>
      <c r="AG9" s="66"/>
      <c r="BE9">
        <v>3.79</v>
      </c>
    </row>
    <row r="10" spans="2:64" ht="26.25" x14ac:dyDescent="0.4">
      <c r="C10" s="84" t="s">
        <v>34</v>
      </c>
      <c r="D10" s="23" t="s">
        <v>41</v>
      </c>
      <c r="E10" s="45">
        <v>7.2412999999999996E-13</v>
      </c>
      <c r="F10" s="46">
        <f>E10*F$1</f>
        <v>7241.2999999999993</v>
      </c>
      <c r="G10" s="47">
        <v>4.5</v>
      </c>
      <c r="H10" s="41"/>
      <c r="I10" s="51" t="s">
        <v>47</v>
      </c>
      <c r="J10" s="49">
        <v>7.1309999999999996E-13</v>
      </c>
      <c r="K10" s="39">
        <f>J10*$F$1</f>
        <v>7131</v>
      </c>
      <c r="L10" s="47">
        <v>2.7</v>
      </c>
      <c r="M10" s="44"/>
      <c r="N10" s="49">
        <v>1.0172999999999999E-12</v>
      </c>
      <c r="O10" s="39">
        <f>N10*$F$1</f>
        <v>10173</v>
      </c>
      <c r="P10" s="47">
        <v>8</v>
      </c>
      <c r="Q10" s="61"/>
      <c r="R10" s="64">
        <f>O10</f>
        <v>10173</v>
      </c>
      <c r="S10" s="66">
        <f>P10</f>
        <v>8</v>
      </c>
      <c r="U10" s="49">
        <v>7.0500000000000003E-13</v>
      </c>
      <c r="V10" s="39">
        <f>U10*$F$1</f>
        <v>7050</v>
      </c>
      <c r="W10" s="47">
        <v>6</v>
      </c>
      <c r="Y10" s="13"/>
      <c r="Z10" s="29"/>
      <c r="AB10" s="49">
        <v>1.0172999999999999E-12</v>
      </c>
      <c r="AC10" s="39">
        <f>AB10*$F$1</f>
        <v>10173</v>
      </c>
      <c r="AD10" s="47">
        <v>8</v>
      </c>
      <c r="AE10" s="61"/>
      <c r="AF10" s="64">
        <f>AC10</f>
        <v>10173</v>
      </c>
      <c r="AG10" s="66">
        <f>AD10</f>
        <v>8</v>
      </c>
      <c r="BA10" s="34">
        <f>AVERAGE(BA3:BA6)</f>
        <v>7.0960000000000001</v>
      </c>
      <c r="BB10">
        <f>MAX(BA3:BA9)-MIN(BA3:BA9)</f>
        <v>4.9999999999998934E-3</v>
      </c>
      <c r="BC10" s="30">
        <f>AVERAGE(BC3:BC5)</f>
        <v>7.1783333333333337</v>
      </c>
      <c r="BD10">
        <f>MAX(BC3:BC9)-MIN(BC3:BC9)</f>
        <v>6.0000000000002274E-3</v>
      </c>
      <c r="BE10" s="30">
        <f>AVERAGE(BE3:BE9)</f>
        <v>3.786571428571428</v>
      </c>
      <c r="BF10">
        <f>MAX(BE3:BE9)-MIN(BE3:BE9)</f>
        <v>6.0000000000002274E-3</v>
      </c>
      <c r="BG10" s="30">
        <f>AVERAGE(BG3:BG7)</f>
        <v>3.8073999999999999</v>
      </c>
      <c r="BH10">
        <f>MAX(BG3:BG9)-MIN(BG3:BG9)</f>
        <v>1.6000000000000014E-2</v>
      </c>
      <c r="BI10" s="30">
        <f>AVERAGE(BI3:BI6)</f>
        <v>3.9102499999999996</v>
      </c>
      <c r="BJ10">
        <f>MAX(BI3:BI6)-MIN(BI3:BI6)</f>
        <v>2.1000000000000352E-2</v>
      </c>
      <c r="BK10" s="30">
        <f>AVERAGE(BK3:BK6)</f>
        <v>6.9894999999999996</v>
      </c>
      <c r="BL10">
        <f>MAX(BK3:BK6)-MIN(BK3:BK6)</f>
        <v>7.0000000000005613E-3</v>
      </c>
    </row>
    <row r="11" spans="2:64" ht="15.75" x14ac:dyDescent="0.25">
      <c r="C11" s="84"/>
      <c r="D11" s="23" t="s">
        <v>37</v>
      </c>
      <c r="E11" s="45"/>
      <c r="F11" s="46"/>
      <c r="G11" s="47"/>
      <c r="H11" s="41"/>
      <c r="I11" s="48"/>
      <c r="J11" s="49"/>
      <c r="K11" s="46"/>
      <c r="L11" s="47"/>
      <c r="M11" s="44"/>
      <c r="N11" s="49"/>
      <c r="O11" s="46"/>
      <c r="P11" s="47"/>
      <c r="Q11" s="61"/>
      <c r="R11" s="64"/>
      <c r="S11" s="66"/>
      <c r="U11" s="49"/>
      <c r="V11" s="46"/>
      <c r="W11" s="47"/>
      <c r="AB11" s="49"/>
      <c r="AC11" s="46"/>
      <c r="AD11" s="47"/>
      <c r="AE11" s="61"/>
      <c r="AF11" s="64"/>
      <c r="AG11" s="66"/>
    </row>
    <row r="12" spans="2:64" ht="15.75" x14ac:dyDescent="0.25">
      <c r="C12" s="84" t="s">
        <v>35</v>
      </c>
      <c r="D12" s="23" t="s">
        <v>39</v>
      </c>
      <c r="E12" s="45">
        <v>-9.2957600000000008E-13</v>
      </c>
      <c r="F12" s="46">
        <f>E12*F$1</f>
        <v>-9295.76</v>
      </c>
      <c r="G12" s="47">
        <v>1.5</v>
      </c>
      <c r="H12" s="41"/>
      <c r="I12" s="51" t="s">
        <v>46</v>
      </c>
      <c r="J12" s="49">
        <v>-9.27586E-13</v>
      </c>
      <c r="K12" s="39">
        <f>J12*$F$1</f>
        <v>-9275.86</v>
      </c>
      <c r="L12" s="47">
        <v>0.6</v>
      </c>
      <c r="M12" s="44"/>
      <c r="N12" s="49">
        <v>-9.0420000000000002E-13</v>
      </c>
      <c r="O12" s="39">
        <f>N12*$F$1</f>
        <v>-9042</v>
      </c>
      <c r="P12" s="47">
        <v>4</v>
      </c>
      <c r="Q12" s="61"/>
      <c r="R12" s="64">
        <f>O12</f>
        <v>-9042</v>
      </c>
      <c r="S12" s="66">
        <f>P12</f>
        <v>4</v>
      </c>
      <c r="U12" s="49">
        <v>-9.2540000000000008E-13</v>
      </c>
      <c r="V12" s="39">
        <f>U12*$F$1</f>
        <v>-9254</v>
      </c>
      <c r="W12" s="47">
        <v>1</v>
      </c>
      <c r="AB12" s="49">
        <v>-9.0420000000000002E-13</v>
      </c>
      <c r="AC12" s="39">
        <f>AB12*$F$1</f>
        <v>-9042</v>
      </c>
      <c r="AD12" s="47">
        <v>4</v>
      </c>
      <c r="AE12" s="61"/>
      <c r="AF12" s="64">
        <f>AC12</f>
        <v>-9042</v>
      </c>
      <c r="AG12" s="66">
        <f>AD12</f>
        <v>4</v>
      </c>
    </row>
    <row r="13" spans="2:64" ht="16.5" thickBot="1" x14ac:dyDescent="0.3">
      <c r="C13" s="67"/>
      <c r="D13" s="8"/>
      <c r="E13" s="52"/>
      <c r="F13" s="53"/>
      <c r="G13" s="54"/>
      <c r="H13" s="41"/>
      <c r="I13" s="50"/>
      <c r="J13" s="55"/>
      <c r="K13" s="53"/>
      <c r="L13" s="54"/>
      <c r="M13" s="44"/>
      <c r="N13" s="55"/>
      <c r="O13" s="53"/>
      <c r="P13" s="54"/>
      <c r="Q13" s="61"/>
      <c r="R13" s="67"/>
      <c r="S13" s="68"/>
      <c r="U13" s="55"/>
      <c r="V13" s="53"/>
      <c r="W13" s="54"/>
      <c r="AB13" s="55"/>
      <c r="AC13" s="53"/>
      <c r="AD13" s="54"/>
      <c r="AE13" s="61"/>
      <c r="AF13" s="67"/>
      <c r="AG13" s="68"/>
    </row>
    <row r="14" spans="2:64" ht="17.25" thickTop="1" thickBot="1" x14ac:dyDescent="0.3">
      <c r="C14" s="85" t="s">
        <v>40</v>
      </c>
      <c r="D14" s="24"/>
      <c r="E14" s="56"/>
      <c r="F14" s="57">
        <f>F8-F6+F4+F10+F12</f>
        <v>-14.760000000000218</v>
      </c>
      <c r="G14" s="58">
        <f t="array" ref="G14">SQRT(SUM(G4:G12*G4:G12))</f>
        <v>8.5358069331493205</v>
      </c>
      <c r="H14" s="41"/>
      <c r="I14" s="59"/>
      <c r="J14" s="60"/>
      <c r="K14" s="57">
        <f>K8-K6+K4+K10+K12</f>
        <v>0.94999999999890861</v>
      </c>
      <c r="L14" s="58">
        <f t="array" ref="L14">SQRT(SUM(L4:L12*L4:L12))</f>
        <v>5.8008620049092698</v>
      </c>
      <c r="M14" s="44"/>
      <c r="N14" s="60"/>
      <c r="O14" s="57">
        <f>O8-O6+O4+O10+O12</f>
        <v>41.299999999999272</v>
      </c>
      <c r="P14" s="58">
        <f t="array" ref="P14">SQRT(SUM(P4:P12*P4:P12))</f>
        <v>22.851039363670093</v>
      </c>
      <c r="Q14" s="69"/>
      <c r="R14" s="70">
        <f>R8-R6+R5+R10+R12</f>
        <v>3.3500000000003638</v>
      </c>
      <c r="S14" s="58">
        <f t="array" ref="S14">SQRT(SUM(S4:S12*S4:S12))</f>
        <v>9.2287593965819692</v>
      </c>
      <c r="U14" s="60"/>
      <c r="V14" s="57">
        <f>V8-V6+V4+V10+V12</f>
        <v>2.0999999999985448</v>
      </c>
      <c r="W14" s="58">
        <f t="array" ref="W14">SQRT(SUM(W4:W12*W4:W12))</f>
        <v>8.612200647918046</v>
      </c>
      <c r="AB14" s="60"/>
      <c r="AC14" s="57">
        <f>AC8-AC6+AC4+AC10+AC12</f>
        <v>41.299999999999272</v>
      </c>
      <c r="AD14" s="58">
        <f t="array" ref="AD14">SQRT(SUM(AD4:AD12*AD4:AD12))</f>
        <v>22.851039363670093</v>
      </c>
      <c r="AE14" s="69"/>
      <c r="AF14" s="70">
        <f>AF8-AF6+AF5+AF10+AF12</f>
        <v>3.3500000000003638</v>
      </c>
      <c r="AG14" s="58">
        <f t="array" ref="AG14">SQRT(SUM(AG4:AG12*AG4:AG12))</f>
        <v>9.2287593965819692</v>
      </c>
    </row>
    <row r="15" spans="2:64" ht="15.75" x14ac:dyDescent="0.25">
      <c r="C15" s="41"/>
      <c r="I15" s="22"/>
      <c r="M15" s="13"/>
    </row>
    <row r="16" spans="2:64" ht="24" thickBot="1" x14ac:dyDescent="0.4">
      <c r="B16" s="253" t="s">
        <v>66</v>
      </c>
      <c r="C16" s="253"/>
      <c r="E16" s="28" t="s">
        <v>51</v>
      </c>
      <c r="G16"/>
      <c r="I16" s="22"/>
      <c r="J16" s="37" t="s">
        <v>52</v>
      </c>
      <c r="M16" s="13"/>
      <c r="N16" s="28"/>
      <c r="O16" s="26"/>
      <c r="R16" s="37" t="s">
        <v>52</v>
      </c>
      <c r="U16" s="91" t="s">
        <v>60</v>
      </c>
      <c r="V16" s="92"/>
      <c r="W16" s="36"/>
      <c r="X16" s="36"/>
      <c r="Y16" s="93" t="s">
        <v>52</v>
      </c>
      <c r="Z16" s="36"/>
      <c r="AB16" s="28"/>
      <c r="AC16" s="26"/>
      <c r="AF16" s="37" t="s">
        <v>52</v>
      </c>
      <c r="AI16" s="28" t="s">
        <v>62</v>
      </c>
      <c r="AJ16" s="26"/>
      <c r="AM16" s="37" t="s">
        <v>52</v>
      </c>
      <c r="AP16" s="28"/>
      <c r="AQ16" s="26"/>
      <c r="AT16" s="37" t="s">
        <v>52</v>
      </c>
      <c r="BA16" t="s">
        <v>75</v>
      </c>
      <c r="BC16" t="s">
        <v>79</v>
      </c>
      <c r="BE16" t="s">
        <v>80</v>
      </c>
      <c r="BG16" t="s">
        <v>83</v>
      </c>
      <c r="BI16" t="s">
        <v>84</v>
      </c>
    </row>
    <row r="17" spans="2:62" s="33" customFormat="1" ht="48" thickBot="1" x14ac:dyDescent="0.3">
      <c r="C17" s="86"/>
      <c r="D17" s="35"/>
      <c r="E17" s="71" t="s">
        <v>59</v>
      </c>
      <c r="F17" s="72" t="s">
        <v>56</v>
      </c>
      <c r="G17" s="73" t="s">
        <v>54</v>
      </c>
      <c r="H17" s="74"/>
      <c r="I17" s="75" t="s">
        <v>46</v>
      </c>
      <c r="J17" s="76" t="s">
        <v>55</v>
      </c>
      <c r="K17" s="73" t="s">
        <v>57</v>
      </c>
      <c r="L17" s="77"/>
      <c r="M17" s="77"/>
      <c r="N17" s="78" t="s">
        <v>58</v>
      </c>
      <c r="O17" s="72" t="s">
        <v>55</v>
      </c>
      <c r="P17" s="73" t="s">
        <v>54</v>
      </c>
      <c r="Q17" s="74"/>
      <c r="R17" s="76" t="s">
        <v>56</v>
      </c>
      <c r="S17" s="73" t="s">
        <v>57</v>
      </c>
      <c r="U17" s="87" t="s">
        <v>58</v>
      </c>
      <c r="V17" s="88" t="s">
        <v>55</v>
      </c>
      <c r="W17" s="89" t="s">
        <v>54</v>
      </c>
      <c r="X17" s="77"/>
      <c r="Y17" s="90" t="s">
        <v>56</v>
      </c>
      <c r="Z17" s="89" t="s">
        <v>57</v>
      </c>
      <c r="AA17" s="79"/>
      <c r="AB17" s="78" t="s">
        <v>58</v>
      </c>
      <c r="AC17" s="72" t="s">
        <v>55</v>
      </c>
      <c r="AD17" s="73" t="s">
        <v>54</v>
      </c>
      <c r="AE17" s="74"/>
      <c r="AF17" s="76" t="s">
        <v>56</v>
      </c>
      <c r="AG17" s="73" t="s">
        <v>57</v>
      </c>
      <c r="AI17" s="78" t="s">
        <v>58</v>
      </c>
      <c r="AJ17" s="72" t="s">
        <v>55</v>
      </c>
      <c r="AK17" s="73" t="s">
        <v>54</v>
      </c>
      <c r="AL17" s="74"/>
      <c r="AM17" s="76" t="s">
        <v>56</v>
      </c>
      <c r="AN17" s="73" t="s">
        <v>57</v>
      </c>
      <c r="AP17" s="78" t="s">
        <v>58</v>
      </c>
      <c r="AQ17" s="72" t="s">
        <v>55</v>
      </c>
      <c r="AR17" s="73" t="s">
        <v>54</v>
      </c>
      <c r="AS17" s="74"/>
      <c r="AT17" s="76" t="s">
        <v>56</v>
      </c>
      <c r="AU17" s="73" t="s">
        <v>57</v>
      </c>
      <c r="BA17" s="31">
        <v>3.9390000000000001</v>
      </c>
      <c r="BB17" s="31"/>
      <c r="BC17" s="31">
        <v>3.99</v>
      </c>
      <c r="BD17" s="31"/>
      <c r="BE17" s="31">
        <v>4.0049999999999999</v>
      </c>
      <c r="BF17" s="31"/>
      <c r="BG17" s="31">
        <v>4.0990000000000002</v>
      </c>
      <c r="BH17" s="31"/>
      <c r="BI17" s="31">
        <v>-8.9809999999999999</v>
      </c>
      <c r="BJ17" s="31"/>
    </row>
    <row r="18" spans="2:62" ht="16.5" thickTop="1" x14ac:dyDescent="0.25">
      <c r="C18" s="62" t="s">
        <v>38</v>
      </c>
      <c r="D18" s="13"/>
      <c r="E18" s="38">
        <v>3.78E-13</v>
      </c>
      <c r="F18" s="39">
        <f>E18*$F$1</f>
        <v>3780</v>
      </c>
      <c r="G18" s="40">
        <v>6</v>
      </c>
      <c r="H18" s="61"/>
      <c r="I18" s="61"/>
      <c r="J18" s="62"/>
      <c r="K18" s="63"/>
      <c r="L18" t="s">
        <v>117</v>
      </c>
      <c r="M18" s="61"/>
      <c r="N18" s="43">
        <v>3.91E-13</v>
      </c>
      <c r="O18" s="39">
        <f>N18*$F$1</f>
        <v>3910</v>
      </c>
      <c r="P18" s="40">
        <v>21</v>
      </c>
      <c r="Q18" s="61"/>
      <c r="R18" s="62"/>
      <c r="S18" s="63"/>
      <c r="U18" s="43">
        <v>3.8140000000000002E-13</v>
      </c>
      <c r="V18" s="39">
        <f>U18*$F$1</f>
        <v>3814</v>
      </c>
      <c r="W18" s="40">
        <v>1</v>
      </c>
      <c r="X18" s="61"/>
      <c r="Y18" s="62"/>
      <c r="Z18" s="63"/>
      <c r="AA18" t="s">
        <v>117</v>
      </c>
      <c r="AB18" s="43">
        <v>3.91E-13</v>
      </c>
      <c r="AC18" s="39">
        <f>AB18*$F$1</f>
        <v>3910</v>
      </c>
      <c r="AD18" s="40">
        <v>21</v>
      </c>
      <c r="AE18" s="61"/>
      <c r="AF18" s="62"/>
      <c r="AG18" s="63"/>
      <c r="AI18" s="43">
        <v>3.8570000000000001E-13</v>
      </c>
      <c r="AJ18" s="39">
        <f>AI18*$F$1</f>
        <v>3857</v>
      </c>
      <c r="AK18" s="40">
        <v>21</v>
      </c>
      <c r="AL18" s="61"/>
      <c r="AM18" s="62"/>
      <c r="AN18" s="63"/>
      <c r="AP18" s="43">
        <v>3.91E-13</v>
      </c>
      <c r="AQ18" s="39">
        <f>AP18*$F$1</f>
        <v>3910</v>
      </c>
      <c r="AR18" s="40">
        <v>21</v>
      </c>
      <c r="AS18" s="61"/>
      <c r="AT18" s="62"/>
      <c r="AU18" s="63"/>
      <c r="BA18">
        <v>3.9140000000000001</v>
      </c>
      <c r="BC18">
        <v>3.9820000000000002</v>
      </c>
      <c r="BE18">
        <v>4.0140000000000002</v>
      </c>
      <c r="BG18">
        <v>4.1120000000000001</v>
      </c>
      <c r="BI18">
        <v>-8.9770000000000003</v>
      </c>
    </row>
    <row r="19" spans="2:62" ht="15.75" x14ac:dyDescent="0.25">
      <c r="C19" s="84" t="s">
        <v>52</v>
      </c>
      <c r="D19" s="13"/>
      <c r="E19" s="45">
        <v>3.7786379999999999E-13</v>
      </c>
      <c r="F19" s="46"/>
      <c r="G19" s="47"/>
      <c r="H19" s="61"/>
      <c r="I19" s="61"/>
      <c r="J19" s="64">
        <f>E19*$F$1</f>
        <v>3778.6379999999999</v>
      </c>
      <c r="K19" s="65">
        <v>1.7</v>
      </c>
      <c r="L19" s="61"/>
      <c r="M19" s="61"/>
      <c r="N19" s="49">
        <v>3.8720500000000001E-13</v>
      </c>
      <c r="O19" s="46"/>
      <c r="P19" s="47"/>
      <c r="Q19" s="61"/>
      <c r="R19" s="64">
        <f>N19*$F$1</f>
        <v>3872.05</v>
      </c>
      <c r="S19" s="65">
        <v>2</v>
      </c>
      <c r="U19" s="49">
        <v>3.814548E-13</v>
      </c>
      <c r="V19" s="46"/>
      <c r="W19" s="47"/>
      <c r="X19" s="61"/>
      <c r="Y19" s="64">
        <f>U19*$F$1</f>
        <v>3814.5479999999998</v>
      </c>
      <c r="Z19" s="65">
        <v>2</v>
      </c>
      <c r="AA19" s="41"/>
      <c r="AB19" s="49">
        <v>3.8720500000000001E-13</v>
      </c>
      <c r="AC19" s="46"/>
      <c r="AD19" s="47"/>
      <c r="AE19" s="61"/>
      <c r="AF19" s="64">
        <f>AB19*$F$1</f>
        <v>3872.05</v>
      </c>
      <c r="AG19" s="65">
        <v>2</v>
      </c>
      <c r="AI19" s="49">
        <v>3.8720500000000001E-13</v>
      </c>
      <c r="AJ19" s="46"/>
      <c r="AK19" s="47"/>
      <c r="AL19" s="61"/>
      <c r="AM19" s="64">
        <f>AI19*$F$1</f>
        <v>3872.05</v>
      </c>
      <c r="AN19" s="65">
        <v>2</v>
      </c>
      <c r="AP19" s="49">
        <v>3.8720500000000001E-13</v>
      </c>
      <c r="AQ19" s="46"/>
      <c r="AR19" s="47"/>
      <c r="AS19" s="61"/>
      <c r="AT19" s="64">
        <f>AP19*$F$1</f>
        <v>3872.05</v>
      </c>
      <c r="AU19" s="65">
        <v>2</v>
      </c>
      <c r="BA19">
        <v>3.931</v>
      </c>
      <c r="BC19">
        <v>3.9849999999999999</v>
      </c>
      <c r="BE19">
        <v>4.016</v>
      </c>
    </row>
    <row r="20" spans="2:62" ht="15.75" x14ac:dyDescent="0.25">
      <c r="C20" s="84" t="s">
        <v>31</v>
      </c>
      <c r="D20" s="13"/>
      <c r="E20" s="45">
        <v>1.2933600000000001E-12</v>
      </c>
      <c r="F20" s="46">
        <f>E20*$F$1</f>
        <v>12933.6</v>
      </c>
      <c r="G20" s="47">
        <v>0.6</v>
      </c>
      <c r="H20" s="61"/>
      <c r="I20" s="61"/>
      <c r="J20" s="64">
        <f>F20</f>
        <v>12933.6</v>
      </c>
      <c r="K20" s="66">
        <f t="shared" ref="K20:K26" si="0">G20</f>
        <v>0.6</v>
      </c>
      <c r="L20" s="41"/>
      <c r="M20" s="41"/>
      <c r="N20" s="49">
        <v>1.2773E-12</v>
      </c>
      <c r="O20" s="46">
        <f>N20*$F$1</f>
        <v>12773</v>
      </c>
      <c r="P20" s="47">
        <v>0.9</v>
      </c>
      <c r="Q20" s="61"/>
      <c r="R20" s="64">
        <f>O20</f>
        <v>12773</v>
      </c>
      <c r="S20" s="66">
        <f>P20</f>
        <v>0.9</v>
      </c>
      <c r="U20" s="49">
        <v>1.2880499999999999E-12</v>
      </c>
      <c r="V20" s="46">
        <f>U20*$F$1</f>
        <v>12880.5</v>
      </c>
      <c r="W20" s="47">
        <v>0.8</v>
      </c>
      <c r="X20" s="61"/>
      <c r="Y20" s="64">
        <f>V20</f>
        <v>12880.5</v>
      </c>
      <c r="Z20" s="66">
        <f>W20</f>
        <v>0.8</v>
      </c>
      <c r="AA20" s="41"/>
      <c r="AB20" s="49">
        <v>1.2773E-12</v>
      </c>
      <c r="AC20" s="46">
        <f>AB20*$F$1</f>
        <v>12773</v>
      </c>
      <c r="AD20" s="47">
        <v>0.9</v>
      </c>
      <c r="AE20" s="61"/>
      <c r="AF20" s="64">
        <f>AC20</f>
        <v>12773</v>
      </c>
      <c r="AG20" s="66">
        <f>AD20</f>
        <v>0.9</v>
      </c>
      <c r="AI20" s="49">
        <v>1.2773E-12</v>
      </c>
      <c r="AJ20" s="46">
        <f>AI20*$F$1</f>
        <v>12773</v>
      </c>
      <c r="AK20" s="47">
        <v>0.9</v>
      </c>
      <c r="AL20" s="61"/>
      <c r="AM20" s="64">
        <f>AJ20</f>
        <v>12773</v>
      </c>
      <c r="AN20" s="66">
        <f>AK20</f>
        <v>0.9</v>
      </c>
      <c r="AP20" s="49">
        <v>1.2773E-12</v>
      </c>
      <c r="AQ20" s="46">
        <f>AP20*$F$1</f>
        <v>12773</v>
      </c>
      <c r="AR20" s="47">
        <v>0.9</v>
      </c>
      <c r="AS20" s="61"/>
      <c r="AT20" s="64">
        <f>AQ20</f>
        <v>12773</v>
      </c>
      <c r="AU20" s="66">
        <f>AR20</f>
        <v>0.9</v>
      </c>
      <c r="BA20">
        <v>3.94</v>
      </c>
      <c r="BC20">
        <v>3.9780000000000002</v>
      </c>
      <c r="BE20">
        <v>4.0199999999999996</v>
      </c>
    </row>
    <row r="21" spans="2:62" ht="15.75" x14ac:dyDescent="0.25">
      <c r="C21" s="84"/>
      <c r="D21" s="13"/>
      <c r="E21" s="45"/>
      <c r="F21" s="46"/>
      <c r="G21" s="47"/>
      <c r="H21" s="61"/>
      <c r="I21" s="61"/>
      <c r="J21" s="64"/>
      <c r="K21" s="66"/>
      <c r="L21" s="41"/>
      <c r="M21" s="41"/>
      <c r="N21" s="49"/>
      <c r="O21" s="46"/>
      <c r="P21" s="47"/>
      <c r="Q21" s="61"/>
      <c r="R21" s="64"/>
      <c r="S21" s="66"/>
      <c r="U21" s="49"/>
      <c r="V21" s="46"/>
      <c r="W21" s="47"/>
      <c r="X21" s="61"/>
      <c r="Y21" s="64"/>
      <c r="Z21" s="66"/>
      <c r="AA21" s="41"/>
      <c r="AB21" s="49"/>
      <c r="AC21" s="46"/>
      <c r="AD21" s="47"/>
      <c r="AE21" s="61"/>
      <c r="AF21" s="64"/>
      <c r="AG21" s="66"/>
      <c r="AI21" s="49"/>
      <c r="AJ21" s="46"/>
      <c r="AK21" s="47"/>
      <c r="AL21" s="61"/>
      <c r="AM21" s="64"/>
      <c r="AN21" s="66"/>
      <c r="AP21" s="49"/>
      <c r="AQ21" s="46"/>
      <c r="AR21" s="47"/>
      <c r="AS21" s="61"/>
      <c r="AT21" s="64"/>
      <c r="AU21" s="66"/>
      <c r="BA21">
        <v>3.9329999999999998</v>
      </c>
    </row>
    <row r="22" spans="2:62" ht="15.75" x14ac:dyDescent="0.25">
      <c r="C22" s="84" t="s">
        <v>33</v>
      </c>
      <c r="D22" s="13"/>
      <c r="E22" s="45">
        <v>7.9500999999999996E-13</v>
      </c>
      <c r="F22" s="39">
        <f>E22*$F$1</f>
        <v>7950.0999999999995</v>
      </c>
      <c r="G22" s="47">
        <v>0.6</v>
      </c>
      <c r="H22" s="61"/>
      <c r="I22" s="61"/>
      <c r="J22" s="64">
        <f>F22</f>
        <v>7950.0999999999995</v>
      </c>
      <c r="K22" s="66">
        <f t="shared" si="0"/>
        <v>0.6</v>
      </c>
      <c r="L22" s="41"/>
      <c r="M22" s="41"/>
      <c r="N22" s="49">
        <v>7.7732999999999998E-13</v>
      </c>
      <c r="O22" s="39">
        <f>N22*$F$1</f>
        <v>7773.3</v>
      </c>
      <c r="P22" s="47">
        <v>0.6</v>
      </c>
      <c r="Q22" s="61"/>
      <c r="R22" s="64">
        <f>O22</f>
        <v>7773.3</v>
      </c>
      <c r="S22" s="66">
        <f>P22</f>
        <v>0.6</v>
      </c>
      <c r="U22" s="49">
        <v>7.8799999999999997E-13</v>
      </c>
      <c r="V22" s="39">
        <f>U22*$F$1</f>
        <v>7880</v>
      </c>
      <c r="W22" s="47">
        <v>7</v>
      </c>
      <c r="X22" s="61"/>
      <c r="Y22" s="64">
        <f>V22</f>
        <v>7880</v>
      </c>
      <c r="Z22" s="66">
        <f>W22</f>
        <v>7</v>
      </c>
      <c r="AA22" s="41"/>
      <c r="AB22" s="49">
        <v>7.7732999999999998E-13</v>
      </c>
      <c r="AC22" s="39">
        <f>AB22*$F$1</f>
        <v>7773.3</v>
      </c>
      <c r="AD22" s="47">
        <v>0.6</v>
      </c>
      <c r="AE22" s="61"/>
      <c r="AF22" s="64">
        <f>AC22</f>
        <v>7773.3</v>
      </c>
      <c r="AG22" s="66">
        <f>AD22</f>
        <v>0.6</v>
      </c>
      <c r="AI22" s="49">
        <v>7.7732999999999998E-13</v>
      </c>
      <c r="AJ22" s="39">
        <f>AI22*$F$1</f>
        <v>7773.3</v>
      </c>
      <c r="AK22" s="47">
        <v>0.6</v>
      </c>
      <c r="AL22" s="61"/>
      <c r="AM22" s="64">
        <f>AJ22</f>
        <v>7773.3</v>
      </c>
      <c r="AN22" s="66">
        <f>AK22</f>
        <v>0.6</v>
      </c>
      <c r="AP22" s="49">
        <v>7.7732999999999998E-13</v>
      </c>
      <c r="AQ22" s="39">
        <f>AP22*$F$1</f>
        <v>7773.3</v>
      </c>
      <c r="AR22" s="47">
        <v>0.6</v>
      </c>
      <c r="AS22" s="61"/>
      <c r="AT22" s="64">
        <f>AQ22</f>
        <v>7773.3</v>
      </c>
      <c r="AU22" s="66">
        <f>AR22</f>
        <v>0.6</v>
      </c>
      <c r="BA22">
        <v>3.9409999999999998</v>
      </c>
    </row>
    <row r="23" spans="2:62" ht="15.75" x14ac:dyDescent="0.25">
      <c r="C23" s="84"/>
      <c r="D23" s="13"/>
      <c r="E23" s="45"/>
      <c r="F23" s="46"/>
      <c r="G23" s="47"/>
      <c r="H23" s="61"/>
      <c r="I23" s="61"/>
      <c r="J23" s="64"/>
      <c r="K23" s="66"/>
      <c r="L23" s="41"/>
      <c r="M23" s="41"/>
      <c r="N23" s="49"/>
      <c r="O23" s="46"/>
      <c r="P23" s="47"/>
      <c r="Q23" s="61"/>
      <c r="R23" s="64"/>
      <c r="S23" s="66"/>
      <c r="U23" s="49"/>
      <c r="V23" s="46"/>
      <c r="W23" s="47"/>
      <c r="X23" s="61"/>
      <c r="Y23" s="64"/>
      <c r="Z23" s="66"/>
      <c r="AA23" s="41"/>
      <c r="AB23" s="49"/>
      <c r="AC23" s="46"/>
      <c r="AD23" s="47"/>
      <c r="AE23" s="61"/>
      <c r="AF23" s="64"/>
      <c r="AG23" s="66"/>
      <c r="AI23" s="49"/>
      <c r="AJ23" s="46"/>
      <c r="AK23" s="47"/>
      <c r="AL23" s="61"/>
      <c r="AM23" s="64"/>
      <c r="AN23" s="66"/>
      <c r="AP23" s="49"/>
      <c r="AQ23" s="46"/>
      <c r="AR23" s="47"/>
      <c r="AS23" s="61"/>
      <c r="AT23" s="64"/>
      <c r="AU23" s="66"/>
    </row>
    <row r="24" spans="2:62" ht="15.75" x14ac:dyDescent="0.25">
      <c r="C24" s="84" t="s">
        <v>34</v>
      </c>
      <c r="D24" s="13"/>
      <c r="E24" s="45">
        <v>1.0369E-12</v>
      </c>
      <c r="F24" s="39">
        <f>E24*$F$1</f>
        <v>10369</v>
      </c>
      <c r="G24" s="47">
        <v>3</v>
      </c>
      <c r="H24" s="61"/>
      <c r="I24" s="61"/>
      <c r="J24" s="64">
        <f>F24</f>
        <v>10369</v>
      </c>
      <c r="K24" s="66">
        <f t="shared" si="0"/>
        <v>3</v>
      </c>
      <c r="L24" s="41"/>
      <c r="M24" s="41"/>
      <c r="N24" s="49">
        <v>1.0172999999999999E-12</v>
      </c>
      <c r="O24" s="39">
        <f>N24*$F$1</f>
        <v>10173</v>
      </c>
      <c r="P24" s="47">
        <v>8</v>
      </c>
      <c r="Q24" s="61"/>
      <c r="R24" s="64">
        <f>O24</f>
        <v>10173</v>
      </c>
      <c r="S24" s="66">
        <f>P24</f>
        <v>8</v>
      </c>
      <c r="U24" s="49">
        <v>1.0263999999999999E-12</v>
      </c>
      <c r="V24" s="39">
        <f>U24*$F$1</f>
        <v>10264</v>
      </c>
      <c r="W24" s="47">
        <v>3</v>
      </c>
      <c r="X24" s="61"/>
      <c r="Y24" s="64">
        <f>V24</f>
        <v>10264</v>
      </c>
      <c r="Z24" s="66">
        <f>W24</f>
        <v>3</v>
      </c>
      <c r="AA24" s="41"/>
      <c r="AB24" s="49">
        <v>1.0172999999999999E-12</v>
      </c>
      <c r="AC24" s="39">
        <f>AB24*$F$1</f>
        <v>10173</v>
      </c>
      <c r="AD24" s="47">
        <v>8</v>
      </c>
      <c r="AE24" s="61"/>
      <c r="AF24" s="64">
        <f>AC24</f>
        <v>10173</v>
      </c>
      <c r="AG24" s="66">
        <f>AD24</f>
        <v>8</v>
      </c>
      <c r="AI24" s="49">
        <v>1.0172999999999999E-12</v>
      </c>
      <c r="AJ24" s="39">
        <f>AI24*$F$1</f>
        <v>10173</v>
      </c>
      <c r="AK24" s="47">
        <v>8</v>
      </c>
      <c r="AL24" s="61"/>
      <c r="AM24" s="64">
        <f>AJ24</f>
        <v>10173</v>
      </c>
      <c r="AN24" s="66">
        <f>AK24</f>
        <v>8</v>
      </c>
      <c r="AP24" s="49">
        <v>1.0172999999999999E-12</v>
      </c>
      <c r="AQ24" s="39">
        <f>AP24*$F$1</f>
        <v>10173</v>
      </c>
      <c r="AR24" s="47">
        <v>8</v>
      </c>
      <c r="AS24" s="61"/>
      <c r="AT24" s="64">
        <f>AQ24</f>
        <v>10173</v>
      </c>
      <c r="AU24" s="66">
        <f>AR24</f>
        <v>8</v>
      </c>
      <c r="BA24" s="30">
        <f>AVERAGE(BA17:BA22)</f>
        <v>3.9329999999999994</v>
      </c>
      <c r="BB24">
        <f>MAX(BA17:BA22)-MIN(BA17:BA22)</f>
        <v>2.6999999999999691E-2</v>
      </c>
      <c r="BC24" s="30">
        <f>AVERAGE(BC17:BC22)</f>
        <v>3.9837500000000001</v>
      </c>
      <c r="BD24">
        <f>MAX(BC17:BC22)-MIN(BC17:BC22)</f>
        <v>1.2000000000000011E-2</v>
      </c>
      <c r="BE24" s="30">
        <f>AVERAGE(BE17:BE22)</f>
        <v>4.0137499999999999</v>
      </c>
      <c r="BF24">
        <f>MAX(BE17:BE22)-MIN(BE17:BE22)</f>
        <v>1.499999999999968E-2</v>
      </c>
      <c r="BG24" s="30">
        <f>AVERAGE(BG17:BG22)</f>
        <v>4.1055000000000001</v>
      </c>
      <c r="BH24">
        <f>MAX(BG17:BG22)-MIN(BG17:BG22)</f>
        <v>1.2999999999999901E-2</v>
      </c>
      <c r="BI24" s="30">
        <f>AVERAGE(BI17:BI22)</f>
        <v>-8.9789999999999992</v>
      </c>
      <c r="BJ24">
        <f>MAX(BI17:BI22)-MIN(BI17:BI22)</f>
        <v>3.9999999999995595E-3</v>
      </c>
    </row>
    <row r="25" spans="2:62" ht="15.75" x14ac:dyDescent="0.25">
      <c r="C25" s="84"/>
      <c r="D25" s="13"/>
      <c r="E25" s="45"/>
      <c r="F25" s="46"/>
      <c r="G25" s="47"/>
      <c r="H25" s="61"/>
      <c r="I25" s="61"/>
      <c r="J25" s="64"/>
      <c r="K25" s="66"/>
      <c r="L25" s="41"/>
      <c r="M25" s="41"/>
      <c r="N25" s="49"/>
      <c r="O25" s="46"/>
      <c r="P25" s="47"/>
      <c r="Q25" s="61"/>
      <c r="R25" s="64"/>
      <c r="S25" s="66"/>
      <c r="U25" s="49"/>
      <c r="V25" s="46"/>
      <c r="W25" s="47"/>
      <c r="X25" s="61"/>
      <c r="Y25" s="64"/>
      <c r="Z25" s="66"/>
      <c r="AA25" s="41"/>
      <c r="AB25" s="49"/>
      <c r="AC25" s="46"/>
      <c r="AD25" s="47"/>
      <c r="AE25" s="61"/>
      <c r="AF25" s="64"/>
      <c r="AG25" s="66"/>
      <c r="AI25" s="49"/>
      <c r="AJ25" s="46"/>
      <c r="AK25" s="47"/>
      <c r="AL25" s="61"/>
      <c r="AM25" s="64"/>
      <c r="AN25" s="66"/>
      <c r="AP25" s="49"/>
      <c r="AQ25" s="46"/>
      <c r="AR25" s="47"/>
      <c r="AS25" s="61"/>
      <c r="AT25" s="64"/>
      <c r="AU25" s="66"/>
      <c r="BB25">
        <f>BA22-BA18</f>
        <v>2.6999999999999691E-2</v>
      </c>
      <c r="BD25">
        <f>BC22-BC18</f>
        <v>-3.9820000000000002</v>
      </c>
      <c r="BF25">
        <f>BE22-BE18</f>
        <v>-4.0140000000000002</v>
      </c>
      <c r="BH25">
        <f>BG22-BG18</f>
        <v>-4.1120000000000001</v>
      </c>
      <c r="BJ25">
        <f>BI22-BI18</f>
        <v>8.9770000000000003</v>
      </c>
    </row>
    <row r="26" spans="2:62" ht="15.75" x14ac:dyDescent="0.25">
      <c r="C26" s="84" t="s">
        <v>35</v>
      </c>
      <c r="D26" s="13"/>
      <c r="E26" s="45">
        <v>-9.159660000000001E-13</v>
      </c>
      <c r="F26" s="39">
        <f>E26*$F$1</f>
        <v>-9159.6600000000017</v>
      </c>
      <c r="G26" s="47">
        <v>4</v>
      </c>
      <c r="H26" s="61"/>
      <c r="I26" s="61"/>
      <c r="J26" s="64">
        <f>F26</f>
        <v>-9159.6600000000017</v>
      </c>
      <c r="K26" s="66">
        <f t="shared" si="0"/>
        <v>4</v>
      </c>
      <c r="L26" s="41"/>
      <c r="M26" s="41"/>
      <c r="N26" s="49">
        <v>-9.0420000000000002E-13</v>
      </c>
      <c r="O26" s="39">
        <f>N26*$F$1</f>
        <v>-9042</v>
      </c>
      <c r="P26" s="47">
        <v>4</v>
      </c>
      <c r="Q26" s="61"/>
      <c r="R26" s="64">
        <f>O26</f>
        <v>-9042</v>
      </c>
      <c r="S26" s="66">
        <f>P26</f>
        <v>4</v>
      </c>
      <c r="U26" s="49">
        <v>-9.0922999999999995E-13</v>
      </c>
      <c r="V26" s="39">
        <f>U26*$F$1</f>
        <v>-9092.2999999999993</v>
      </c>
      <c r="W26" s="47">
        <v>2.1</v>
      </c>
      <c r="X26" s="61"/>
      <c r="Y26" s="64">
        <f>V26</f>
        <v>-9092.2999999999993</v>
      </c>
      <c r="Z26" s="66">
        <f>W26</f>
        <v>2.1</v>
      </c>
      <c r="AA26" s="41"/>
      <c r="AB26" s="49">
        <v>-9.0420000000000002E-13</v>
      </c>
      <c r="AC26" s="39">
        <f>AB26*$F$1</f>
        <v>-9042</v>
      </c>
      <c r="AD26" s="47">
        <v>4</v>
      </c>
      <c r="AE26" s="61"/>
      <c r="AF26" s="64">
        <f>AC26</f>
        <v>-9042</v>
      </c>
      <c r="AG26" s="66">
        <f>AD26</f>
        <v>4</v>
      </c>
      <c r="AI26" s="49">
        <v>-9.0420000000000002E-13</v>
      </c>
      <c r="AJ26" s="39">
        <f>AI26*$F$1</f>
        <v>-9042</v>
      </c>
      <c r="AK26" s="47">
        <v>4</v>
      </c>
      <c r="AL26" s="61"/>
      <c r="AM26" s="64">
        <f>AJ26</f>
        <v>-9042</v>
      </c>
      <c r="AN26" s="66">
        <f>AK26</f>
        <v>4</v>
      </c>
      <c r="AP26" s="49">
        <v>-9.0420000000000002E-13</v>
      </c>
      <c r="AQ26" s="39">
        <f>AP26*$F$1</f>
        <v>-9042</v>
      </c>
      <c r="AR26" s="47">
        <v>4</v>
      </c>
      <c r="AS26" s="61"/>
      <c r="AT26" s="64">
        <f>AQ26</f>
        <v>-9042</v>
      </c>
      <c r="AU26" s="66">
        <f>AR26</f>
        <v>4</v>
      </c>
    </row>
    <row r="27" spans="2:62" ht="16.5" thickBot="1" x14ac:dyDescent="0.3">
      <c r="C27" s="67"/>
      <c r="D27" s="13"/>
      <c r="E27" s="52"/>
      <c r="F27" s="53"/>
      <c r="G27" s="54"/>
      <c r="H27" s="61"/>
      <c r="I27" s="61"/>
      <c r="J27" s="67"/>
      <c r="K27" s="68"/>
      <c r="L27" s="41"/>
      <c r="M27" s="41"/>
      <c r="N27" s="55"/>
      <c r="O27" s="53"/>
      <c r="P27" s="54"/>
      <c r="Q27" s="61"/>
      <c r="R27" s="67"/>
      <c r="S27" s="68"/>
      <c r="U27" s="55"/>
      <c r="V27" s="53"/>
      <c r="W27" s="54"/>
      <c r="X27" s="61"/>
      <c r="Y27" s="67"/>
      <c r="Z27" s="68"/>
      <c r="AA27" s="41"/>
      <c r="AB27" s="55"/>
      <c r="AC27" s="53"/>
      <c r="AD27" s="54"/>
      <c r="AE27" s="61"/>
      <c r="AF27" s="67"/>
      <c r="AG27" s="68"/>
      <c r="AI27" s="55"/>
      <c r="AJ27" s="53"/>
      <c r="AK27" s="54"/>
      <c r="AL27" s="61"/>
      <c r="AM27" s="67"/>
      <c r="AN27" s="68"/>
      <c r="AP27" s="55"/>
      <c r="AQ27" s="53"/>
      <c r="AR27" s="54"/>
      <c r="AS27" s="61"/>
      <c r="AT27" s="67"/>
      <c r="AU27" s="68"/>
    </row>
    <row r="28" spans="2:62" ht="17.25" thickTop="1" thickBot="1" x14ac:dyDescent="0.3">
      <c r="C28" s="85" t="s">
        <v>40</v>
      </c>
      <c r="D28" s="36"/>
      <c r="E28" s="56"/>
      <c r="F28" s="57">
        <f>F22-F20+F18+F24+F26</f>
        <v>5.8399999999983265</v>
      </c>
      <c r="G28" s="58">
        <f t="array" ref="G28">SQRT(SUM(G18:G26*G18:G26))</f>
        <v>7.8562077365609424</v>
      </c>
      <c r="H28" s="69"/>
      <c r="I28" s="69"/>
      <c r="J28" s="70">
        <f>J22-J20+J19+J24+J26</f>
        <v>4.477999999997337</v>
      </c>
      <c r="K28" s="58">
        <f t="array" ref="K28">SQRT(SUM(K18:K26*K18:K26))</f>
        <v>5.3488316481265326</v>
      </c>
      <c r="L28" s="41"/>
      <c r="M28" s="41"/>
      <c r="N28" s="60"/>
      <c r="O28" s="57">
        <f>O22-O20+O18+O24+O26</f>
        <v>41.299999999999272</v>
      </c>
      <c r="P28" s="58">
        <f t="array" ref="P28">SQRT(SUM(P18:P26*P18:P26))</f>
        <v>22.851039363670093</v>
      </c>
      <c r="Q28" s="69"/>
      <c r="R28" s="70">
        <f>R22-R20+R19+R24+R26</f>
        <v>3.3500000000003638</v>
      </c>
      <c r="S28" s="58">
        <f t="array" ref="S28">SQRT(SUM(S18:S26*S18:S26))</f>
        <v>9.2287593965819692</v>
      </c>
      <c r="U28" s="60"/>
      <c r="V28" s="57">
        <f>V22-V20+V18+V24+V26</f>
        <v>-14.799999999999272</v>
      </c>
      <c r="W28" s="58">
        <f t="array" ref="W28">SQRT(SUM(W18:W26*W18:W26))</f>
        <v>8.0031243898867395</v>
      </c>
      <c r="X28" s="69"/>
      <c r="Y28" s="70">
        <f>Y22-Y20+Y19+Y24+Y26</f>
        <v>-14.252000000000407</v>
      </c>
      <c r="Z28" s="58">
        <f t="array" ref="Z28">SQRT(SUM(Z18:Z26*Z18:Z26))</f>
        <v>8.1884064383737076</v>
      </c>
      <c r="AA28" s="41"/>
      <c r="AB28" s="60"/>
      <c r="AC28" s="57">
        <f>AC22-AC20+AC18+AC24+AC26</f>
        <v>41.299999999999272</v>
      </c>
      <c r="AD28" s="58">
        <f t="array" ref="AD28">SQRT(SUM(AD18:AD26*AD18:AD26))</f>
        <v>22.851039363670093</v>
      </c>
      <c r="AE28" s="69"/>
      <c r="AF28" s="70">
        <f>AF22-AF20+AF19+AF24+AF26</f>
        <v>3.3500000000003638</v>
      </c>
      <c r="AG28" s="58">
        <f t="array" ref="AG28">SQRT(SUM(AG18:AG26*AG18:AG26))</f>
        <v>9.2287593965819692</v>
      </c>
      <c r="AI28" s="60"/>
      <c r="AJ28" s="57">
        <f>AJ22-AJ20+AJ18+AJ24+AJ26</f>
        <v>-11.700000000000728</v>
      </c>
      <c r="AK28" s="58">
        <f t="array" ref="AK28">SQRT(SUM(AK18:AK26*AK18:AK26))</f>
        <v>22.851039363670093</v>
      </c>
      <c r="AL28" s="69"/>
      <c r="AM28" s="70">
        <f>AM22-AM20+AM19+AM24+AM26</f>
        <v>3.3500000000003638</v>
      </c>
      <c r="AN28" s="58">
        <f t="array" ref="AN28">SQRT(SUM(AN18:AN26*AN18:AN26))</f>
        <v>9.2287593965819692</v>
      </c>
      <c r="AP28" s="60"/>
      <c r="AQ28" s="57">
        <f>AQ22-AQ20+AQ18+AQ24+AQ26</f>
        <v>41.299999999999272</v>
      </c>
      <c r="AR28" s="58">
        <f t="array" ref="AR28">SQRT(SUM(AR18:AR26*AR18:AR26))</f>
        <v>22.851039363670093</v>
      </c>
      <c r="AS28" s="69"/>
      <c r="AT28" s="70">
        <f>AT22-AT20+AT19+AT24+AT26</f>
        <v>3.3500000000003638</v>
      </c>
      <c r="AU28" s="58">
        <f t="array" ref="AU28">SQRT(SUM(AU18:AU26*AU18:AU26))</f>
        <v>9.2287593965819692</v>
      </c>
    </row>
    <row r="30" spans="2:62" ht="24" thickBot="1" x14ac:dyDescent="0.4">
      <c r="B30" s="253" t="s">
        <v>66</v>
      </c>
      <c r="C30" s="253"/>
      <c r="E30" s="28" t="s">
        <v>76</v>
      </c>
      <c r="G30"/>
      <c r="I30" s="22"/>
      <c r="J30" s="37" t="s">
        <v>52</v>
      </c>
      <c r="M30" s="13"/>
      <c r="N30" s="28"/>
      <c r="O30" s="26"/>
      <c r="R30" s="101" t="s">
        <v>52</v>
      </c>
      <c r="U30" s="28" t="s">
        <v>78</v>
      </c>
      <c r="V30" s="100"/>
      <c r="W30" s="13"/>
      <c r="X30" s="13"/>
      <c r="Y30" s="101" t="s">
        <v>52</v>
      </c>
      <c r="Z30" s="13"/>
      <c r="AB30" s="28"/>
      <c r="AC30" s="26"/>
      <c r="AF30" s="101" t="s">
        <v>52</v>
      </c>
      <c r="AI30" s="28" t="s">
        <v>81</v>
      </c>
      <c r="AJ30" s="26"/>
      <c r="AM30" s="101" t="s">
        <v>52</v>
      </c>
      <c r="AP30" s="28"/>
      <c r="AQ30" s="26"/>
      <c r="AT30" s="101" t="s">
        <v>52</v>
      </c>
      <c r="AW30" s="28" t="s">
        <v>82</v>
      </c>
      <c r="AX30" s="28"/>
      <c r="AY30" s="26"/>
    </row>
    <row r="31" spans="2:62" ht="48" thickBot="1" x14ac:dyDescent="0.3">
      <c r="B31" s="33"/>
      <c r="C31" s="86"/>
      <c r="D31" s="35"/>
      <c r="E31" s="71" t="s">
        <v>59</v>
      </c>
      <c r="F31" s="72" t="s">
        <v>56</v>
      </c>
      <c r="G31" s="73" t="s">
        <v>54</v>
      </c>
      <c r="H31" s="74"/>
      <c r="I31" s="75" t="s">
        <v>46</v>
      </c>
      <c r="J31" s="76" t="s">
        <v>55</v>
      </c>
      <c r="K31" s="73" t="s">
        <v>57</v>
      </c>
      <c r="L31" s="77"/>
      <c r="M31" s="77"/>
      <c r="N31" s="78" t="s">
        <v>58</v>
      </c>
      <c r="O31" s="72" t="s">
        <v>55</v>
      </c>
      <c r="P31" s="73" t="s">
        <v>54</v>
      </c>
      <c r="Q31" s="74"/>
      <c r="R31" s="76" t="s">
        <v>56</v>
      </c>
      <c r="S31" s="73" t="s">
        <v>57</v>
      </c>
      <c r="U31" s="78" t="s">
        <v>58</v>
      </c>
      <c r="V31" s="72" t="s">
        <v>55</v>
      </c>
      <c r="W31" s="73" t="s">
        <v>54</v>
      </c>
      <c r="X31" s="74"/>
      <c r="Y31" s="76" t="s">
        <v>56</v>
      </c>
      <c r="Z31" s="73" t="s">
        <v>57</v>
      </c>
      <c r="AA31" s="79"/>
      <c r="AB31" s="78" t="s">
        <v>58</v>
      </c>
      <c r="AC31" s="72" t="s">
        <v>55</v>
      </c>
      <c r="AD31" s="73" t="s">
        <v>54</v>
      </c>
      <c r="AE31" s="74"/>
      <c r="AF31" s="76" t="s">
        <v>56</v>
      </c>
      <c r="AG31" s="73" t="s">
        <v>57</v>
      </c>
      <c r="AI31" s="78" t="s">
        <v>58</v>
      </c>
      <c r="AJ31" s="72" t="s">
        <v>55</v>
      </c>
      <c r="AK31" s="73" t="s">
        <v>54</v>
      </c>
      <c r="AL31" s="74"/>
      <c r="AM31" s="76" t="s">
        <v>56</v>
      </c>
      <c r="AN31" s="73" t="s">
        <v>57</v>
      </c>
      <c r="AP31" s="78" t="s">
        <v>58</v>
      </c>
      <c r="AQ31" s="72" t="s">
        <v>55</v>
      </c>
      <c r="AR31" s="73" t="s">
        <v>54</v>
      </c>
      <c r="AS31" s="74"/>
      <c r="AT31" s="76" t="s">
        <v>56</v>
      </c>
      <c r="AU31" s="73" t="s">
        <v>57</v>
      </c>
      <c r="AW31" s="78" t="s">
        <v>59</v>
      </c>
      <c r="AX31" s="72" t="s">
        <v>56</v>
      </c>
      <c r="AY31" s="73" t="s">
        <v>54</v>
      </c>
    </row>
    <row r="32" spans="2:62" ht="16.5" thickTop="1" x14ac:dyDescent="0.25">
      <c r="C32" s="62" t="s">
        <v>38</v>
      </c>
      <c r="D32" s="13"/>
      <c r="E32" s="38">
        <v>3.91E-13</v>
      </c>
      <c r="F32" s="39">
        <f>E32*$F$1</f>
        <v>3910</v>
      </c>
      <c r="G32" s="40">
        <v>27</v>
      </c>
      <c r="H32" s="61"/>
      <c r="I32" s="61"/>
      <c r="J32" s="62"/>
      <c r="K32" s="63"/>
      <c r="L32" s="61"/>
      <c r="M32" s="61"/>
      <c r="N32" s="43">
        <v>4.0139999999999999E-13</v>
      </c>
      <c r="O32" s="39">
        <f>N32*$F$1</f>
        <v>4014</v>
      </c>
      <c r="P32" s="40">
        <v>15</v>
      </c>
      <c r="Q32" s="61"/>
      <c r="R32" s="62"/>
      <c r="S32" s="63"/>
      <c r="U32" s="43">
        <v>3.9779999999999998E-13</v>
      </c>
      <c r="V32" s="39">
        <f>U32*$F$1</f>
        <v>3978</v>
      </c>
      <c r="W32" s="40">
        <v>12</v>
      </c>
      <c r="X32" s="61"/>
      <c r="Y32" s="62"/>
      <c r="Z32" s="63"/>
      <c r="AA32" s="41"/>
      <c r="AB32" s="43">
        <v>4.0139999999999999E-13</v>
      </c>
      <c r="AC32" s="39">
        <f>AB32*$F$1</f>
        <v>4014</v>
      </c>
      <c r="AD32" s="40">
        <v>15</v>
      </c>
      <c r="AE32" s="61"/>
      <c r="AF32" s="62"/>
      <c r="AG32" s="63"/>
      <c r="AI32" s="43">
        <v>4.0130000000000002E-13</v>
      </c>
      <c r="AJ32" s="39">
        <f>AI32*$F$1</f>
        <v>4013</v>
      </c>
      <c r="AK32" s="40">
        <v>15</v>
      </c>
      <c r="AL32" s="61"/>
      <c r="AM32" s="62"/>
      <c r="AN32" s="63"/>
      <c r="AP32" s="43">
        <v>4.0139999999999999E-13</v>
      </c>
      <c r="AQ32" s="39">
        <f>AP32*$F$1</f>
        <v>4014</v>
      </c>
      <c r="AR32" s="40">
        <v>15</v>
      </c>
      <c r="AS32" s="61"/>
      <c r="AT32" s="62"/>
      <c r="AU32" s="63"/>
      <c r="AW32" s="43">
        <v>4.1410000000000002E-13</v>
      </c>
      <c r="AX32" s="39">
        <f>AW32*$F$1</f>
        <v>4141</v>
      </c>
      <c r="AY32" s="40">
        <v>13</v>
      </c>
    </row>
    <row r="33" spans="3:51" ht="15.75" x14ac:dyDescent="0.25">
      <c r="C33" s="84" t="s">
        <v>52</v>
      </c>
      <c r="D33" s="13"/>
      <c r="E33" s="45">
        <v>3.9357999999999997E-13</v>
      </c>
      <c r="F33" s="46"/>
      <c r="G33" s="47"/>
      <c r="H33" s="61"/>
      <c r="I33" s="61"/>
      <c r="J33" s="64">
        <f>E33*$F$1</f>
        <v>3935.7999999999997</v>
      </c>
      <c r="K33" s="65">
        <v>1.5</v>
      </c>
      <c r="L33" s="61"/>
      <c r="M33" s="61"/>
      <c r="N33" s="49">
        <v>4.0297300000000001E-13</v>
      </c>
      <c r="O33" s="46"/>
      <c r="P33" s="47"/>
      <c r="Q33" s="61"/>
      <c r="R33" s="64">
        <f>N33*$F$1</f>
        <v>4029.73</v>
      </c>
      <c r="S33" s="65">
        <v>2.2999999999999998</v>
      </c>
      <c r="U33" s="49">
        <v>3.9915999999999999E-13</v>
      </c>
      <c r="V33" s="46"/>
      <c r="W33" s="47"/>
      <c r="X33" s="61"/>
      <c r="Y33" s="64">
        <f>U33*$F$1</f>
        <v>3991.6</v>
      </c>
      <c r="Z33" s="65">
        <v>3.2</v>
      </c>
      <c r="AA33" s="41"/>
      <c r="AB33" s="49">
        <v>4.0297300000000001E-13</v>
      </c>
      <c r="AC33" s="46"/>
      <c r="AD33" s="47"/>
      <c r="AE33" s="61"/>
      <c r="AF33" s="64">
        <f>AB33*$F$1</f>
        <v>4029.73</v>
      </c>
      <c r="AG33" s="65">
        <v>2.2999999999999998</v>
      </c>
      <c r="AI33" s="49">
        <v>4.0297300000000001E-13</v>
      </c>
      <c r="AJ33" s="46"/>
      <c r="AK33" s="47"/>
      <c r="AL33" s="61"/>
      <c r="AM33" s="64">
        <f>AI33*$F$1</f>
        <v>4029.73</v>
      </c>
      <c r="AN33" s="65">
        <v>2.2999999999999998</v>
      </c>
      <c r="AP33" s="49">
        <v>4.0297300000000001E-13</v>
      </c>
      <c r="AQ33" s="46"/>
      <c r="AR33" s="47"/>
      <c r="AS33" s="61"/>
      <c r="AT33" s="64">
        <f>AP33*$F$1</f>
        <v>4029.73</v>
      </c>
      <c r="AU33" s="65">
        <v>2.2999999999999998</v>
      </c>
      <c r="AW33" s="49"/>
      <c r="AX33" s="46"/>
      <c r="AY33" s="47"/>
    </row>
    <row r="34" spans="3:51" ht="15.75" x14ac:dyDescent="0.25">
      <c r="C34" s="84"/>
      <c r="D34" s="13"/>
      <c r="E34" s="45"/>
      <c r="F34" s="46"/>
      <c r="G34" s="47"/>
      <c r="H34" s="61"/>
      <c r="I34" s="61"/>
      <c r="J34" s="64"/>
      <c r="K34" s="66"/>
      <c r="L34" s="41"/>
      <c r="M34" s="41"/>
      <c r="N34" s="49"/>
      <c r="O34" s="46"/>
      <c r="P34" s="47"/>
      <c r="Q34" s="61"/>
      <c r="R34" s="64"/>
      <c r="S34" s="66"/>
      <c r="U34" s="49"/>
      <c r="V34" s="46"/>
      <c r="W34" s="47"/>
      <c r="X34" s="61"/>
      <c r="Y34" s="64"/>
      <c r="Z34" s="66"/>
      <c r="AA34" s="41"/>
      <c r="AB34" s="49"/>
      <c r="AC34" s="46"/>
      <c r="AD34" s="47"/>
      <c r="AE34" s="61"/>
      <c r="AF34" s="64"/>
      <c r="AG34" s="66"/>
      <c r="AI34" s="49"/>
      <c r="AJ34" s="46"/>
      <c r="AK34" s="47"/>
      <c r="AL34" s="61"/>
      <c r="AM34" s="64"/>
      <c r="AN34" s="66"/>
      <c r="AP34" s="49"/>
      <c r="AQ34" s="46"/>
      <c r="AR34" s="47"/>
      <c r="AS34" s="61"/>
      <c r="AT34" s="64"/>
      <c r="AU34" s="66"/>
      <c r="AW34" s="49"/>
      <c r="AX34" s="46"/>
      <c r="AY34" s="47"/>
    </row>
    <row r="35" spans="3:51" ht="15.75" x14ac:dyDescent="0.25">
      <c r="C35" s="84" t="s">
        <v>77</v>
      </c>
      <c r="D35" s="13"/>
      <c r="E35" s="45">
        <v>-4.9945999999999997E-13</v>
      </c>
      <c r="F35" s="39">
        <f>E35*$F$1</f>
        <v>-4994.5999999999995</v>
      </c>
      <c r="G35" s="47">
        <v>0.6</v>
      </c>
      <c r="H35" s="61"/>
      <c r="I35" s="61"/>
      <c r="J35" s="64">
        <f>F35</f>
        <v>-4994.5999999999995</v>
      </c>
      <c r="K35" s="66">
        <f>G35</f>
        <v>0.6</v>
      </c>
      <c r="L35" s="41"/>
      <c r="M35" s="41"/>
      <c r="N35" s="49">
        <v>-5.0109000000000004E-13</v>
      </c>
      <c r="O35" s="39">
        <f>N35*$F$1</f>
        <v>-5010.9000000000005</v>
      </c>
      <c r="P35" s="47">
        <v>1.2</v>
      </c>
      <c r="Q35" s="61"/>
      <c r="R35" s="64">
        <f>O35</f>
        <v>-5010.9000000000005</v>
      </c>
      <c r="S35" s="66">
        <f>P35</f>
        <v>1.2</v>
      </c>
      <c r="U35" s="49">
        <v>-5.0150999999999995E-13</v>
      </c>
      <c r="V35" s="39">
        <f>U35*$F$1</f>
        <v>-5015.0999999999995</v>
      </c>
      <c r="W35" s="47">
        <v>0.6</v>
      </c>
      <c r="X35" s="61"/>
      <c r="Y35" s="64">
        <f>V35</f>
        <v>-5015.0999999999995</v>
      </c>
      <c r="Z35" s="66">
        <f>W35</f>
        <v>0.6</v>
      </c>
      <c r="AA35" s="41"/>
      <c r="AB35" s="49">
        <v>-5.0109000000000004E-13</v>
      </c>
      <c r="AC35" s="39">
        <f>AB35*$F$1</f>
        <v>-5010.9000000000005</v>
      </c>
      <c r="AD35" s="47">
        <v>1.2</v>
      </c>
      <c r="AE35" s="61"/>
      <c r="AF35" s="64">
        <f>AC35</f>
        <v>-5010.9000000000005</v>
      </c>
      <c r="AG35" s="66">
        <f>AD35</f>
        <v>1.2</v>
      </c>
      <c r="AI35" s="49">
        <v>-5.0109000000000004E-13</v>
      </c>
      <c r="AJ35" s="39">
        <f>AI35*$F$1</f>
        <v>-5010.9000000000005</v>
      </c>
      <c r="AK35" s="47">
        <v>1.2</v>
      </c>
      <c r="AL35" s="61"/>
      <c r="AM35" s="64">
        <f>AJ35</f>
        <v>-5010.9000000000005</v>
      </c>
      <c r="AN35" s="66">
        <f>AK35</f>
        <v>1.2</v>
      </c>
      <c r="AP35" s="49">
        <v>-5.0109000000000004E-13</v>
      </c>
      <c r="AQ35" s="39">
        <f>AP35*$F$1</f>
        <v>-5010.9000000000005</v>
      </c>
      <c r="AR35" s="47">
        <v>1.2</v>
      </c>
      <c r="AS35" s="61"/>
      <c r="AT35" s="64">
        <f>AQ35</f>
        <v>-5010.9000000000005</v>
      </c>
      <c r="AU35" s="66">
        <f>AR35</f>
        <v>1.2</v>
      </c>
      <c r="AW35" s="49">
        <v>-5.0086999999999997E-13</v>
      </c>
      <c r="AX35" s="39">
        <f>AW35*$F$1</f>
        <v>-5008.7</v>
      </c>
      <c r="AY35" s="47">
        <v>0.6</v>
      </c>
    </row>
    <row r="36" spans="3:51" ht="15.75" x14ac:dyDescent="0.25">
      <c r="C36" s="84"/>
      <c r="D36" s="13"/>
      <c r="E36" s="45"/>
      <c r="F36" s="46"/>
      <c r="G36" s="47"/>
      <c r="H36" s="61"/>
      <c r="I36" s="61"/>
      <c r="J36" s="64"/>
      <c r="K36" s="66"/>
      <c r="L36" s="41"/>
      <c r="M36" s="41"/>
      <c r="N36" s="49"/>
      <c r="O36" s="46"/>
      <c r="P36" s="47"/>
      <c r="Q36" s="61"/>
      <c r="R36" s="64"/>
      <c r="S36" s="66"/>
      <c r="U36" s="49"/>
      <c r="V36" s="46"/>
      <c r="W36" s="47"/>
      <c r="X36" s="61"/>
      <c r="Y36" s="64"/>
      <c r="Z36" s="66"/>
      <c r="AA36" s="41"/>
      <c r="AB36" s="49"/>
      <c r="AC36" s="46"/>
      <c r="AD36" s="47"/>
      <c r="AE36" s="61"/>
      <c r="AF36" s="64"/>
      <c r="AG36" s="66"/>
      <c r="AI36" s="49"/>
      <c r="AJ36" s="46"/>
      <c r="AK36" s="47"/>
      <c r="AL36" s="61"/>
      <c r="AM36" s="64"/>
      <c r="AN36" s="66"/>
      <c r="AP36" s="49"/>
      <c r="AQ36" s="46"/>
      <c r="AR36" s="47"/>
      <c r="AS36" s="61"/>
      <c r="AT36" s="64"/>
      <c r="AU36" s="66"/>
      <c r="AW36" s="49"/>
      <c r="AX36" s="46"/>
      <c r="AY36" s="47"/>
    </row>
    <row r="37" spans="3:51" ht="15.75" x14ac:dyDescent="0.25">
      <c r="C37" s="84" t="s">
        <v>34</v>
      </c>
      <c r="D37" s="13"/>
      <c r="E37" s="45">
        <v>1.01117E-12</v>
      </c>
      <c r="F37" s="39">
        <f>E37*$F$1</f>
        <v>10111.700000000001</v>
      </c>
      <c r="G37" s="47">
        <v>4.3</v>
      </c>
      <c r="H37" s="61"/>
      <c r="I37" s="61"/>
      <c r="J37" s="64">
        <f>F37</f>
        <v>10111.700000000001</v>
      </c>
      <c r="K37" s="66">
        <f>G37</f>
        <v>4.3</v>
      </c>
      <c r="L37" s="41"/>
      <c r="M37" s="41"/>
      <c r="N37" s="49">
        <v>9.9400000000000001E-13</v>
      </c>
      <c r="O37" s="39">
        <f>N37*$F$1</f>
        <v>9940</v>
      </c>
      <c r="P37" s="47">
        <v>2</v>
      </c>
      <c r="Q37" s="61"/>
      <c r="R37" s="64">
        <f>O37</f>
        <v>9940</v>
      </c>
      <c r="S37" s="66">
        <f>P37</f>
        <v>2</v>
      </c>
      <c r="U37" s="49">
        <v>1.0027999999999999E-12</v>
      </c>
      <c r="V37" s="39">
        <f>U37*$F$1</f>
        <v>10028</v>
      </c>
      <c r="W37" s="47">
        <v>3</v>
      </c>
      <c r="X37" s="61"/>
      <c r="Y37" s="64">
        <f>V37</f>
        <v>10028</v>
      </c>
      <c r="Z37" s="66">
        <f>W37</f>
        <v>3</v>
      </c>
      <c r="AA37" s="41"/>
      <c r="AB37" s="49">
        <v>9.9400000000000001E-13</v>
      </c>
      <c r="AC37" s="39">
        <f>AB37*$F$1</f>
        <v>9940</v>
      </c>
      <c r="AD37" s="47">
        <v>2</v>
      </c>
      <c r="AE37" s="61"/>
      <c r="AF37" s="64">
        <f>AC37</f>
        <v>9940</v>
      </c>
      <c r="AG37" s="66">
        <f>AD37</f>
        <v>2</v>
      </c>
      <c r="AI37" s="49">
        <v>9.9400000000000001E-13</v>
      </c>
      <c r="AJ37" s="39">
        <f>AI37*$F$1</f>
        <v>9940</v>
      </c>
      <c r="AK37" s="47">
        <v>2</v>
      </c>
      <c r="AL37" s="61"/>
      <c r="AM37" s="64">
        <f>AJ37</f>
        <v>9940</v>
      </c>
      <c r="AN37" s="66">
        <f>AK37</f>
        <v>2</v>
      </c>
      <c r="AP37" s="49">
        <v>9.9400000000000001E-13</v>
      </c>
      <c r="AQ37" s="39">
        <f>AP37*$F$1</f>
        <v>9940</v>
      </c>
      <c r="AR37" s="47">
        <v>2</v>
      </c>
      <c r="AS37" s="61"/>
      <c r="AT37" s="64">
        <f>AQ37</f>
        <v>9940</v>
      </c>
      <c r="AU37" s="66">
        <f>AR37</f>
        <v>2</v>
      </c>
      <c r="AW37" s="49">
        <v>9.7540000000000006E-13</v>
      </c>
      <c r="AX37" s="39">
        <f>AW37*$F$1</f>
        <v>9754</v>
      </c>
      <c r="AY37" s="47">
        <v>1.3</v>
      </c>
    </row>
    <row r="38" spans="3:51" ht="15.75" x14ac:dyDescent="0.25">
      <c r="C38" s="84"/>
      <c r="D38" s="13"/>
      <c r="E38" s="45"/>
      <c r="F38" s="46"/>
      <c r="G38" s="47"/>
      <c r="H38" s="61"/>
      <c r="I38" s="61"/>
      <c r="J38" s="64"/>
      <c r="K38" s="66"/>
      <c r="L38" s="41"/>
      <c r="M38" s="41"/>
      <c r="N38" s="49"/>
      <c r="O38" s="46"/>
      <c r="P38" s="47"/>
      <c r="Q38" s="61"/>
      <c r="R38" s="64"/>
      <c r="S38" s="66"/>
      <c r="U38" s="49"/>
      <c r="V38" s="46"/>
      <c r="W38" s="47"/>
      <c r="X38" s="61"/>
      <c r="Y38" s="64"/>
      <c r="Z38" s="66"/>
      <c r="AA38" s="41"/>
      <c r="AB38" s="49"/>
      <c r="AC38" s="46"/>
      <c r="AD38" s="47"/>
      <c r="AE38" s="61"/>
      <c r="AF38" s="64"/>
      <c r="AG38" s="66"/>
      <c r="AI38" s="49"/>
      <c r="AJ38" s="46"/>
      <c r="AK38" s="47"/>
      <c r="AL38" s="61"/>
      <c r="AM38" s="64"/>
      <c r="AN38" s="66"/>
      <c r="AP38" s="49"/>
      <c r="AQ38" s="46"/>
      <c r="AR38" s="47"/>
      <c r="AS38" s="61"/>
      <c r="AT38" s="64"/>
      <c r="AU38" s="66"/>
      <c r="AW38" s="49"/>
      <c r="AX38" s="46"/>
      <c r="AY38" s="47"/>
    </row>
    <row r="39" spans="3:51" ht="15.75" x14ac:dyDescent="0.25">
      <c r="C39" s="84" t="s">
        <v>35</v>
      </c>
      <c r="D39" s="13"/>
      <c r="E39" s="45">
        <v>-9.0250000000000004E-13</v>
      </c>
      <c r="F39" s="39">
        <f>E39*$F$1</f>
        <v>-9025</v>
      </c>
      <c r="G39" s="47">
        <v>1</v>
      </c>
      <c r="H39" s="61"/>
      <c r="I39" s="61"/>
      <c r="J39" s="64">
        <f>F39</f>
        <v>-9025</v>
      </c>
      <c r="K39" s="66">
        <f>G39</f>
        <v>1</v>
      </c>
      <c r="L39" s="41"/>
      <c r="M39" s="41"/>
      <c r="N39" s="49">
        <v>-8.9643000000000005E-13</v>
      </c>
      <c r="O39" s="39">
        <f>N39*$F$1</f>
        <v>-8964.3000000000011</v>
      </c>
      <c r="P39" s="47">
        <v>1.4</v>
      </c>
      <c r="Q39" s="61"/>
      <c r="R39" s="64">
        <f>O39</f>
        <v>-8964.3000000000011</v>
      </c>
      <c r="S39" s="66">
        <f>P39</f>
        <v>1.4</v>
      </c>
      <c r="U39" s="49">
        <v>-8.9935E-13</v>
      </c>
      <c r="V39" s="39">
        <f>U39*$F$1</f>
        <v>-8993.5</v>
      </c>
      <c r="W39" s="47">
        <v>1</v>
      </c>
      <c r="X39" s="61"/>
      <c r="Y39" s="64">
        <f>V39</f>
        <v>-8993.5</v>
      </c>
      <c r="Z39" s="66">
        <f>W39</f>
        <v>1</v>
      </c>
      <c r="AA39" s="41"/>
      <c r="AB39" s="49">
        <v>-8.9643000000000005E-13</v>
      </c>
      <c r="AC39" s="39">
        <f>AB39*$F$1</f>
        <v>-8964.3000000000011</v>
      </c>
      <c r="AD39" s="47">
        <v>1.4</v>
      </c>
      <c r="AE39" s="61"/>
      <c r="AF39" s="64">
        <f>AC39</f>
        <v>-8964.3000000000011</v>
      </c>
      <c r="AG39" s="66">
        <f>AD39</f>
        <v>1.4</v>
      </c>
      <c r="AI39" s="49">
        <v>-8.9643000000000005E-13</v>
      </c>
      <c r="AJ39" s="39">
        <f>AI39*$F$1</f>
        <v>-8964.3000000000011</v>
      </c>
      <c r="AK39" s="47">
        <v>1.4</v>
      </c>
      <c r="AL39" s="61"/>
      <c r="AM39" s="64">
        <f>AJ39</f>
        <v>-8964.3000000000011</v>
      </c>
      <c r="AN39" s="66">
        <f>AK39</f>
        <v>1.4</v>
      </c>
      <c r="AP39" s="49">
        <v>-8.9643000000000005E-13</v>
      </c>
      <c r="AQ39" s="39">
        <f>AP39*$F$1</f>
        <v>-8964.3000000000011</v>
      </c>
      <c r="AR39" s="47">
        <v>1.4</v>
      </c>
      <c r="AS39" s="61"/>
      <c r="AT39" s="64">
        <f>AQ39</f>
        <v>-8964.3000000000011</v>
      </c>
      <c r="AU39" s="66">
        <f>AR39</f>
        <v>1.4</v>
      </c>
      <c r="AW39" s="49">
        <v>-8.8753999999999997E-13</v>
      </c>
      <c r="AX39" s="39">
        <f>AW39*$F$1</f>
        <v>-8875.4</v>
      </c>
      <c r="AY39" s="47">
        <v>1.2</v>
      </c>
    </row>
    <row r="40" spans="3:51" ht="16.5" thickBot="1" x14ac:dyDescent="0.3">
      <c r="C40" s="67"/>
      <c r="D40" s="13"/>
      <c r="E40" s="52"/>
      <c r="F40" s="53"/>
      <c r="G40" s="54"/>
      <c r="H40" s="61"/>
      <c r="I40" s="61"/>
      <c r="J40" s="67"/>
      <c r="K40" s="68"/>
      <c r="L40" s="41"/>
      <c r="M40" s="41"/>
      <c r="N40" s="55"/>
      <c r="O40" s="53"/>
      <c r="P40" s="54"/>
      <c r="Q40" s="61"/>
      <c r="R40" s="67"/>
      <c r="S40" s="68"/>
      <c r="U40" s="55"/>
      <c r="V40" s="53"/>
      <c r="W40" s="54"/>
      <c r="X40" s="61"/>
      <c r="Y40" s="67"/>
      <c r="Z40" s="68"/>
      <c r="AA40" s="41"/>
      <c r="AB40" s="55"/>
      <c r="AC40" s="53"/>
      <c r="AD40" s="54"/>
      <c r="AE40" s="61"/>
      <c r="AF40" s="67"/>
      <c r="AG40" s="68"/>
      <c r="AI40" s="55"/>
      <c r="AJ40" s="53"/>
      <c r="AK40" s="54"/>
      <c r="AL40" s="61"/>
      <c r="AM40" s="67"/>
      <c r="AN40" s="68"/>
      <c r="AP40" s="55"/>
      <c r="AQ40" s="53"/>
      <c r="AR40" s="54"/>
      <c r="AS40" s="61"/>
      <c r="AT40" s="67"/>
      <c r="AU40" s="68"/>
      <c r="AW40" s="55"/>
      <c r="AX40" s="53"/>
      <c r="AY40" s="54"/>
    </row>
    <row r="41" spans="3:51" ht="17.25" thickTop="1" thickBot="1" x14ac:dyDescent="0.3">
      <c r="C41" s="85" t="s">
        <v>40</v>
      </c>
      <c r="D41" s="36"/>
      <c r="E41" s="56"/>
      <c r="F41" s="57">
        <f>F35+F32+F37+F39</f>
        <v>2.1000000000021828</v>
      </c>
      <c r="G41" s="58">
        <f t="array" ref="G41">SQRT(SUM(G32:G39*G32:G39))</f>
        <v>27.365123789232161</v>
      </c>
      <c r="H41" s="69"/>
      <c r="I41" s="69"/>
      <c r="J41" s="70">
        <f>J35+J33+J37+J39</f>
        <v>27.900000000001455</v>
      </c>
      <c r="K41" s="58">
        <f t="array" ref="K41">SQRT(SUM(K32:K39*K32:K39))</f>
        <v>4.7010637094172631</v>
      </c>
      <c r="L41" s="41"/>
      <c r="M41" s="41"/>
      <c r="N41" s="60"/>
      <c r="O41" s="57">
        <f>O35+O32+O37+O39</f>
        <v>-21.200000000002547</v>
      </c>
      <c r="P41" s="58">
        <f t="array" ref="P41">SQRT(SUM(P32:P39*P32:P39))</f>
        <v>15.244671200127604</v>
      </c>
      <c r="Q41" s="69"/>
      <c r="R41" s="70">
        <f>R35+R33+R37+R39</f>
        <v>-5.4700000000011642</v>
      </c>
      <c r="S41" s="58">
        <f t="array" ref="S41">SQRT(SUM(S32:S39*S32:S39))</f>
        <v>3.562302626111375</v>
      </c>
      <c r="U41" s="60"/>
      <c r="V41" s="57">
        <f>V35+V32+V37+V39</f>
        <v>-2.5999999999985448</v>
      </c>
      <c r="W41" s="58">
        <f t="array" ref="W41">SQRT(SUM(W32:W39*W32:W39))</f>
        <v>12.424169992397884</v>
      </c>
      <c r="X41" s="69"/>
      <c r="Y41" s="70">
        <f>Y35+Y33+Y37+Y39</f>
        <v>11</v>
      </c>
      <c r="Z41" s="58">
        <f t="array" ref="Z41">SQRT(SUM(Z32:Z39*Z32:Z39))</f>
        <v>4.5387222871640871</v>
      </c>
      <c r="AA41" s="41"/>
      <c r="AB41" s="60"/>
      <c r="AC41" s="57">
        <f>AC35+AC32+AC37+AC39</f>
        <v>-21.200000000002547</v>
      </c>
      <c r="AD41" s="58">
        <f t="array" ref="AD41">SQRT(SUM(AD32:AD39*AD32:AD39))</f>
        <v>15.244671200127604</v>
      </c>
      <c r="AE41" s="69"/>
      <c r="AF41" s="70">
        <f>AF35+AF33+AF37+AF39</f>
        <v>-5.4700000000011642</v>
      </c>
      <c r="AG41" s="58">
        <f t="array" ref="AG41">SQRT(SUM(AG32:AG39*AG32:AG39))</f>
        <v>3.562302626111375</v>
      </c>
      <c r="AI41" s="60"/>
      <c r="AJ41" s="57">
        <f>AJ35+AJ32+AJ37+AJ39</f>
        <v>-22.200000000002547</v>
      </c>
      <c r="AK41" s="58">
        <f t="array" ref="AK41">SQRT(SUM(AK32:AK39*AK32:AK39))</f>
        <v>15.244671200127604</v>
      </c>
      <c r="AL41" s="69"/>
      <c r="AM41" s="70">
        <f>AM35+AM33+AM37+AM39</f>
        <v>-5.4700000000011642</v>
      </c>
      <c r="AN41" s="58">
        <f t="array" ref="AN41">SQRT(SUM(AN32:AN39*AN32:AN39))</f>
        <v>3.562302626111375</v>
      </c>
      <c r="AP41" s="60"/>
      <c r="AQ41" s="57">
        <f>AQ35+AQ32+AQ37+AQ39</f>
        <v>-21.200000000002547</v>
      </c>
      <c r="AR41" s="58">
        <f t="array" ref="AR41">SQRT(SUM(AR32:AR39*AR32:AR39))</f>
        <v>15.244671200127604</v>
      </c>
      <c r="AS41" s="69"/>
      <c r="AT41" s="70">
        <f>AT35+AT33+AT37+AT39</f>
        <v>-5.4700000000011642</v>
      </c>
      <c r="AU41" s="58">
        <f t="array" ref="AU41">SQRT(SUM(AU32:AU39*AU32:AU39))</f>
        <v>3.562302626111375</v>
      </c>
      <c r="AW41" s="60"/>
      <c r="AX41" s="57">
        <f>AX35+AX32+AX37+AX39</f>
        <v>10.899999999999636</v>
      </c>
      <c r="AY41" s="58">
        <f t="array" ref="AY41">SQRT(SUM(AY32:AY39*AY32:AY39))</f>
        <v>13.133544837552428</v>
      </c>
    </row>
    <row r="43" spans="3:51" ht="24" thickBot="1" x14ac:dyDescent="0.4">
      <c r="C43" s="253" t="s">
        <v>66</v>
      </c>
      <c r="D43" s="253"/>
      <c r="E43"/>
      <c r="F43" s="28" t="s">
        <v>82</v>
      </c>
      <c r="G43" s="26"/>
      <c r="J43" s="22"/>
      <c r="K43" s="37"/>
    </row>
    <row r="44" spans="3:51" ht="36" customHeight="1" thickBot="1" x14ac:dyDescent="0.3">
      <c r="C44" s="86"/>
      <c r="D44" s="35"/>
      <c r="E44" s="71" t="s">
        <v>59</v>
      </c>
      <c r="F44" s="72" t="s">
        <v>56</v>
      </c>
      <c r="G44" s="73" t="s">
        <v>54</v>
      </c>
      <c r="H44" s="74"/>
      <c r="I44" s="75" t="s">
        <v>46</v>
      </c>
      <c r="J44" s="76"/>
      <c r="K44" s="73"/>
      <c r="L44" s="73"/>
    </row>
    <row r="45" spans="3:51" ht="16.5" thickTop="1" x14ac:dyDescent="0.25">
      <c r="C45" s="62" t="s">
        <v>38</v>
      </c>
      <c r="D45" s="13"/>
      <c r="E45" s="38">
        <v>3.933E-13</v>
      </c>
      <c r="F45" s="39">
        <f>E45*$F$1</f>
        <v>3933</v>
      </c>
      <c r="G45" s="40">
        <v>27</v>
      </c>
      <c r="H45" s="61"/>
      <c r="I45" s="61"/>
      <c r="J45" s="62"/>
      <c r="K45" s="63"/>
      <c r="L45" s="63"/>
    </row>
    <row r="46" spans="3:51" ht="15.75" x14ac:dyDescent="0.25">
      <c r="C46" s="84" t="s">
        <v>52</v>
      </c>
      <c r="D46" s="13"/>
      <c r="E46" s="45">
        <v>3.9357999999999997E-13</v>
      </c>
      <c r="F46" s="46"/>
      <c r="G46" s="47"/>
      <c r="H46" s="61"/>
      <c r="I46" s="61"/>
      <c r="J46" s="64"/>
      <c r="K46" s="65"/>
      <c r="L46" s="65"/>
    </row>
    <row r="47" spans="3:51" ht="15.75" x14ac:dyDescent="0.25">
      <c r="C47" s="84" t="s">
        <v>31</v>
      </c>
      <c r="D47" s="13"/>
      <c r="E47" s="45">
        <v>1.2671489999999999E-12</v>
      </c>
      <c r="F47" s="46"/>
      <c r="G47" s="47">
        <v>0.9</v>
      </c>
      <c r="H47" s="61"/>
      <c r="I47" s="61"/>
      <c r="J47" s="64"/>
      <c r="K47" s="66"/>
      <c r="L47" s="66"/>
    </row>
    <row r="48" spans="3:51" ht="15.75" x14ac:dyDescent="0.25">
      <c r="C48" s="84"/>
      <c r="D48" s="13"/>
      <c r="E48" s="45"/>
      <c r="F48" s="46"/>
      <c r="G48" s="47"/>
      <c r="H48" s="61"/>
      <c r="I48" s="61"/>
      <c r="J48" s="64"/>
      <c r="K48" s="66"/>
      <c r="L48" s="66"/>
    </row>
    <row r="49" spans="3:12" ht="15.75" x14ac:dyDescent="0.25">
      <c r="C49" s="84" t="s">
        <v>77</v>
      </c>
      <c r="D49" s="13"/>
      <c r="E49" s="45">
        <v>-4.9945999999999997E-13</v>
      </c>
      <c r="F49" s="39">
        <f>E49*$F$1</f>
        <v>-4994.5999999999995</v>
      </c>
      <c r="G49" s="47">
        <v>0.6</v>
      </c>
      <c r="H49" s="61"/>
      <c r="I49" s="61"/>
      <c r="J49" s="64"/>
      <c r="K49" s="66"/>
      <c r="L49" s="66"/>
    </row>
    <row r="50" spans="3:12" ht="15.75" x14ac:dyDescent="0.25">
      <c r="C50" s="84"/>
      <c r="D50" s="13"/>
      <c r="E50" s="45"/>
      <c r="F50" s="46"/>
      <c r="G50" s="47"/>
      <c r="H50" s="61"/>
      <c r="I50" s="61"/>
      <c r="J50" s="64"/>
      <c r="K50" s="66"/>
      <c r="L50" s="66"/>
    </row>
    <row r="51" spans="3:12" ht="15.75" x14ac:dyDescent="0.25">
      <c r="C51" s="84" t="s">
        <v>34</v>
      </c>
      <c r="D51" s="13"/>
      <c r="E51" s="45">
        <v>1.01117E-12</v>
      </c>
      <c r="F51" s="39">
        <f>E51*$F$1</f>
        <v>10111.700000000001</v>
      </c>
      <c r="G51" s="47">
        <v>4.3</v>
      </c>
      <c r="H51" s="61"/>
      <c r="I51" s="61"/>
      <c r="J51" s="64"/>
      <c r="K51" s="66"/>
      <c r="L51" s="66"/>
    </row>
    <row r="52" spans="3:12" ht="15.75" x14ac:dyDescent="0.25">
      <c r="C52" s="84"/>
      <c r="D52" s="13"/>
      <c r="E52" s="45"/>
      <c r="F52" s="46"/>
      <c r="G52" s="47"/>
      <c r="H52" s="61"/>
      <c r="I52" s="61"/>
      <c r="J52" s="64"/>
      <c r="K52" s="66"/>
      <c r="L52" s="66"/>
    </row>
    <row r="53" spans="3:12" ht="15.75" x14ac:dyDescent="0.25">
      <c r="C53" s="84" t="s">
        <v>35</v>
      </c>
      <c r="D53" s="13"/>
      <c r="E53" s="45">
        <v>-9.0250000000000004E-13</v>
      </c>
      <c r="F53" s="39">
        <f>E53*$F$1</f>
        <v>-9025</v>
      </c>
      <c r="G53" s="47">
        <v>1</v>
      </c>
      <c r="H53" s="61"/>
      <c r="I53" s="61"/>
      <c r="J53" s="64"/>
      <c r="K53" s="66"/>
      <c r="L53" s="66"/>
    </row>
    <row r="54" spans="3:12" ht="16.5" thickBot="1" x14ac:dyDescent="0.3">
      <c r="C54" s="67"/>
      <c r="D54" s="13"/>
      <c r="E54" s="52"/>
      <c r="F54" s="53"/>
      <c r="G54" s="54"/>
      <c r="H54" s="61"/>
      <c r="I54" s="61"/>
      <c r="J54" s="67"/>
      <c r="K54" s="68"/>
      <c r="L54" s="68"/>
    </row>
    <row r="55" spans="3:12" ht="17.25" thickTop="1" thickBot="1" x14ac:dyDescent="0.3">
      <c r="C55" s="85" t="s">
        <v>40</v>
      </c>
      <c r="D55" s="36"/>
      <c r="E55" s="56"/>
      <c r="F55" s="57">
        <f>F49-F47+F45+F51+F53</f>
        <v>25.100000000002183</v>
      </c>
      <c r="G55" s="58">
        <f t="array" ref="G55">SQRT(SUM(G45:G53*G45:G53))</f>
        <v>27.379919649261208</v>
      </c>
      <c r="H55" s="69"/>
      <c r="I55" s="69"/>
      <c r="J55" s="70"/>
      <c r="K55" s="58"/>
      <c r="L55" s="58"/>
    </row>
  </sheetData>
  <mergeCells count="4">
    <mergeCell ref="B2:C2"/>
    <mergeCell ref="B16:C16"/>
    <mergeCell ref="B30:C30"/>
    <mergeCell ref="C43:D43"/>
  </mergeCells>
  <pageMargins left="0.25" right="0.25" top="0.75" bottom="0.75" header="0.3" footer="0.3"/>
  <pageSetup paperSize="9" scale="41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9987-931B-4D73-B261-B02DB7FD8466}">
  <dimension ref="B1:AQ55"/>
  <sheetViews>
    <sheetView view="pageBreakPreview" zoomScale="70" zoomScaleNormal="90" zoomScaleSheetLayoutView="70" workbookViewId="0">
      <selection activeCell="N19" sqref="N19"/>
    </sheetView>
  </sheetViews>
  <sheetFormatPr defaultRowHeight="15" x14ac:dyDescent="0.25"/>
  <cols>
    <col min="3" max="3" width="31.42578125" customWidth="1"/>
    <col min="4" max="4" width="21.140625" hidden="1" customWidth="1"/>
    <col min="5" max="5" width="15.28515625" style="22" customWidth="1"/>
    <col min="6" max="6" width="15.7109375" style="26" customWidth="1"/>
    <col min="7" max="7" width="13.28515625" style="25" customWidth="1"/>
    <col min="8" max="8" width="1.85546875" customWidth="1"/>
    <col min="9" max="9" width="20.140625" hidden="1" customWidth="1"/>
    <col min="10" max="10" width="14.85546875" customWidth="1"/>
    <col min="11" max="11" width="12" customWidth="1"/>
    <col min="12" max="12" width="8.7109375" customWidth="1"/>
    <col min="13" max="13" width="3.28515625" customWidth="1"/>
    <col min="14" max="14" width="14.28515625" customWidth="1"/>
    <col min="15" max="15" width="12.7109375" customWidth="1"/>
    <col min="16" max="16" width="10.85546875" customWidth="1"/>
    <col min="17" max="17" width="1.5703125" customWidth="1"/>
    <col min="20" max="20" width="5" customWidth="1"/>
    <col min="21" max="21" width="13.28515625" customWidth="1"/>
    <col min="24" max="24" width="1.140625" customWidth="1"/>
    <col min="27" max="27" width="4.7109375" customWidth="1"/>
    <col min="28" max="28" width="14.85546875" customWidth="1"/>
    <col min="29" max="29" width="11.5703125" customWidth="1"/>
    <col min="30" max="30" width="10.7109375" customWidth="1"/>
  </cols>
  <sheetData>
    <row r="1" spans="2:43" ht="26.25" x14ac:dyDescent="0.4">
      <c r="F1" s="26">
        <v>1E+16</v>
      </c>
      <c r="P1" s="27">
        <v>1E+16</v>
      </c>
    </row>
    <row r="2" spans="2:43" ht="24" thickBot="1" x14ac:dyDescent="0.4">
      <c r="B2" s="253" t="s">
        <v>49</v>
      </c>
      <c r="C2" s="253"/>
      <c r="E2" s="28" t="s">
        <v>50</v>
      </c>
      <c r="J2" s="28" t="s">
        <v>42</v>
      </c>
      <c r="M2" s="13"/>
      <c r="N2" s="28" t="s">
        <v>48</v>
      </c>
      <c r="AF2" t="s">
        <v>65</v>
      </c>
      <c r="AH2" t="s">
        <v>64</v>
      </c>
      <c r="AJ2" t="s">
        <v>53</v>
      </c>
      <c r="AL2" t="s">
        <v>61</v>
      </c>
      <c r="AN2" t="s">
        <v>63</v>
      </c>
      <c r="AP2" t="s">
        <v>67</v>
      </c>
    </row>
    <row r="3" spans="2:43" s="31" customFormat="1" ht="32.25" thickBot="1" x14ac:dyDescent="0.3">
      <c r="C3" s="83"/>
      <c r="D3" s="32"/>
      <c r="E3" s="71" t="s">
        <v>59</v>
      </c>
      <c r="F3" s="72" t="s">
        <v>56</v>
      </c>
      <c r="G3" s="73" t="s">
        <v>54</v>
      </c>
      <c r="H3" s="80"/>
      <c r="I3" s="81"/>
      <c r="J3" s="78" t="s">
        <v>59</v>
      </c>
      <c r="K3" s="72" t="s">
        <v>56</v>
      </c>
      <c r="L3" s="73" t="s">
        <v>54</v>
      </c>
      <c r="M3" s="82"/>
      <c r="N3" s="78" t="s">
        <v>59</v>
      </c>
      <c r="O3" s="72" t="s">
        <v>56</v>
      </c>
      <c r="P3" s="73" t="s">
        <v>54</v>
      </c>
      <c r="AF3" s="13">
        <v>7.0990000000000002</v>
      </c>
      <c r="AH3" s="13">
        <v>7.1820000000000004</v>
      </c>
      <c r="AJ3" s="31">
        <v>3.7879999999999998</v>
      </c>
      <c r="AL3" s="31">
        <v>3.7970000000000002</v>
      </c>
      <c r="AN3" s="31">
        <v>3.8969999999999998</v>
      </c>
      <c r="AP3" s="31">
        <v>6.9930000000000003</v>
      </c>
    </row>
    <row r="4" spans="2:43" ht="16.5" thickTop="1" x14ac:dyDescent="0.25">
      <c r="C4" s="62" t="s">
        <v>38</v>
      </c>
      <c r="D4" s="6" t="s">
        <v>30</v>
      </c>
      <c r="E4" s="38">
        <v>6.9899999999999995E-13</v>
      </c>
      <c r="F4" s="39">
        <f>E4*F$1</f>
        <v>6989.9999999999991</v>
      </c>
      <c r="G4" s="40">
        <v>7</v>
      </c>
      <c r="H4" s="41"/>
      <c r="I4" s="42" t="s">
        <v>43</v>
      </c>
      <c r="J4" s="43">
        <v>7.0960000000000003E-13</v>
      </c>
      <c r="K4" s="39">
        <f>J4*$F$1</f>
        <v>7096</v>
      </c>
      <c r="L4" s="40">
        <v>5</v>
      </c>
      <c r="M4" s="44"/>
      <c r="N4" s="43">
        <v>7.1780000000000003E-13</v>
      </c>
      <c r="O4" s="39">
        <f>N4*$F$1</f>
        <v>7178</v>
      </c>
      <c r="P4" s="40">
        <v>6</v>
      </c>
      <c r="AF4" s="13">
        <v>7.0949999999999998</v>
      </c>
      <c r="AH4" s="13">
        <v>7.1769999999999996</v>
      </c>
      <c r="AJ4">
        <v>3.7879999999999998</v>
      </c>
      <c r="AL4">
        <v>3.8109999999999999</v>
      </c>
      <c r="AN4">
        <v>3.9119999999999999</v>
      </c>
      <c r="AP4">
        <v>6.9859999999999998</v>
      </c>
    </row>
    <row r="5" spans="2:43" ht="15.75" x14ac:dyDescent="0.25">
      <c r="C5" s="84"/>
      <c r="D5" s="2"/>
      <c r="E5" s="45"/>
      <c r="F5" s="46"/>
      <c r="G5" s="47"/>
      <c r="H5" s="41"/>
      <c r="I5" s="48"/>
      <c r="J5" s="49"/>
      <c r="K5" s="46"/>
      <c r="L5" s="47"/>
      <c r="M5" s="44"/>
      <c r="N5" s="49"/>
      <c r="O5" s="46"/>
      <c r="P5" s="47"/>
      <c r="AF5" s="13">
        <v>7.0960000000000001</v>
      </c>
      <c r="AH5" s="13">
        <v>7.1760000000000002</v>
      </c>
      <c r="AJ5">
        <v>3.7869999999999999</v>
      </c>
      <c r="AL5">
        <v>3.8130000000000002</v>
      </c>
      <c r="AN5">
        <v>3.9140000000000001</v>
      </c>
    </row>
    <row r="6" spans="2:43" ht="15.75" x14ac:dyDescent="0.25">
      <c r="C6" s="84" t="s">
        <v>31</v>
      </c>
      <c r="D6" s="2" t="s">
        <v>32</v>
      </c>
      <c r="E6" s="45">
        <v>1.3344E-12</v>
      </c>
      <c r="F6" s="46">
        <f>E6*F$1</f>
        <v>13344</v>
      </c>
      <c r="G6" s="47">
        <v>1</v>
      </c>
      <c r="H6" s="41"/>
      <c r="I6" s="48" t="s">
        <v>44</v>
      </c>
      <c r="J6" s="49">
        <v>1.3158790000000001E-12</v>
      </c>
      <c r="K6" s="39">
        <f>J6*$F$1</f>
        <v>13158.79</v>
      </c>
      <c r="L6" s="47">
        <v>0.8</v>
      </c>
      <c r="M6" s="44"/>
      <c r="N6" s="49">
        <v>1.3084E-12</v>
      </c>
      <c r="O6" s="39">
        <f>N6*$F$1</f>
        <v>13084</v>
      </c>
      <c r="P6" s="47">
        <v>0.9</v>
      </c>
      <c r="AF6" s="16">
        <v>7.0940000000000003</v>
      </c>
      <c r="AJ6">
        <v>3.7839999999999998</v>
      </c>
      <c r="AL6">
        <v>3.8090000000000002</v>
      </c>
      <c r="AN6">
        <v>3.9180000000000001</v>
      </c>
    </row>
    <row r="7" spans="2:43" ht="15.75" x14ac:dyDescent="0.25">
      <c r="C7" s="84"/>
      <c r="D7" s="2"/>
      <c r="E7" s="45"/>
      <c r="F7" s="46"/>
      <c r="G7" s="47"/>
      <c r="H7" s="41"/>
      <c r="I7" s="48"/>
      <c r="J7" s="49"/>
      <c r="K7" s="46"/>
      <c r="L7" s="47"/>
      <c r="M7" s="44"/>
      <c r="N7" s="49"/>
      <c r="O7" s="46"/>
      <c r="P7" s="47"/>
      <c r="AJ7">
        <v>3.7839999999999998</v>
      </c>
      <c r="AL7">
        <v>3.8069999999999999</v>
      </c>
    </row>
    <row r="8" spans="2:43" ht="16.5" thickBot="1" x14ac:dyDescent="0.3">
      <c r="C8" s="84" t="s">
        <v>33</v>
      </c>
      <c r="D8" s="2" t="s">
        <v>36</v>
      </c>
      <c r="E8" s="45">
        <v>8.3936999999999999E-13</v>
      </c>
      <c r="F8" s="46">
        <f>E8*F$1</f>
        <v>8393.7000000000007</v>
      </c>
      <c r="G8" s="47">
        <v>0.6</v>
      </c>
      <c r="H8" s="41"/>
      <c r="I8" s="50" t="s">
        <v>45</v>
      </c>
      <c r="J8" s="49">
        <v>8.2086E-13</v>
      </c>
      <c r="K8" s="39">
        <f>J8*$F$1</f>
        <v>8208.6</v>
      </c>
      <c r="L8" s="47">
        <v>0.6</v>
      </c>
      <c r="M8" s="44"/>
      <c r="N8" s="49">
        <v>8.1180999999999995E-13</v>
      </c>
      <c r="O8" s="39">
        <f>N8*$F$1</f>
        <v>8118.0999999999995</v>
      </c>
      <c r="P8" s="47">
        <v>0.6</v>
      </c>
      <c r="AJ8">
        <v>3.7850000000000001</v>
      </c>
    </row>
    <row r="9" spans="2:43" ht="16.5" thickTop="1" x14ac:dyDescent="0.25">
      <c r="C9" s="84"/>
      <c r="D9" s="2"/>
      <c r="E9" s="45"/>
      <c r="F9" s="46"/>
      <c r="G9" s="47"/>
      <c r="H9" s="41"/>
      <c r="I9" s="48"/>
      <c r="J9" s="49"/>
      <c r="K9" s="46"/>
      <c r="L9" s="47"/>
      <c r="M9" s="44"/>
      <c r="N9" s="49"/>
      <c r="O9" s="46"/>
      <c r="P9" s="47"/>
      <c r="AJ9">
        <v>3.79</v>
      </c>
    </row>
    <row r="10" spans="2:43" ht="26.25" x14ac:dyDescent="0.4">
      <c r="C10" s="84" t="s">
        <v>34</v>
      </c>
      <c r="D10" s="23" t="s">
        <v>41</v>
      </c>
      <c r="E10" s="45">
        <v>7.2412999999999996E-13</v>
      </c>
      <c r="F10" s="46">
        <f>E10*F$1</f>
        <v>7241.2999999999993</v>
      </c>
      <c r="G10" s="47">
        <v>4.5</v>
      </c>
      <c r="H10" s="41"/>
      <c r="I10" s="51" t="s">
        <v>47</v>
      </c>
      <c r="J10" s="49">
        <v>7.1309999999999996E-13</v>
      </c>
      <c r="K10" s="39">
        <f>J10*$F$1</f>
        <v>7131</v>
      </c>
      <c r="L10" s="47">
        <v>2.7</v>
      </c>
      <c r="M10" s="44"/>
      <c r="N10" s="49">
        <v>7.0500000000000003E-13</v>
      </c>
      <c r="O10" s="39">
        <f>N10*$F$1</f>
        <v>7050</v>
      </c>
      <c r="P10" s="47">
        <v>6</v>
      </c>
      <c r="R10" s="13"/>
      <c r="S10" s="29"/>
      <c r="AF10" s="34">
        <f>AVERAGE(AF3:AF6)</f>
        <v>7.0960000000000001</v>
      </c>
      <c r="AG10">
        <f>MAX(AF3:AF9)-MIN(AF3:AF9)</f>
        <v>4.9999999999998934E-3</v>
      </c>
      <c r="AH10" s="30">
        <f>AVERAGE(AH3:AH5)</f>
        <v>7.1783333333333337</v>
      </c>
      <c r="AI10">
        <f>MAX(AH3:AH9)-MIN(AH3:AH9)</f>
        <v>6.0000000000002274E-3</v>
      </c>
      <c r="AJ10" s="30">
        <f>AVERAGE(AJ3:AJ9)</f>
        <v>3.786571428571428</v>
      </c>
      <c r="AK10">
        <f>MAX(AJ3:AJ9)-MIN(AJ3:AJ9)</f>
        <v>6.0000000000002274E-3</v>
      </c>
      <c r="AL10" s="30">
        <f>AVERAGE(AL3:AL7)</f>
        <v>3.8073999999999999</v>
      </c>
      <c r="AM10">
        <f>MAX(AL3:AL9)-MIN(AL3:AL9)</f>
        <v>1.6000000000000014E-2</v>
      </c>
      <c r="AN10" s="30">
        <f>AVERAGE(AN3:AN6)</f>
        <v>3.9102499999999996</v>
      </c>
      <c r="AO10">
        <f>MAX(AN3:AN6)-MIN(AN3:AN6)</f>
        <v>2.1000000000000352E-2</v>
      </c>
      <c r="AP10" s="30">
        <f>AVERAGE(AP3:AP6)</f>
        <v>6.9894999999999996</v>
      </c>
      <c r="AQ10">
        <f>MAX(AP3:AP6)-MIN(AP3:AP6)</f>
        <v>7.0000000000005613E-3</v>
      </c>
    </row>
    <row r="11" spans="2:43" ht="15.75" x14ac:dyDescent="0.25">
      <c r="C11" s="84"/>
      <c r="D11" s="23" t="s">
        <v>37</v>
      </c>
      <c r="E11" s="45"/>
      <c r="F11" s="46"/>
      <c r="G11" s="47"/>
      <c r="H11" s="41"/>
      <c r="I11" s="48"/>
      <c r="J11" s="49"/>
      <c r="K11" s="46"/>
      <c r="L11" s="47"/>
      <c r="M11" s="44"/>
      <c r="N11" s="49"/>
      <c r="O11" s="46"/>
      <c r="P11" s="47"/>
    </row>
    <row r="12" spans="2:43" ht="15.75" x14ac:dyDescent="0.25">
      <c r="C12" s="84" t="s">
        <v>35</v>
      </c>
      <c r="D12" s="23" t="s">
        <v>39</v>
      </c>
      <c r="E12" s="45">
        <v>-9.2957600000000008E-13</v>
      </c>
      <c r="F12" s="46">
        <f>E12*F$1</f>
        <v>-9295.76</v>
      </c>
      <c r="G12" s="47">
        <v>1.5</v>
      </c>
      <c r="H12" s="41"/>
      <c r="I12" s="51" t="s">
        <v>46</v>
      </c>
      <c r="J12" s="49">
        <v>-9.27586E-13</v>
      </c>
      <c r="K12" s="39">
        <f>J12*$F$1</f>
        <v>-9275.86</v>
      </c>
      <c r="L12" s="47">
        <v>0.6</v>
      </c>
      <c r="M12" s="44"/>
      <c r="N12" s="49">
        <v>-9.2540000000000008E-13</v>
      </c>
      <c r="O12" s="39">
        <f>N12*$F$1</f>
        <v>-9254</v>
      </c>
      <c r="P12" s="47">
        <v>1</v>
      </c>
    </row>
    <row r="13" spans="2:43" ht="16.5" thickBot="1" x14ac:dyDescent="0.3">
      <c r="C13" s="67"/>
      <c r="D13" s="8"/>
      <c r="E13" s="52"/>
      <c r="F13" s="53"/>
      <c r="G13" s="54"/>
      <c r="H13" s="41"/>
      <c r="I13" s="50"/>
      <c r="J13" s="55"/>
      <c r="K13" s="53"/>
      <c r="L13" s="54"/>
      <c r="M13" s="44"/>
      <c r="N13" s="55"/>
      <c r="O13" s="53"/>
      <c r="P13" s="54"/>
    </row>
    <row r="14" spans="2:43" ht="17.25" thickTop="1" thickBot="1" x14ac:dyDescent="0.3">
      <c r="C14" s="85" t="s">
        <v>40</v>
      </c>
      <c r="D14" s="24"/>
      <c r="E14" s="56"/>
      <c r="F14" s="57">
        <f>F8-F6+F4+F10+F12</f>
        <v>-14.760000000000218</v>
      </c>
      <c r="G14" s="58">
        <f t="array" ref="G14">SQRT(SUM(G4:G12*G4:G12))</f>
        <v>8.5358069331493205</v>
      </c>
      <c r="H14" s="41"/>
      <c r="I14" s="59"/>
      <c r="J14" s="60"/>
      <c r="K14" s="57">
        <f>K8-K6+K4+K10+K12</f>
        <v>0.94999999999890861</v>
      </c>
      <c r="L14" s="58">
        <f t="array" ref="L14">SQRT(SUM(L4:L12*L4:L12))</f>
        <v>5.8008620049092698</v>
      </c>
      <c r="M14" s="44"/>
      <c r="N14" s="60"/>
      <c r="O14" s="57">
        <f>O8-O6+O4+O10+O12</f>
        <v>8.0999999999985448</v>
      </c>
      <c r="P14" s="58">
        <f t="array" ref="P14">SQRT(SUM(P4:P12*P4:P12))</f>
        <v>8.612200647918046</v>
      </c>
    </row>
    <row r="15" spans="2:43" ht="15.75" x14ac:dyDescent="0.25">
      <c r="C15" s="41"/>
      <c r="I15" s="22"/>
      <c r="M15" s="13"/>
    </row>
    <row r="16" spans="2:43" ht="24" thickBot="1" x14ac:dyDescent="0.4">
      <c r="B16" s="253" t="s">
        <v>66</v>
      </c>
      <c r="C16" s="253"/>
      <c r="E16" s="28" t="s">
        <v>51</v>
      </c>
      <c r="G16"/>
      <c r="I16" s="22"/>
      <c r="J16" s="37" t="s">
        <v>52</v>
      </c>
      <c r="M16" s="13"/>
      <c r="N16" s="91" t="s">
        <v>60</v>
      </c>
      <c r="O16" s="92"/>
      <c r="P16" s="36"/>
      <c r="Q16" s="36"/>
      <c r="R16" s="93" t="s">
        <v>52</v>
      </c>
      <c r="S16" s="36"/>
      <c r="U16" s="28" t="s">
        <v>62</v>
      </c>
      <c r="V16" s="26"/>
      <c r="Y16" s="37" t="s">
        <v>52</v>
      </c>
      <c r="AF16" t="s">
        <v>75</v>
      </c>
      <c r="AH16" t="s">
        <v>79</v>
      </c>
      <c r="AJ16" t="s">
        <v>80</v>
      </c>
      <c r="AL16" t="s">
        <v>83</v>
      </c>
      <c r="AN16" t="s">
        <v>84</v>
      </c>
    </row>
    <row r="17" spans="2:41" s="33" customFormat="1" ht="48" thickBot="1" x14ac:dyDescent="0.3">
      <c r="C17" s="86"/>
      <c r="D17" s="35"/>
      <c r="E17" s="71" t="s">
        <v>59</v>
      </c>
      <c r="F17" s="72" t="s">
        <v>56</v>
      </c>
      <c r="G17" s="73" t="s">
        <v>54</v>
      </c>
      <c r="H17" s="74"/>
      <c r="I17" s="75" t="s">
        <v>46</v>
      </c>
      <c r="J17" s="76" t="s">
        <v>55</v>
      </c>
      <c r="K17" s="73" t="s">
        <v>57</v>
      </c>
      <c r="L17" s="77"/>
      <c r="M17" s="77"/>
      <c r="N17" s="87" t="s">
        <v>58</v>
      </c>
      <c r="O17" s="88" t="s">
        <v>55</v>
      </c>
      <c r="P17" s="89" t="s">
        <v>54</v>
      </c>
      <c r="Q17" s="77"/>
      <c r="R17" s="90" t="s">
        <v>56</v>
      </c>
      <c r="S17" s="89" t="s">
        <v>57</v>
      </c>
      <c r="T17" s="79"/>
      <c r="U17" s="78" t="s">
        <v>58</v>
      </c>
      <c r="V17" s="72" t="s">
        <v>55</v>
      </c>
      <c r="W17" s="73" t="s">
        <v>54</v>
      </c>
      <c r="X17" s="74"/>
      <c r="Y17" s="76" t="s">
        <v>56</v>
      </c>
      <c r="Z17" s="73" t="s">
        <v>57</v>
      </c>
      <c r="AF17" s="31">
        <v>3.9390000000000001</v>
      </c>
      <c r="AG17" s="31"/>
      <c r="AH17" s="31">
        <v>3.99</v>
      </c>
      <c r="AI17" s="31"/>
      <c r="AJ17" s="31">
        <v>4.0049999999999999</v>
      </c>
      <c r="AK17" s="31"/>
      <c r="AL17" s="31">
        <v>4.0990000000000002</v>
      </c>
      <c r="AM17" s="31"/>
      <c r="AN17" s="31">
        <v>-8.9809999999999999</v>
      </c>
      <c r="AO17" s="31"/>
    </row>
    <row r="18" spans="2:41" ht="16.5" thickTop="1" x14ac:dyDescent="0.25">
      <c r="C18" s="62" t="s">
        <v>38</v>
      </c>
      <c r="D18" s="13"/>
      <c r="E18" s="38">
        <v>3.7869999999999999E-13</v>
      </c>
      <c r="F18" s="39">
        <f>E18*$F$1</f>
        <v>3787</v>
      </c>
      <c r="G18" s="40">
        <v>6</v>
      </c>
      <c r="H18" s="61"/>
      <c r="I18" s="61"/>
      <c r="J18" s="62"/>
      <c r="K18" s="63"/>
      <c r="L18" s="61"/>
      <c r="M18" s="61"/>
      <c r="N18" s="43">
        <v>3.8119999999999998E-13</v>
      </c>
      <c r="O18" s="39">
        <f>N18*$F$1</f>
        <v>3812</v>
      </c>
      <c r="P18" s="40">
        <v>16</v>
      </c>
      <c r="Q18" s="61"/>
      <c r="R18" s="62"/>
      <c r="S18" s="63"/>
      <c r="T18" s="41"/>
      <c r="U18" s="43">
        <v>3.91E-13</v>
      </c>
      <c r="V18" s="39">
        <f>U18*$F$1</f>
        <v>3910</v>
      </c>
      <c r="W18" s="40">
        <v>21</v>
      </c>
      <c r="X18" s="61"/>
      <c r="Y18" s="62"/>
      <c r="Z18" s="63"/>
      <c r="AF18">
        <v>3.9140000000000001</v>
      </c>
      <c r="AH18">
        <v>3.9820000000000002</v>
      </c>
      <c r="AJ18">
        <v>4.0140000000000002</v>
      </c>
      <c r="AL18">
        <v>4.1120000000000001</v>
      </c>
      <c r="AN18">
        <v>-8.9770000000000003</v>
      </c>
    </row>
    <row r="19" spans="2:41" ht="15.75" x14ac:dyDescent="0.25">
      <c r="C19" s="84" t="s">
        <v>52</v>
      </c>
      <c r="D19" s="13"/>
      <c r="E19" s="45">
        <v>3.7786379999999999E-13</v>
      </c>
      <c r="F19" s="46"/>
      <c r="G19" s="47"/>
      <c r="H19" s="61"/>
      <c r="I19" s="61"/>
      <c r="J19" s="64">
        <f>E19*$F$1</f>
        <v>3778.6379999999999</v>
      </c>
      <c r="K19" s="65">
        <v>1.7</v>
      </c>
      <c r="L19" s="61"/>
      <c r="M19" s="61"/>
      <c r="N19" s="49">
        <v>3.814548E-13</v>
      </c>
      <c r="O19" s="46"/>
      <c r="P19" s="47"/>
      <c r="Q19" s="61"/>
      <c r="R19" s="64">
        <f>N19*$F$1</f>
        <v>3814.5479999999998</v>
      </c>
      <c r="S19" s="65">
        <v>2</v>
      </c>
      <c r="T19" s="41"/>
      <c r="U19" s="49">
        <v>3.8720500000000001E-13</v>
      </c>
      <c r="V19" s="46"/>
      <c r="W19" s="47"/>
      <c r="X19" s="61"/>
      <c r="Y19" s="64">
        <f>U19*$F$1</f>
        <v>3872.05</v>
      </c>
      <c r="Z19" s="65">
        <v>2</v>
      </c>
      <c r="AF19">
        <v>3.931</v>
      </c>
      <c r="AH19">
        <v>3.9849999999999999</v>
      </c>
      <c r="AJ19">
        <v>4.016</v>
      </c>
    </row>
    <row r="20" spans="2:41" ht="15.75" x14ac:dyDescent="0.25">
      <c r="C20" s="84" t="s">
        <v>31</v>
      </c>
      <c r="D20" s="13"/>
      <c r="E20" s="45">
        <v>1.2933600000000001E-12</v>
      </c>
      <c r="F20" s="46">
        <f>E20*$F$1</f>
        <v>12933.6</v>
      </c>
      <c r="G20" s="47">
        <v>0.6</v>
      </c>
      <c r="H20" s="61"/>
      <c r="I20" s="61"/>
      <c r="J20" s="64">
        <f>F20</f>
        <v>12933.6</v>
      </c>
      <c r="K20" s="66">
        <f t="shared" ref="K20:K26" si="0">G20</f>
        <v>0.6</v>
      </c>
      <c r="L20" s="41"/>
      <c r="M20" s="41"/>
      <c r="N20" s="49">
        <v>1.2880499999999999E-12</v>
      </c>
      <c r="O20" s="46">
        <f>N20*$F$1</f>
        <v>12880.5</v>
      </c>
      <c r="P20" s="47">
        <v>0.8</v>
      </c>
      <c r="Q20" s="61"/>
      <c r="R20" s="64">
        <f>O20</f>
        <v>12880.5</v>
      </c>
      <c r="S20" s="66">
        <f>P20</f>
        <v>0.8</v>
      </c>
      <c r="T20" s="41"/>
      <c r="U20" s="49">
        <v>1.2773E-12</v>
      </c>
      <c r="V20" s="46">
        <f>U20*$F$1</f>
        <v>12773</v>
      </c>
      <c r="W20" s="47">
        <v>0.9</v>
      </c>
      <c r="X20" s="61"/>
      <c r="Y20" s="64">
        <f>V20</f>
        <v>12773</v>
      </c>
      <c r="Z20" s="66">
        <f>W20</f>
        <v>0.9</v>
      </c>
      <c r="AF20">
        <v>3.94</v>
      </c>
      <c r="AH20">
        <v>3.9780000000000002</v>
      </c>
      <c r="AJ20">
        <v>4.0199999999999996</v>
      </c>
    </row>
    <row r="21" spans="2:41" ht="15.75" x14ac:dyDescent="0.25">
      <c r="C21" s="84"/>
      <c r="D21" s="13"/>
      <c r="E21" s="45"/>
      <c r="F21" s="46"/>
      <c r="G21" s="47"/>
      <c r="H21" s="61"/>
      <c r="I21" s="61"/>
      <c r="J21" s="64"/>
      <c r="K21" s="66"/>
      <c r="L21" s="41"/>
      <c r="M21" s="41"/>
      <c r="N21" s="49"/>
      <c r="O21" s="46"/>
      <c r="P21" s="47"/>
      <c r="Q21" s="61"/>
      <c r="R21" s="64"/>
      <c r="S21" s="66"/>
      <c r="T21" s="41"/>
      <c r="U21" s="49"/>
      <c r="V21" s="46"/>
      <c r="W21" s="47"/>
      <c r="X21" s="61"/>
      <c r="Y21" s="64"/>
      <c r="Z21" s="66"/>
      <c r="AF21">
        <v>3.9329999999999998</v>
      </c>
    </row>
    <row r="22" spans="2:41" ht="15.75" x14ac:dyDescent="0.25">
      <c r="C22" s="84" t="s">
        <v>33</v>
      </c>
      <c r="D22" s="13"/>
      <c r="E22" s="45">
        <v>7.9500999999999996E-13</v>
      </c>
      <c r="F22" s="39">
        <f>E22*$F$1</f>
        <v>7950.0999999999995</v>
      </c>
      <c r="G22" s="47">
        <v>0.6</v>
      </c>
      <c r="H22" s="61"/>
      <c r="I22" s="61"/>
      <c r="J22" s="64">
        <f>F22</f>
        <v>7950.0999999999995</v>
      </c>
      <c r="K22" s="66">
        <f t="shared" si="0"/>
        <v>0.6</v>
      </c>
      <c r="L22" s="41"/>
      <c r="M22" s="41"/>
      <c r="N22" s="49">
        <v>7.8799999999999997E-13</v>
      </c>
      <c r="O22" s="39">
        <f>N22*$F$1</f>
        <v>7880</v>
      </c>
      <c r="P22" s="47">
        <v>7</v>
      </c>
      <c r="Q22" s="61"/>
      <c r="R22" s="64">
        <f>O22</f>
        <v>7880</v>
      </c>
      <c r="S22" s="66">
        <f>P22</f>
        <v>7</v>
      </c>
      <c r="T22" s="41"/>
      <c r="U22" s="49">
        <v>7.7732999999999998E-13</v>
      </c>
      <c r="V22" s="39">
        <f>U22*$F$1</f>
        <v>7773.3</v>
      </c>
      <c r="W22" s="47">
        <v>0.6</v>
      </c>
      <c r="X22" s="61"/>
      <c r="Y22" s="64">
        <f>V22</f>
        <v>7773.3</v>
      </c>
      <c r="Z22" s="66">
        <f>W22</f>
        <v>0.6</v>
      </c>
      <c r="AF22">
        <v>3.9409999999999998</v>
      </c>
    </row>
    <row r="23" spans="2:41" ht="15.75" x14ac:dyDescent="0.25">
      <c r="C23" s="84"/>
      <c r="D23" s="13"/>
      <c r="E23" s="45"/>
      <c r="F23" s="46"/>
      <c r="G23" s="47"/>
      <c r="H23" s="61"/>
      <c r="I23" s="61"/>
      <c r="J23" s="64"/>
      <c r="K23" s="66"/>
      <c r="L23" s="41"/>
      <c r="M23" s="41"/>
      <c r="N23" s="49"/>
      <c r="O23" s="46"/>
      <c r="P23" s="47"/>
      <c r="Q23" s="61"/>
      <c r="R23" s="64"/>
      <c r="S23" s="66"/>
      <c r="T23" s="41"/>
      <c r="U23" s="49"/>
      <c r="V23" s="46"/>
      <c r="W23" s="47"/>
      <c r="X23" s="61"/>
      <c r="Y23" s="64"/>
      <c r="Z23" s="66"/>
    </row>
    <row r="24" spans="2:41" ht="15.75" x14ac:dyDescent="0.25">
      <c r="C24" s="84" t="s">
        <v>34</v>
      </c>
      <c r="D24" s="13"/>
      <c r="E24" s="45">
        <v>1.0369E-12</v>
      </c>
      <c r="F24" s="39">
        <f>E24*$F$1</f>
        <v>10369</v>
      </c>
      <c r="G24" s="47">
        <v>3</v>
      </c>
      <c r="H24" s="61"/>
      <c r="I24" s="61"/>
      <c r="J24" s="64">
        <f>F24</f>
        <v>10369</v>
      </c>
      <c r="K24" s="66">
        <f t="shared" si="0"/>
        <v>3</v>
      </c>
      <c r="L24" s="41"/>
      <c r="M24" s="41"/>
      <c r="N24" s="49">
        <v>1.0263999999999999E-12</v>
      </c>
      <c r="O24" s="39">
        <f>N24*$F$1</f>
        <v>10264</v>
      </c>
      <c r="P24" s="47">
        <v>3</v>
      </c>
      <c r="Q24" s="61"/>
      <c r="R24" s="64">
        <f>O24</f>
        <v>10264</v>
      </c>
      <c r="S24" s="66">
        <f>P24</f>
        <v>3</v>
      </c>
      <c r="T24" s="41"/>
      <c r="U24" s="49">
        <v>1.0172999999999999E-12</v>
      </c>
      <c r="V24" s="39">
        <f>U24*$F$1</f>
        <v>10173</v>
      </c>
      <c r="W24" s="47">
        <v>8</v>
      </c>
      <c r="X24" s="61"/>
      <c r="Y24" s="64">
        <f>V24</f>
        <v>10173</v>
      </c>
      <c r="Z24" s="66">
        <f>W24</f>
        <v>8</v>
      </c>
      <c r="AF24" s="30">
        <f>AVERAGE(AF17:AF22)</f>
        <v>3.9329999999999994</v>
      </c>
      <c r="AG24">
        <f>MAX(AF17:AF22)-MIN(AF17:AF22)</f>
        <v>2.6999999999999691E-2</v>
      </c>
      <c r="AH24" s="30">
        <f>AVERAGE(AH17:AH22)</f>
        <v>3.9837500000000001</v>
      </c>
      <c r="AI24">
        <f>MAX(AH17:AH22)-MIN(AH17:AH22)</f>
        <v>1.2000000000000011E-2</v>
      </c>
      <c r="AJ24" s="30">
        <f>AVERAGE(AJ17:AJ22)</f>
        <v>4.0137499999999999</v>
      </c>
      <c r="AK24">
        <f>MAX(AJ17:AJ22)-MIN(AJ17:AJ22)</f>
        <v>1.499999999999968E-2</v>
      </c>
      <c r="AL24" s="30">
        <f>AVERAGE(AL17:AL22)</f>
        <v>4.1055000000000001</v>
      </c>
      <c r="AM24">
        <f>MAX(AL17:AL22)-MIN(AL17:AL22)</f>
        <v>1.2999999999999901E-2</v>
      </c>
      <c r="AN24" s="30">
        <f>AVERAGE(AN17:AN22)</f>
        <v>-8.9789999999999992</v>
      </c>
      <c r="AO24">
        <f>MAX(AN17:AN22)-MIN(AN17:AN22)</f>
        <v>3.9999999999995595E-3</v>
      </c>
    </row>
    <row r="25" spans="2:41" ht="15.75" x14ac:dyDescent="0.25">
      <c r="C25" s="84"/>
      <c r="D25" s="13"/>
      <c r="E25" s="45"/>
      <c r="F25" s="46"/>
      <c r="G25" s="47"/>
      <c r="H25" s="61"/>
      <c r="I25" s="61"/>
      <c r="J25" s="64"/>
      <c r="K25" s="66"/>
      <c r="L25" s="41"/>
      <c r="M25" s="41"/>
      <c r="N25" s="49"/>
      <c r="O25" s="46"/>
      <c r="P25" s="47"/>
      <c r="Q25" s="61"/>
      <c r="R25" s="64"/>
      <c r="S25" s="66"/>
      <c r="T25" s="41"/>
      <c r="U25" s="49"/>
      <c r="V25" s="46"/>
      <c r="W25" s="47"/>
      <c r="X25" s="61"/>
      <c r="Y25" s="64"/>
      <c r="Z25" s="66"/>
      <c r="AG25">
        <f>AF22-AF18</f>
        <v>2.6999999999999691E-2</v>
      </c>
      <c r="AI25">
        <f>AH22-AH18</f>
        <v>-3.9820000000000002</v>
      </c>
      <c r="AK25">
        <f>AJ22-AJ18</f>
        <v>-4.0140000000000002</v>
      </c>
      <c r="AM25">
        <f>AL22-AL18</f>
        <v>-4.1120000000000001</v>
      </c>
      <c r="AO25">
        <f>AN22-AN18</f>
        <v>8.9770000000000003</v>
      </c>
    </row>
    <row r="26" spans="2:41" ht="15.75" x14ac:dyDescent="0.25">
      <c r="C26" s="84" t="s">
        <v>35</v>
      </c>
      <c r="D26" s="13"/>
      <c r="E26" s="45">
        <v>-9.159660000000001E-13</v>
      </c>
      <c r="F26" s="39">
        <f>E26*$F$1</f>
        <v>-9159.6600000000017</v>
      </c>
      <c r="G26" s="47">
        <v>4</v>
      </c>
      <c r="H26" s="61"/>
      <c r="I26" s="61"/>
      <c r="J26" s="64">
        <f>F26</f>
        <v>-9159.6600000000017</v>
      </c>
      <c r="K26" s="66">
        <f t="shared" si="0"/>
        <v>4</v>
      </c>
      <c r="L26" s="41"/>
      <c r="M26" s="41"/>
      <c r="N26" s="49">
        <v>-9.0922999999999995E-13</v>
      </c>
      <c r="O26" s="39">
        <f>N26*$F$1</f>
        <v>-9092.2999999999993</v>
      </c>
      <c r="P26" s="47">
        <v>2.1</v>
      </c>
      <c r="Q26" s="61"/>
      <c r="R26" s="64">
        <f>O26</f>
        <v>-9092.2999999999993</v>
      </c>
      <c r="S26" s="66">
        <f>P26</f>
        <v>2.1</v>
      </c>
      <c r="T26" s="41"/>
      <c r="U26" s="49">
        <v>-9.0420000000000002E-13</v>
      </c>
      <c r="V26" s="39">
        <f>U26*$F$1</f>
        <v>-9042</v>
      </c>
      <c r="W26" s="47">
        <v>4</v>
      </c>
      <c r="X26" s="61"/>
      <c r="Y26" s="64">
        <f>V26</f>
        <v>-9042</v>
      </c>
      <c r="Z26" s="66">
        <f>W26</f>
        <v>4</v>
      </c>
    </row>
    <row r="27" spans="2:41" ht="16.5" thickBot="1" x14ac:dyDescent="0.3">
      <c r="C27" s="67"/>
      <c r="D27" s="13"/>
      <c r="E27" s="52"/>
      <c r="F27" s="53"/>
      <c r="G27" s="54"/>
      <c r="H27" s="61"/>
      <c r="I27" s="61"/>
      <c r="J27" s="67"/>
      <c r="K27" s="68"/>
      <c r="L27" s="41"/>
      <c r="M27" s="41"/>
      <c r="N27" s="55"/>
      <c r="O27" s="53"/>
      <c r="P27" s="54"/>
      <c r="Q27" s="61"/>
      <c r="R27" s="67"/>
      <c r="S27" s="68"/>
      <c r="T27" s="41"/>
      <c r="U27" s="55"/>
      <c r="V27" s="53"/>
      <c r="W27" s="54"/>
      <c r="X27" s="61"/>
      <c r="Y27" s="67"/>
      <c r="Z27" s="68"/>
    </row>
    <row r="28" spans="2:41" ht="17.25" thickTop="1" thickBot="1" x14ac:dyDescent="0.3">
      <c r="C28" s="85" t="s">
        <v>40</v>
      </c>
      <c r="D28" s="36"/>
      <c r="E28" s="56"/>
      <c r="F28" s="57">
        <f>F22-F20+F18+F24+F26</f>
        <v>12.839999999998327</v>
      </c>
      <c r="G28" s="58">
        <f t="array" ref="G28">SQRT(SUM(G18:G26*G18:G26))</f>
        <v>7.8562077365609424</v>
      </c>
      <c r="H28" s="69"/>
      <c r="I28" s="69"/>
      <c r="J28" s="70">
        <f>J22-J20+J19+J24+J26</f>
        <v>4.477999999997337</v>
      </c>
      <c r="K28" s="58">
        <f t="array" ref="K28">SQRT(SUM(K18:K26*K18:K26))</f>
        <v>5.3488316481265326</v>
      </c>
      <c r="L28" s="41"/>
      <c r="M28" s="41"/>
      <c r="N28" s="60"/>
      <c r="O28" s="57">
        <f>O22-O20+O18+O24+O26</f>
        <v>-16.799999999999272</v>
      </c>
      <c r="P28" s="58">
        <f t="array" ref="P28">SQRT(SUM(P18:P26*P18:P26))</f>
        <v>17.861970775925034</v>
      </c>
      <c r="Q28" s="69"/>
      <c r="R28" s="70">
        <f>R22-R20+R19+R24+R26</f>
        <v>-14.252000000000407</v>
      </c>
      <c r="S28" s="58">
        <f t="array" ref="S28">SQRT(SUM(S18:S26*S18:S26))</f>
        <v>8.1884064383737076</v>
      </c>
      <c r="T28" s="41"/>
      <c r="U28" s="60"/>
      <c r="V28" s="57">
        <f>V22-V20+V18+V24+V26</f>
        <v>41.299999999999272</v>
      </c>
      <c r="W28" s="58">
        <f t="array" ref="W28">SQRT(SUM(W18:W26*W18:W26))</f>
        <v>22.851039363670093</v>
      </c>
      <c r="X28" s="69"/>
      <c r="Y28" s="70">
        <f>Y22-Y20+Y19+Y24+Y26</f>
        <v>3.3500000000003638</v>
      </c>
      <c r="Z28" s="58">
        <f t="array" ref="Z28">SQRT(SUM(Z18:Z26*Z18:Z26))</f>
        <v>9.2287593965819692</v>
      </c>
    </row>
    <row r="30" spans="2:41" ht="24" thickBot="1" x14ac:dyDescent="0.4">
      <c r="B30" s="253" t="s">
        <v>66</v>
      </c>
      <c r="C30" s="253"/>
      <c r="E30" s="28" t="s">
        <v>76</v>
      </c>
      <c r="G30"/>
      <c r="I30" s="22"/>
      <c r="J30" s="37" t="s">
        <v>52</v>
      </c>
      <c r="M30" s="13"/>
      <c r="N30" s="28" t="s">
        <v>78</v>
      </c>
      <c r="O30" s="100"/>
      <c r="P30" s="13"/>
      <c r="Q30" s="13"/>
      <c r="R30" s="101" t="s">
        <v>52</v>
      </c>
      <c r="S30" s="13"/>
      <c r="U30" s="28" t="s">
        <v>81</v>
      </c>
      <c r="V30" s="26"/>
      <c r="Y30" s="101" t="s">
        <v>52</v>
      </c>
      <c r="AB30" s="28" t="s">
        <v>82</v>
      </c>
      <c r="AC30" s="28"/>
      <c r="AD30" s="26"/>
    </row>
    <row r="31" spans="2:41" ht="48" thickBot="1" x14ac:dyDescent="0.3">
      <c r="B31" s="33"/>
      <c r="C31" s="86"/>
      <c r="D31" s="35"/>
      <c r="E31" s="71" t="s">
        <v>59</v>
      </c>
      <c r="F31" s="72" t="s">
        <v>56</v>
      </c>
      <c r="G31" s="73" t="s">
        <v>54</v>
      </c>
      <c r="H31" s="74"/>
      <c r="I31" s="75" t="s">
        <v>46</v>
      </c>
      <c r="J31" s="76" t="s">
        <v>55</v>
      </c>
      <c r="K31" s="73" t="s">
        <v>57</v>
      </c>
      <c r="L31" s="77"/>
      <c r="M31" s="77"/>
      <c r="N31" s="78" t="s">
        <v>58</v>
      </c>
      <c r="O31" s="72" t="s">
        <v>55</v>
      </c>
      <c r="P31" s="73" t="s">
        <v>54</v>
      </c>
      <c r="Q31" s="74"/>
      <c r="R31" s="76" t="s">
        <v>56</v>
      </c>
      <c r="S31" s="73" t="s">
        <v>57</v>
      </c>
      <c r="T31" s="79"/>
      <c r="U31" s="78" t="s">
        <v>58</v>
      </c>
      <c r="V31" s="72" t="s">
        <v>55</v>
      </c>
      <c r="W31" s="73" t="s">
        <v>54</v>
      </c>
      <c r="X31" s="74"/>
      <c r="Y31" s="76" t="s">
        <v>56</v>
      </c>
      <c r="Z31" s="73" t="s">
        <v>57</v>
      </c>
      <c r="AB31" s="78" t="s">
        <v>59</v>
      </c>
      <c r="AC31" s="72" t="s">
        <v>56</v>
      </c>
      <c r="AD31" s="73" t="s">
        <v>54</v>
      </c>
    </row>
    <row r="32" spans="2:41" ht="16.5" thickTop="1" x14ac:dyDescent="0.25">
      <c r="C32" s="62" t="s">
        <v>38</v>
      </c>
      <c r="D32" s="13"/>
      <c r="E32" s="38">
        <v>3.933E-13</v>
      </c>
      <c r="F32" s="39">
        <f>E32*$F$1</f>
        <v>3933</v>
      </c>
      <c r="G32" s="40">
        <v>27</v>
      </c>
      <c r="H32" s="61"/>
      <c r="I32" s="61"/>
      <c r="J32" s="62"/>
      <c r="K32" s="63"/>
      <c r="L32" s="61"/>
      <c r="M32" s="61"/>
      <c r="N32" s="43">
        <v>3.984E-13</v>
      </c>
      <c r="O32" s="39">
        <f>N32*$F$1</f>
        <v>3984</v>
      </c>
      <c r="P32" s="40">
        <v>12</v>
      </c>
      <c r="Q32" s="61"/>
      <c r="R32" s="62"/>
      <c r="S32" s="63"/>
      <c r="T32" s="41"/>
      <c r="U32" s="43">
        <v>4.0139999999999999E-13</v>
      </c>
      <c r="V32" s="39">
        <f>U32*$F$1</f>
        <v>4014</v>
      </c>
      <c r="W32" s="40">
        <v>15</v>
      </c>
      <c r="X32" s="61"/>
      <c r="Y32" s="62"/>
      <c r="Z32" s="63"/>
      <c r="AB32" s="43">
        <v>4.1059999999999999E-13</v>
      </c>
      <c r="AC32" s="39">
        <f>AB32*$F$1</f>
        <v>4106</v>
      </c>
      <c r="AD32" s="40">
        <v>13</v>
      </c>
    </row>
    <row r="33" spans="3:30" ht="15.75" x14ac:dyDescent="0.25">
      <c r="C33" s="84" t="s">
        <v>52</v>
      </c>
      <c r="D33" s="13"/>
      <c r="E33" s="45">
        <v>3.9357999999999997E-13</v>
      </c>
      <c r="F33" s="46"/>
      <c r="G33" s="47"/>
      <c r="H33" s="61"/>
      <c r="I33" s="61"/>
      <c r="J33" s="64">
        <f>E33*$F$1</f>
        <v>3935.7999999999997</v>
      </c>
      <c r="K33" s="65">
        <v>1.5</v>
      </c>
      <c r="L33" s="61"/>
      <c r="M33" s="61"/>
      <c r="N33" s="49">
        <v>3.9915999999999999E-13</v>
      </c>
      <c r="O33" s="46"/>
      <c r="P33" s="47"/>
      <c r="Q33" s="61"/>
      <c r="R33" s="64">
        <f>N33*$F$1</f>
        <v>3991.6</v>
      </c>
      <c r="S33" s="65">
        <v>3.2</v>
      </c>
      <c r="T33" s="41"/>
      <c r="U33" s="49">
        <v>4.0297300000000001E-13</v>
      </c>
      <c r="V33" s="46"/>
      <c r="W33" s="47"/>
      <c r="X33" s="61"/>
      <c r="Y33" s="64">
        <f>U33*$F$1</f>
        <v>4029.73</v>
      </c>
      <c r="Z33" s="65">
        <v>2.2999999999999998</v>
      </c>
      <c r="AB33" s="49"/>
      <c r="AC33" s="46"/>
      <c r="AD33" s="47"/>
    </row>
    <row r="34" spans="3:30" ht="15.75" x14ac:dyDescent="0.25">
      <c r="C34" s="84"/>
      <c r="D34" s="13"/>
      <c r="E34" s="45"/>
      <c r="F34" s="46"/>
      <c r="G34" s="47"/>
      <c r="H34" s="61"/>
      <c r="I34" s="61"/>
      <c r="J34" s="64"/>
      <c r="K34" s="66"/>
      <c r="L34" s="41"/>
      <c r="M34" s="41"/>
      <c r="N34" s="49"/>
      <c r="O34" s="46"/>
      <c r="P34" s="47"/>
      <c r="Q34" s="61"/>
      <c r="R34" s="64"/>
      <c r="S34" s="66"/>
      <c r="T34" s="41"/>
      <c r="U34" s="49"/>
      <c r="V34" s="46"/>
      <c r="W34" s="47"/>
      <c r="X34" s="61"/>
      <c r="Y34" s="64"/>
      <c r="Z34" s="66"/>
      <c r="AB34" s="49"/>
      <c r="AC34" s="46"/>
      <c r="AD34" s="47"/>
    </row>
    <row r="35" spans="3:30" ht="15.75" x14ac:dyDescent="0.25">
      <c r="C35" s="84" t="s">
        <v>77</v>
      </c>
      <c r="D35" s="13"/>
      <c r="E35" s="45">
        <v>-4.9945999999999997E-13</v>
      </c>
      <c r="F35" s="39">
        <f>E35*$F$1</f>
        <v>-4994.5999999999995</v>
      </c>
      <c r="G35" s="47">
        <v>0.6</v>
      </c>
      <c r="H35" s="61"/>
      <c r="I35" s="61"/>
      <c r="J35" s="64">
        <f>F35</f>
        <v>-4994.5999999999995</v>
      </c>
      <c r="K35" s="66">
        <f>G35</f>
        <v>0.6</v>
      </c>
      <c r="L35" s="41"/>
      <c r="M35" s="41"/>
      <c r="N35" s="49">
        <v>-5.0150999999999995E-13</v>
      </c>
      <c r="O35" s="39">
        <f>N35*$F$1</f>
        <v>-5015.0999999999995</v>
      </c>
      <c r="P35" s="47">
        <v>0.6</v>
      </c>
      <c r="Q35" s="61"/>
      <c r="R35" s="64">
        <f>O35</f>
        <v>-5015.0999999999995</v>
      </c>
      <c r="S35" s="66">
        <f>P35</f>
        <v>0.6</v>
      </c>
      <c r="T35" s="41"/>
      <c r="U35" s="49">
        <v>-5.0109000000000004E-13</v>
      </c>
      <c r="V35" s="39">
        <f>U35*$F$1</f>
        <v>-5010.9000000000005</v>
      </c>
      <c r="W35" s="47">
        <v>1.2</v>
      </c>
      <c r="X35" s="61"/>
      <c r="Y35" s="64">
        <f>V35</f>
        <v>-5010.9000000000005</v>
      </c>
      <c r="Z35" s="66">
        <f>W35</f>
        <v>1.2</v>
      </c>
      <c r="AB35" s="49">
        <v>-5.0086999999999997E-13</v>
      </c>
      <c r="AC35" s="39">
        <f>AB35*$F$1</f>
        <v>-5008.7</v>
      </c>
      <c r="AD35" s="47">
        <v>0.6</v>
      </c>
    </row>
    <row r="36" spans="3:30" ht="15.75" x14ac:dyDescent="0.25">
      <c r="C36" s="84"/>
      <c r="D36" s="13"/>
      <c r="E36" s="45"/>
      <c r="F36" s="46"/>
      <c r="G36" s="47"/>
      <c r="H36" s="61"/>
      <c r="I36" s="61"/>
      <c r="J36" s="64"/>
      <c r="K36" s="66"/>
      <c r="L36" s="41"/>
      <c r="M36" s="41"/>
      <c r="N36" s="49"/>
      <c r="O36" s="46"/>
      <c r="P36" s="47"/>
      <c r="Q36" s="61"/>
      <c r="R36" s="64"/>
      <c r="S36" s="66"/>
      <c r="T36" s="41"/>
      <c r="U36" s="49"/>
      <c r="V36" s="46"/>
      <c r="W36" s="47"/>
      <c r="X36" s="61"/>
      <c r="Y36" s="64"/>
      <c r="Z36" s="66"/>
      <c r="AB36" s="49"/>
      <c r="AC36" s="46"/>
      <c r="AD36" s="47"/>
    </row>
    <row r="37" spans="3:30" ht="15.75" x14ac:dyDescent="0.25">
      <c r="C37" s="84" t="s">
        <v>34</v>
      </c>
      <c r="D37" s="13"/>
      <c r="E37" s="45">
        <v>1.01117E-12</v>
      </c>
      <c r="F37" s="39">
        <f>E37*$F$1</f>
        <v>10111.700000000001</v>
      </c>
      <c r="G37" s="47">
        <v>4.3</v>
      </c>
      <c r="H37" s="61"/>
      <c r="I37" s="61"/>
      <c r="J37" s="64">
        <f>F37</f>
        <v>10111.700000000001</v>
      </c>
      <c r="K37" s="66">
        <f>G37</f>
        <v>4.3</v>
      </c>
      <c r="L37" s="41"/>
      <c r="M37" s="41"/>
      <c r="N37" s="49">
        <v>1.0027999999999999E-12</v>
      </c>
      <c r="O37" s="39">
        <f>N37*$F$1</f>
        <v>10028</v>
      </c>
      <c r="P37" s="47">
        <v>3</v>
      </c>
      <c r="Q37" s="61"/>
      <c r="R37" s="64">
        <f>O37</f>
        <v>10028</v>
      </c>
      <c r="S37" s="66">
        <f>P37</f>
        <v>3</v>
      </c>
      <c r="T37" s="41"/>
      <c r="U37" s="49">
        <v>9.9400000000000001E-13</v>
      </c>
      <c r="V37" s="39">
        <f>U37*$F$1</f>
        <v>9940</v>
      </c>
      <c r="W37" s="47">
        <v>2</v>
      </c>
      <c r="X37" s="61"/>
      <c r="Y37" s="64">
        <f>V37</f>
        <v>9940</v>
      </c>
      <c r="Z37" s="66">
        <f>W37</f>
        <v>2</v>
      </c>
      <c r="AB37" s="49">
        <v>9.7540000000000006E-13</v>
      </c>
      <c r="AC37" s="39">
        <f>AB37*$F$1</f>
        <v>9754</v>
      </c>
      <c r="AD37" s="47">
        <v>1.3</v>
      </c>
    </row>
    <row r="38" spans="3:30" ht="15.75" x14ac:dyDescent="0.25">
      <c r="C38" s="84"/>
      <c r="D38" s="13"/>
      <c r="E38" s="45"/>
      <c r="F38" s="46"/>
      <c r="G38" s="47"/>
      <c r="H38" s="61"/>
      <c r="I38" s="61"/>
      <c r="J38" s="64"/>
      <c r="K38" s="66"/>
      <c r="L38" s="41"/>
      <c r="M38" s="41"/>
      <c r="N38" s="49"/>
      <c r="O38" s="46"/>
      <c r="P38" s="47"/>
      <c r="Q38" s="61"/>
      <c r="R38" s="64"/>
      <c r="S38" s="66"/>
      <c r="T38" s="41"/>
      <c r="U38" s="49"/>
      <c r="V38" s="46"/>
      <c r="W38" s="47"/>
      <c r="X38" s="61"/>
      <c r="Y38" s="64"/>
      <c r="Z38" s="66"/>
      <c r="AB38" s="49"/>
      <c r="AC38" s="46"/>
      <c r="AD38" s="47"/>
    </row>
    <row r="39" spans="3:30" ht="15.75" x14ac:dyDescent="0.25">
      <c r="C39" s="84" t="s">
        <v>35</v>
      </c>
      <c r="D39" s="13"/>
      <c r="E39" s="45">
        <v>-9.0250000000000004E-13</v>
      </c>
      <c r="F39" s="39">
        <f>E39*$F$1</f>
        <v>-9025</v>
      </c>
      <c r="G39" s="47">
        <v>1</v>
      </c>
      <c r="H39" s="61"/>
      <c r="I39" s="61"/>
      <c r="J39" s="64">
        <f>F39</f>
        <v>-9025</v>
      </c>
      <c r="K39" s="66">
        <f>G39</f>
        <v>1</v>
      </c>
      <c r="L39" s="41"/>
      <c r="M39" s="41"/>
      <c r="N39" s="49">
        <v>-8.9935E-13</v>
      </c>
      <c r="O39" s="39">
        <f>N39*$F$1</f>
        <v>-8993.5</v>
      </c>
      <c r="P39" s="47">
        <v>1</v>
      </c>
      <c r="Q39" s="61"/>
      <c r="R39" s="64">
        <f>O39</f>
        <v>-8993.5</v>
      </c>
      <c r="S39" s="66">
        <f>P39</f>
        <v>1</v>
      </c>
      <c r="T39" s="41"/>
      <c r="U39" s="49">
        <v>-8.9643000000000005E-13</v>
      </c>
      <c r="V39" s="39">
        <f>U39*$F$1</f>
        <v>-8964.3000000000011</v>
      </c>
      <c r="W39" s="47">
        <v>1.4</v>
      </c>
      <c r="X39" s="61"/>
      <c r="Y39" s="64">
        <f>V39</f>
        <v>-8964.3000000000011</v>
      </c>
      <c r="Z39" s="66">
        <f>W39</f>
        <v>1.4</v>
      </c>
      <c r="AB39" s="49">
        <v>-8.8753999999999997E-13</v>
      </c>
      <c r="AC39" s="39">
        <f>AB39*$F$1</f>
        <v>-8875.4</v>
      </c>
      <c r="AD39" s="47">
        <v>1.2</v>
      </c>
    </row>
    <row r="40" spans="3:30" ht="16.5" thickBot="1" x14ac:dyDescent="0.3">
      <c r="C40" s="67"/>
      <c r="D40" s="13"/>
      <c r="E40" s="52"/>
      <c r="F40" s="53"/>
      <c r="G40" s="54"/>
      <c r="H40" s="61"/>
      <c r="I40" s="61"/>
      <c r="J40" s="67"/>
      <c r="K40" s="68"/>
      <c r="L40" s="41"/>
      <c r="M40" s="41"/>
      <c r="N40" s="55"/>
      <c r="O40" s="53"/>
      <c r="P40" s="54"/>
      <c r="Q40" s="61"/>
      <c r="R40" s="67"/>
      <c r="S40" s="68"/>
      <c r="T40" s="41"/>
      <c r="U40" s="55"/>
      <c r="V40" s="53"/>
      <c r="W40" s="54"/>
      <c r="X40" s="61"/>
      <c r="Y40" s="67"/>
      <c r="Z40" s="68"/>
      <c r="AB40" s="55"/>
      <c r="AC40" s="53"/>
      <c r="AD40" s="54"/>
    </row>
    <row r="41" spans="3:30" ht="17.25" thickTop="1" thickBot="1" x14ac:dyDescent="0.3">
      <c r="C41" s="85" t="s">
        <v>40</v>
      </c>
      <c r="D41" s="36"/>
      <c r="E41" s="56"/>
      <c r="F41" s="57">
        <f>F35+F32+F37+F39</f>
        <v>25.100000000002183</v>
      </c>
      <c r="G41" s="58">
        <f t="array" ref="G41">SQRT(SUM(G32:G39*G32:G39))</f>
        <v>27.365123789232161</v>
      </c>
      <c r="H41" s="69"/>
      <c r="I41" s="69"/>
      <c r="J41" s="70">
        <f>J35+J33+J37+J39</f>
        <v>27.900000000001455</v>
      </c>
      <c r="K41" s="58">
        <f t="array" ref="K41">SQRT(SUM(K32:K39*K32:K39))</f>
        <v>4.7010637094172631</v>
      </c>
      <c r="L41" s="41"/>
      <c r="M41" s="41"/>
      <c r="N41" s="60"/>
      <c r="O41" s="57">
        <f>O35+O32+O37+O39</f>
        <v>3.4000000000014552</v>
      </c>
      <c r="P41" s="58">
        <f t="array" ref="P41">SQRT(SUM(P32:P39*P32:P39))</f>
        <v>12.424169992397884</v>
      </c>
      <c r="Q41" s="69"/>
      <c r="R41" s="70">
        <f>R35+R33+R37+R39</f>
        <v>11</v>
      </c>
      <c r="S41" s="58">
        <f t="array" ref="S41">SQRT(SUM(S32:S39*S32:S39))</f>
        <v>4.5387222871640871</v>
      </c>
      <c r="T41" s="41"/>
      <c r="U41" s="60"/>
      <c r="V41" s="57">
        <f>V35+V32+V37+V39</f>
        <v>-21.200000000002547</v>
      </c>
      <c r="W41" s="58">
        <f t="array" ref="W41">SQRT(SUM(W32:W39*W32:W39))</f>
        <v>15.244671200127604</v>
      </c>
      <c r="X41" s="69"/>
      <c r="Y41" s="70">
        <f>Y35+Y33+Y37+Y39</f>
        <v>-5.4700000000011642</v>
      </c>
      <c r="Z41" s="58">
        <f t="array" ref="Z41">SQRT(SUM(Z32:Z39*Z32:Z39))</f>
        <v>3.562302626111375</v>
      </c>
      <c r="AB41" s="60"/>
      <c r="AC41" s="57">
        <f>AC35+AC32+AC37+AC39</f>
        <v>-24.100000000000364</v>
      </c>
      <c r="AD41" s="58">
        <f t="array" ref="AD41">SQRT(SUM(AD32:AD39*AD32:AD39))</f>
        <v>13.133544837552428</v>
      </c>
    </row>
    <row r="43" spans="3:30" ht="24" thickBot="1" x14ac:dyDescent="0.4">
      <c r="C43" s="253" t="s">
        <v>66</v>
      </c>
      <c r="D43" s="253"/>
      <c r="E43"/>
      <c r="F43" s="28" t="s">
        <v>82</v>
      </c>
      <c r="G43" s="26"/>
      <c r="J43" s="22"/>
      <c r="K43" s="37"/>
    </row>
    <row r="44" spans="3:30" ht="36" customHeight="1" thickBot="1" x14ac:dyDescent="0.3">
      <c r="C44" s="86"/>
      <c r="D44" s="35"/>
      <c r="E44" s="71" t="s">
        <v>59</v>
      </c>
      <c r="F44" s="72" t="s">
        <v>56</v>
      </c>
      <c r="G44" s="73" t="s">
        <v>54</v>
      </c>
      <c r="H44" s="74"/>
      <c r="I44" s="75" t="s">
        <v>46</v>
      </c>
      <c r="J44" s="76"/>
      <c r="K44" s="73"/>
      <c r="L44" s="73"/>
    </row>
    <row r="45" spans="3:30" ht="16.5" thickTop="1" x14ac:dyDescent="0.25">
      <c r="C45" s="62" t="s">
        <v>38</v>
      </c>
      <c r="D45" s="13"/>
      <c r="E45" s="38">
        <v>3.933E-13</v>
      </c>
      <c r="F45" s="39">
        <f>E45*$F$1</f>
        <v>3933</v>
      </c>
      <c r="G45" s="40">
        <v>27</v>
      </c>
      <c r="H45" s="61"/>
      <c r="I45" s="61"/>
      <c r="J45" s="62"/>
      <c r="K45" s="63"/>
      <c r="L45" s="63"/>
    </row>
    <row r="46" spans="3:30" ht="15.75" x14ac:dyDescent="0.25">
      <c r="C46" s="84" t="s">
        <v>52</v>
      </c>
      <c r="D46" s="13"/>
      <c r="E46" s="45">
        <v>3.9357999999999997E-13</v>
      </c>
      <c r="F46" s="46"/>
      <c r="G46" s="47"/>
      <c r="H46" s="61"/>
      <c r="I46" s="61"/>
      <c r="J46" s="64"/>
      <c r="K46" s="65"/>
      <c r="L46" s="65"/>
    </row>
    <row r="47" spans="3:30" ht="15.75" x14ac:dyDescent="0.25">
      <c r="C47" s="84" t="s">
        <v>31</v>
      </c>
      <c r="D47" s="13"/>
      <c r="E47" s="45">
        <v>1.2671489999999999E-12</v>
      </c>
      <c r="F47" s="46"/>
      <c r="G47" s="47">
        <v>0.9</v>
      </c>
      <c r="H47" s="61"/>
      <c r="I47" s="61"/>
      <c r="J47" s="64"/>
      <c r="K47" s="66"/>
      <c r="L47" s="66"/>
    </row>
    <row r="48" spans="3:30" ht="15.75" x14ac:dyDescent="0.25">
      <c r="C48" s="84"/>
      <c r="D48" s="13"/>
      <c r="E48" s="45"/>
      <c r="F48" s="46"/>
      <c r="G48" s="47"/>
      <c r="H48" s="61"/>
      <c r="I48" s="61"/>
      <c r="J48" s="64"/>
      <c r="K48" s="66"/>
      <c r="L48" s="66"/>
    </row>
    <row r="49" spans="3:12" ht="15.75" x14ac:dyDescent="0.25">
      <c r="C49" s="84" t="s">
        <v>77</v>
      </c>
      <c r="D49" s="13"/>
      <c r="E49" s="45">
        <v>-4.9945999999999997E-13</v>
      </c>
      <c r="F49" s="39">
        <f>E49*$F$1</f>
        <v>-4994.5999999999995</v>
      </c>
      <c r="G49" s="47">
        <v>0.6</v>
      </c>
      <c r="H49" s="61"/>
      <c r="I49" s="61"/>
      <c r="J49" s="64"/>
      <c r="K49" s="66"/>
      <c r="L49" s="66"/>
    </row>
    <row r="50" spans="3:12" ht="15.75" x14ac:dyDescent="0.25">
      <c r="C50" s="84"/>
      <c r="D50" s="13"/>
      <c r="E50" s="45"/>
      <c r="F50" s="46"/>
      <c r="G50" s="47"/>
      <c r="H50" s="61"/>
      <c r="I50" s="61"/>
      <c r="J50" s="64"/>
      <c r="K50" s="66"/>
      <c r="L50" s="66"/>
    </row>
    <row r="51" spans="3:12" ht="15.75" x14ac:dyDescent="0.25">
      <c r="C51" s="84" t="s">
        <v>34</v>
      </c>
      <c r="D51" s="13"/>
      <c r="E51" s="45">
        <v>1.01117E-12</v>
      </c>
      <c r="F51" s="39">
        <f>E51*$F$1</f>
        <v>10111.700000000001</v>
      </c>
      <c r="G51" s="47">
        <v>4.3</v>
      </c>
      <c r="H51" s="61"/>
      <c r="I51" s="61"/>
      <c r="J51" s="64"/>
      <c r="K51" s="66"/>
      <c r="L51" s="66"/>
    </row>
    <row r="52" spans="3:12" ht="15.75" x14ac:dyDescent="0.25">
      <c r="C52" s="84"/>
      <c r="D52" s="13"/>
      <c r="E52" s="45"/>
      <c r="F52" s="46"/>
      <c r="G52" s="47"/>
      <c r="H52" s="61"/>
      <c r="I52" s="61"/>
      <c r="J52" s="64"/>
      <c r="K52" s="66"/>
      <c r="L52" s="66"/>
    </row>
    <row r="53" spans="3:12" ht="15.75" x14ac:dyDescent="0.25">
      <c r="C53" s="84" t="s">
        <v>35</v>
      </c>
      <c r="D53" s="13"/>
      <c r="E53" s="45">
        <v>-9.0250000000000004E-13</v>
      </c>
      <c r="F53" s="39">
        <f>E53*$F$1</f>
        <v>-9025</v>
      </c>
      <c r="G53" s="47">
        <v>1</v>
      </c>
      <c r="H53" s="61"/>
      <c r="I53" s="61"/>
      <c r="J53" s="64"/>
      <c r="K53" s="66"/>
      <c r="L53" s="66"/>
    </row>
    <row r="54" spans="3:12" ht="16.5" thickBot="1" x14ac:dyDescent="0.3">
      <c r="C54" s="67"/>
      <c r="D54" s="13"/>
      <c r="E54" s="52"/>
      <c r="F54" s="53"/>
      <c r="G54" s="54"/>
      <c r="H54" s="61"/>
      <c r="I54" s="61"/>
      <c r="J54" s="67"/>
      <c r="K54" s="68"/>
      <c r="L54" s="68"/>
    </row>
    <row r="55" spans="3:12" ht="17.25" thickTop="1" thickBot="1" x14ac:dyDescent="0.3">
      <c r="C55" s="85" t="s">
        <v>40</v>
      </c>
      <c r="D55" s="36"/>
      <c r="E55" s="56"/>
      <c r="F55" s="57">
        <f>F49-F47+F45+F51+F53</f>
        <v>25.100000000002183</v>
      </c>
      <c r="G55" s="58">
        <f t="array" ref="G55">SQRT(SUM(G45:G53*G45:G53))</f>
        <v>27.379919649261208</v>
      </c>
      <c r="H55" s="69"/>
      <c r="I55" s="69"/>
      <c r="J55" s="70"/>
      <c r="K55" s="58"/>
      <c r="L55" s="58"/>
    </row>
  </sheetData>
  <mergeCells count="4">
    <mergeCell ref="B2:C2"/>
    <mergeCell ref="B16:C16"/>
    <mergeCell ref="B30:C30"/>
    <mergeCell ref="C43:D43"/>
  </mergeCells>
  <pageMargins left="0.25" right="0.25" top="0.75" bottom="0.75" header="0.3" footer="0.3"/>
  <pageSetup paperSize="9" scale="5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1997-26D2-45F9-BE20-EB6F4C5454B6}">
  <dimension ref="C2:W22"/>
  <sheetViews>
    <sheetView workbookViewId="0">
      <selection activeCell="Q1" sqref="Q1"/>
    </sheetView>
  </sheetViews>
  <sheetFormatPr defaultRowHeight="15" x14ac:dyDescent="0.25"/>
  <cols>
    <col min="4" max="4" width="9.5703125" bestFit="1" customWidth="1"/>
    <col min="6" max="6" width="10" customWidth="1"/>
    <col min="7" max="7" width="10.28515625" customWidth="1"/>
    <col min="8" max="10" width="9.5703125" bestFit="1" customWidth="1"/>
    <col min="11" max="11" width="10.28515625" customWidth="1"/>
    <col min="12" max="13" width="9.5703125" bestFit="1" customWidth="1"/>
    <col min="14" max="14" width="10.28515625" customWidth="1"/>
    <col min="15" max="15" width="9.5703125" bestFit="1" customWidth="1"/>
    <col min="16" max="16" width="10.5703125" customWidth="1"/>
    <col min="17" max="17" width="9.5703125" bestFit="1" customWidth="1"/>
    <col min="18" max="18" width="10.5703125" customWidth="1"/>
    <col min="19" max="19" width="9.5703125" bestFit="1" customWidth="1"/>
    <col min="20" max="20" width="10.85546875" customWidth="1"/>
    <col min="21" max="23" width="9.5703125" bestFit="1" customWidth="1"/>
  </cols>
  <sheetData>
    <row r="2" spans="3:23" x14ac:dyDescent="0.25">
      <c r="H2" t="s">
        <v>145</v>
      </c>
      <c r="U2" t="s">
        <v>146</v>
      </c>
    </row>
    <row r="3" spans="3:23" x14ac:dyDescent="0.25">
      <c r="C3" t="s">
        <v>68</v>
      </c>
    </row>
    <row r="4" spans="3:23" x14ac:dyDescent="0.25">
      <c r="C4" s="111" t="s">
        <v>71</v>
      </c>
      <c r="D4" s="123"/>
      <c r="E4" s="123"/>
      <c r="F4" s="254" t="s">
        <v>90</v>
      </c>
      <c r="G4" s="255"/>
      <c r="H4" s="256" t="s">
        <v>69</v>
      </c>
      <c r="I4" s="256"/>
      <c r="J4" s="256"/>
      <c r="K4" s="256"/>
      <c r="L4" s="256"/>
      <c r="M4" s="256" t="s">
        <v>70</v>
      </c>
      <c r="N4" s="256"/>
      <c r="O4" s="256"/>
      <c r="P4" s="257"/>
      <c r="Q4" s="257"/>
      <c r="R4" s="127"/>
      <c r="S4" s="256" t="s">
        <v>85</v>
      </c>
      <c r="T4" s="256"/>
      <c r="U4" s="256"/>
      <c r="V4" s="256" t="s">
        <v>86</v>
      </c>
      <c r="W4" s="256"/>
    </row>
    <row r="5" spans="3:23" ht="15.75" thickBot="1" x14ac:dyDescent="0.3">
      <c r="C5" s="112" t="s">
        <v>89</v>
      </c>
      <c r="D5" s="113"/>
      <c r="E5" s="113"/>
      <c r="F5" s="113">
        <v>14</v>
      </c>
      <c r="G5" s="113"/>
      <c r="H5" s="94" t="s">
        <v>73</v>
      </c>
      <c r="I5" s="94"/>
      <c r="J5" s="94" t="s">
        <v>72</v>
      </c>
      <c r="K5" s="94"/>
      <c r="L5" s="94" t="s">
        <v>74</v>
      </c>
      <c r="M5" s="94" t="s">
        <v>73</v>
      </c>
      <c r="N5" s="94"/>
      <c r="O5" s="94" t="s">
        <v>72</v>
      </c>
      <c r="P5" s="104"/>
      <c r="Q5" s="104" t="s">
        <v>74</v>
      </c>
      <c r="R5" s="108"/>
      <c r="S5" s="2" t="s">
        <v>72</v>
      </c>
      <c r="T5" s="2"/>
      <c r="U5" s="2" t="s">
        <v>74</v>
      </c>
      <c r="V5" s="109">
        <v>43560</v>
      </c>
      <c r="W5" s="2" t="s">
        <v>87</v>
      </c>
    </row>
    <row r="6" spans="3:23" s="30" customFormat="1" ht="16.5" thickTop="1" thickBot="1" x14ac:dyDescent="0.3">
      <c r="C6" s="117" t="s">
        <v>88</v>
      </c>
      <c r="D6" s="118">
        <v>58396.970832999999</v>
      </c>
      <c r="E6" s="118"/>
      <c r="F6" s="118">
        <v>58406.252800000002</v>
      </c>
      <c r="G6" s="119">
        <f>(F6+H6)*0.5</f>
        <v>58416.459386000002</v>
      </c>
      <c r="H6" s="119">
        <v>58426.665972000003</v>
      </c>
      <c r="I6" s="119">
        <f>(H6+J6)*0.5</f>
        <v>58431.801389</v>
      </c>
      <c r="J6" s="119">
        <v>58436.936805999998</v>
      </c>
      <c r="K6" s="119">
        <f>(J6+L6)*0.5</f>
        <v>58441.910069499994</v>
      </c>
      <c r="L6" s="119">
        <v>58446.883332999998</v>
      </c>
      <c r="M6" s="119">
        <v>58457.395139</v>
      </c>
      <c r="N6" s="119">
        <f>(M6+O6)*0.5</f>
        <v>58462.5145835</v>
      </c>
      <c r="O6" s="119">
        <v>58467.634028</v>
      </c>
      <c r="P6" s="119">
        <f>(O6+Q6)*0.5</f>
        <v>58472.743750000001</v>
      </c>
      <c r="Q6" s="120">
        <v>58477.853472000003</v>
      </c>
      <c r="R6" s="119">
        <f>(Q6+S6)*0.5</f>
        <v>58488.353472000003</v>
      </c>
      <c r="S6" s="121">
        <v>58498.853472000003</v>
      </c>
      <c r="T6" s="119">
        <f>(S6+U6)*0.5</f>
        <v>58503.811805500001</v>
      </c>
      <c r="U6" s="121">
        <v>58508.770139</v>
      </c>
      <c r="V6" s="121">
        <v>58518.770833000002</v>
      </c>
      <c r="W6" s="121">
        <v>58528.873611000003</v>
      </c>
    </row>
    <row r="7" spans="3:23" ht="16.5" thickTop="1" thickBot="1" x14ac:dyDescent="0.3">
      <c r="C7" s="96" t="s">
        <v>52</v>
      </c>
      <c r="D7" s="116"/>
      <c r="E7" s="116"/>
      <c r="F7" s="116"/>
      <c r="G7" s="116"/>
      <c r="H7" s="97">
        <v>4029.7330000000002</v>
      </c>
      <c r="I7" s="97"/>
      <c r="J7" s="97">
        <v>3991.652</v>
      </c>
      <c r="K7" s="97"/>
      <c r="L7" s="97">
        <v>3991.652</v>
      </c>
      <c r="M7" s="97">
        <v>3872.058</v>
      </c>
      <c r="N7" s="97"/>
      <c r="O7" s="97">
        <v>3814.5479999999998</v>
      </c>
      <c r="P7" s="107"/>
      <c r="Q7" s="107">
        <v>3778.6379999999999</v>
      </c>
      <c r="R7" s="2"/>
      <c r="S7" s="2"/>
      <c r="T7" s="2"/>
      <c r="U7" s="2"/>
      <c r="V7" s="2"/>
      <c r="W7" s="2"/>
    </row>
    <row r="8" spans="3:23" ht="15.75" thickBot="1" x14ac:dyDescent="0.3">
      <c r="C8" s="98" t="s">
        <v>127</v>
      </c>
      <c r="D8" s="114" t="s">
        <v>128</v>
      </c>
      <c r="E8" s="114"/>
      <c r="F8" s="114"/>
      <c r="G8" s="114"/>
      <c r="H8" s="99">
        <f>(H13-H7)</f>
        <v>-16.097000000000207</v>
      </c>
      <c r="I8" s="99"/>
      <c r="J8" s="99">
        <f>(J13-J7)</f>
        <v>-2.4020000000000437</v>
      </c>
      <c r="K8" s="99"/>
      <c r="L8" s="99">
        <f>(L13-L7)</f>
        <v>-69.402000000000044</v>
      </c>
      <c r="M8" s="99">
        <f>(M13-M7)</f>
        <v>-10.057999999999993</v>
      </c>
      <c r="N8" s="99"/>
      <c r="O8" s="99">
        <f>(O13-O7)</f>
        <v>-2.2979999999997744</v>
      </c>
      <c r="P8" s="105"/>
      <c r="Q8" s="105">
        <f>(Q13-Q7)</f>
        <v>6.61200000000008</v>
      </c>
      <c r="R8" s="110"/>
      <c r="S8" s="2"/>
      <c r="T8" s="2"/>
      <c r="U8" s="2"/>
      <c r="V8" s="2"/>
      <c r="W8" s="2"/>
    </row>
    <row r="9" spans="3:23" ht="15.75" thickTop="1" x14ac:dyDescent="0.25">
      <c r="C9" s="213"/>
      <c r="D9" s="214" t="s">
        <v>122</v>
      </c>
      <c r="E9" s="214"/>
      <c r="F9" s="214"/>
      <c r="G9" s="214"/>
      <c r="H9" s="215">
        <f>H17-H$7</f>
        <v>-16.733000000000175</v>
      </c>
      <c r="I9" s="215"/>
      <c r="J9" s="215">
        <f>J17-J$7</f>
        <v>-6.6520000000000437</v>
      </c>
      <c r="K9" s="215"/>
      <c r="L9" s="215">
        <f t="shared" ref="L9:M12" si="0">L17-L$7</f>
        <v>-79.652000000000044</v>
      </c>
      <c r="M9" s="215">
        <f t="shared" si="0"/>
        <v>-11.057999999999993</v>
      </c>
      <c r="N9" s="215"/>
      <c r="O9" s="215">
        <f>O17-O$7</f>
        <v>-3.5479999999997744</v>
      </c>
      <c r="P9" s="216"/>
      <c r="Q9" s="215">
        <f>Q17-Q$7</f>
        <v>10.36200000000008</v>
      </c>
      <c r="R9" s="110"/>
      <c r="S9" s="2"/>
      <c r="T9" s="2"/>
      <c r="U9" s="2"/>
      <c r="V9" s="2"/>
      <c r="W9" s="2"/>
    </row>
    <row r="10" spans="3:23" x14ac:dyDescent="0.25">
      <c r="C10" s="213"/>
      <c r="D10" s="214" t="s">
        <v>123</v>
      </c>
      <c r="E10" s="214"/>
      <c r="F10" s="214"/>
      <c r="G10" s="214"/>
      <c r="H10" s="215">
        <f>H18-H$7</f>
        <v>-18.733000000000629</v>
      </c>
      <c r="I10" s="215"/>
      <c r="J10" s="215">
        <f>J18-J$7</f>
        <v>1.3480000000004111</v>
      </c>
      <c r="K10" s="215"/>
      <c r="L10" s="215">
        <f t="shared" si="0"/>
        <v>-78.652000000000044</v>
      </c>
      <c r="M10" s="215">
        <f t="shared" si="0"/>
        <v>-11.057999999999993</v>
      </c>
      <c r="N10" s="215"/>
      <c r="O10" s="215">
        <f>O18-O$7</f>
        <v>-3.5479999999997744</v>
      </c>
      <c r="P10" s="216"/>
      <c r="Q10" s="215">
        <f>Q18-Q$7</f>
        <v>12.36200000000008</v>
      </c>
      <c r="R10" s="110"/>
      <c r="S10" s="2"/>
      <c r="T10" s="2"/>
      <c r="U10" s="2"/>
      <c r="V10" s="2"/>
      <c r="W10" s="2"/>
    </row>
    <row r="11" spans="3:23" x14ac:dyDescent="0.25">
      <c r="C11" s="213"/>
      <c r="D11" s="219" t="s">
        <v>119</v>
      </c>
      <c r="E11" s="214"/>
      <c r="F11" s="214"/>
      <c r="G11" s="214"/>
      <c r="H11" s="215">
        <f>H19-H$7</f>
        <v>-21.733000000000175</v>
      </c>
      <c r="I11" s="215"/>
      <c r="J11" s="221">
        <f>J19-J$7</f>
        <v>-2.6520000000000437</v>
      </c>
      <c r="K11" s="215"/>
      <c r="L11" s="215">
        <f t="shared" si="0"/>
        <v>-71.652000000000044</v>
      </c>
      <c r="M11" s="221">
        <f t="shared" si="0"/>
        <v>-3.0579999999999927</v>
      </c>
      <c r="N11" s="215"/>
      <c r="O11" s="221">
        <f>O19-O$7</f>
        <v>-1.5479999999997744</v>
      </c>
      <c r="P11" s="216"/>
      <c r="Q11" s="221">
        <f>Q19-Q$7</f>
        <v>2.3620000000005348</v>
      </c>
      <c r="R11" s="110"/>
      <c r="S11" s="2"/>
      <c r="T11" s="2"/>
      <c r="U11" s="2"/>
      <c r="V11" s="2"/>
      <c r="W11" s="2"/>
    </row>
    <row r="12" spans="3:23" x14ac:dyDescent="0.25">
      <c r="C12" s="95"/>
      <c r="D12" s="220" t="s">
        <v>124</v>
      </c>
      <c r="E12" s="115"/>
      <c r="F12" s="115"/>
      <c r="G12" s="115"/>
      <c r="H12" s="217">
        <f>H20-H$7</f>
        <v>-17.733000000000175</v>
      </c>
      <c r="I12" s="217"/>
      <c r="J12" s="222">
        <f>J20-J$7</f>
        <v>-1.6520000000000437</v>
      </c>
      <c r="K12" s="217"/>
      <c r="L12" s="217">
        <f t="shared" si="0"/>
        <v>-47.652000000000044</v>
      </c>
      <c r="M12" s="222">
        <f t="shared" si="0"/>
        <v>-15.057999999999993</v>
      </c>
      <c r="N12" s="217"/>
      <c r="O12" s="222">
        <f>O20-O$7</f>
        <v>-0.54799999999977445</v>
      </c>
      <c r="P12" s="218"/>
      <c r="Q12" s="222">
        <f>Q20-Q$7</f>
        <v>1.36200000000008</v>
      </c>
      <c r="R12" s="110"/>
      <c r="S12" s="2"/>
      <c r="T12" s="2"/>
      <c r="U12" s="2"/>
      <c r="V12" s="2"/>
      <c r="W12" s="2"/>
    </row>
    <row r="13" spans="3:23" x14ac:dyDescent="0.25">
      <c r="C13" s="95" t="s">
        <v>129</v>
      </c>
      <c r="D13" s="115"/>
      <c r="E13" s="115"/>
      <c r="F13" s="115"/>
      <c r="G13" s="115"/>
      <c r="H13" s="6">
        <v>4013.636</v>
      </c>
      <c r="I13" s="6"/>
      <c r="J13" s="6">
        <f>J22</f>
        <v>3989.25</v>
      </c>
      <c r="K13" s="6"/>
      <c r="L13" s="6">
        <f>L22</f>
        <v>3922.25</v>
      </c>
      <c r="M13" s="6">
        <f>M22</f>
        <v>3862</v>
      </c>
      <c r="N13" s="6"/>
      <c r="O13" s="6">
        <f>O22</f>
        <v>3812.25</v>
      </c>
      <c r="P13" s="106"/>
      <c r="Q13" s="106">
        <f>Q22</f>
        <v>3785.25</v>
      </c>
      <c r="R13" s="6"/>
      <c r="S13" s="6"/>
      <c r="T13" s="2"/>
      <c r="U13" s="2"/>
      <c r="V13" s="2"/>
      <c r="W13" s="2"/>
    </row>
    <row r="17" spans="7:17" x14ac:dyDescent="0.25">
      <c r="G17" s="243" t="s">
        <v>122</v>
      </c>
      <c r="H17" s="2">
        <f>'Sr-YbLink (VMF1DW)'!Y46</f>
        <v>4013</v>
      </c>
      <c r="I17" s="2"/>
      <c r="J17" s="2">
        <f>'Sr-YbLink (VMF1DW)'!Q46</f>
        <v>3985</v>
      </c>
      <c r="K17" s="2"/>
      <c r="L17" s="2">
        <f>'Sr-YbLink (VMF1DW)'!F46</f>
        <v>3912</v>
      </c>
      <c r="M17" s="2">
        <f>'Sr-YbLink (VMF1DW)'!Y24</f>
        <v>3861</v>
      </c>
      <c r="N17" s="2"/>
      <c r="O17" s="2">
        <f>'Sr-YbLink (VMF1DW)'!Q24</f>
        <v>3811</v>
      </c>
      <c r="P17" s="2"/>
      <c r="Q17" s="2">
        <f>'Sr-YbLink (VMF1DW)'!F24</f>
        <v>3789</v>
      </c>
    </row>
    <row r="18" spans="7:17" ht="23.25" x14ac:dyDescent="0.25">
      <c r="G18" s="243" t="s">
        <v>123</v>
      </c>
      <c r="H18" s="2">
        <f>'Sr-YbLink (VMF1DW)'!Y47</f>
        <v>4010.9999999999995</v>
      </c>
      <c r="I18" s="2"/>
      <c r="J18" s="2">
        <f>'Sr-YbLink (VMF1DW)'!Q47</f>
        <v>3993.0000000000005</v>
      </c>
      <c r="K18" s="2"/>
      <c r="L18" s="2">
        <f>'Sr-YbLink (VMF1DW)'!F47</f>
        <v>3913</v>
      </c>
      <c r="M18" s="2">
        <f>'Sr-YbLink (VMF1DW)'!Y25</f>
        <v>3861</v>
      </c>
      <c r="N18" s="2"/>
      <c r="O18" s="2">
        <f>'Sr-YbLink (VMF1DW)'!Q25</f>
        <v>3811</v>
      </c>
      <c r="P18" s="2"/>
      <c r="Q18" s="2">
        <f>'Sr-YbLink (VMF1DW)'!F25</f>
        <v>3791</v>
      </c>
    </row>
    <row r="19" spans="7:17" x14ac:dyDescent="0.25">
      <c r="G19" s="243" t="s">
        <v>119</v>
      </c>
      <c r="H19" s="2">
        <f>'Sr-YbLink (VMF1DW)'!Y48</f>
        <v>4008</v>
      </c>
      <c r="I19" s="2"/>
      <c r="J19" s="2">
        <f>'Sr-YbLink (VMF1DW)'!Q48</f>
        <v>3989</v>
      </c>
      <c r="K19" s="2"/>
      <c r="L19" s="2">
        <f>'Sr-YbLink (VMF1DW)'!F48</f>
        <v>3920</v>
      </c>
      <c r="M19" s="2">
        <f>'Sr-YbLink (VMF1DW)'!Y26</f>
        <v>3869</v>
      </c>
      <c r="N19" s="2"/>
      <c r="O19" s="2">
        <f>'Sr-YbLink (VMF1DW)'!Q26</f>
        <v>3813</v>
      </c>
      <c r="P19" s="2"/>
      <c r="Q19" s="2">
        <f>'Sr-YbLink (VMF1DW)'!F26</f>
        <v>3781.0000000000005</v>
      </c>
    </row>
    <row r="20" spans="7:17" ht="34.5" x14ac:dyDescent="0.25">
      <c r="G20" s="243" t="s">
        <v>124</v>
      </c>
      <c r="H20" s="2">
        <f>'Sr-YbLink (VMF1DW)'!Y49</f>
        <v>4012</v>
      </c>
      <c r="I20" s="2"/>
      <c r="J20" s="2">
        <f>'Sr-YbLink (VMF1DW)'!Q49</f>
        <v>3990</v>
      </c>
      <c r="K20" s="2"/>
      <c r="L20" s="2">
        <f>'Sr-YbLink (VMF1DW)'!F49</f>
        <v>3944</v>
      </c>
      <c r="M20" s="2">
        <f>'Sr-YbLink (VMF1DW)'!Y27</f>
        <v>3857</v>
      </c>
      <c r="N20" s="2"/>
      <c r="O20" s="2">
        <f>'Sr-YbLink (VMF1DW)'!Q27</f>
        <v>3814</v>
      </c>
      <c r="P20" s="2"/>
      <c r="Q20" s="2">
        <f>'Sr-YbLink (VMF1DW)'!F27</f>
        <v>3780</v>
      </c>
    </row>
    <row r="22" spans="7:17" x14ac:dyDescent="0.25">
      <c r="G22" t="s">
        <v>126</v>
      </c>
      <c r="H22">
        <f>AVERAGE(H17:H20)</f>
        <v>4011</v>
      </c>
      <c r="J22">
        <f>AVERAGE(J17:J20)</f>
        <v>3989.25</v>
      </c>
      <c r="L22">
        <f>AVERAGE(L17:L20)</f>
        <v>3922.25</v>
      </c>
      <c r="M22">
        <f>AVERAGE(M17:M20)</f>
        <v>3862</v>
      </c>
      <c r="O22">
        <f>AVERAGE(O17:O20)</f>
        <v>3812.25</v>
      </c>
      <c r="Q22">
        <f>AVERAGE(Q17:Q20)</f>
        <v>3785.25</v>
      </c>
    </row>
  </sheetData>
  <mergeCells count="5">
    <mergeCell ref="F4:G4"/>
    <mergeCell ref="H4:L4"/>
    <mergeCell ref="M4:Q4"/>
    <mergeCell ref="S4:U4"/>
    <mergeCell ref="V4:W4"/>
  </mergeCell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9C14-A0E0-4E8F-B4BF-A691C96BC33E}">
  <dimension ref="C2:S33"/>
  <sheetViews>
    <sheetView tabSelected="1" workbookViewId="0">
      <selection activeCell="N25" sqref="N25"/>
    </sheetView>
  </sheetViews>
  <sheetFormatPr defaultRowHeight="15" x14ac:dyDescent="0.25"/>
  <cols>
    <col min="4" max="4" width="9.5703125" bestFit="1" customWidth="1"/>
    <col min="6" max="6" width="10" customWidth="1"/>
    <col min="7" max="7" width="10.28515625" customWidth="1"/>
    <col min="8" max="13" width="9.5703125" bestFit="1" customWidth="1"/>
    <col min="14" max="14" width="10.5703125" customWidth="1"/>
    <col min="15" max="15" width="9.5703125" bestFit="1" customWidth="1"/>
    <col min="16" max="16" width="10.85546875" customWidth="1"/>
    <col min="17" max="19" width="9.5703125" bestFit="1" customWidth="1"/>
  </cols>
  <sheetData>
    <row r="2" spans="3:19" x14ac:dyDescent="0.25">
      <c r="H2" t="s">
        <v>145</v>
      </c>
      <c r="Q2" t="s">
        <v>146</v>
      </c>
    </row>
    <row r="3" spans="3:19" x14ac:dyDescent="0.25">
      <c r="C3" t="s">
        <v>68</v>
      </c>
    </row>
    <row r="4" spans="3:19" x14ac:dyDescent="0.25">
      <c r="C4" s="111" t="s">
        <v>71</v>
      </c>
      <c r="D4" s="123"/>
      <c r="E4" s="123"/>
      <c r="F4" s="254" t="s">
        <v>90</v>
      </c>
      <c r="G4" s="255"/>
      <c r="H4" s="256" t="s">
        <v>69</v>
      </c>
      <c r="I4" s="256"/>
      <c r="J4" s="256"/>
      <c r="K4" s="256" t="s">
        <v>70</v>
      </c>
      <c r="L4" s="256"/>
      <c r="M4" s="257"/>
      <c r="N4" s="102"/>
      <c r="O4" s="256" t="s">
        <v>85</v>
      </c>
      <c r="P4" s="256"/>
      <c r="Q4" s="256"/>
      <c r="R4" s="256" t="s">
        <v>86</v>
      </c>
      <c r="S4" s="256"/>
    </row>
    <row r="5" spans="3:19" ht="15.75" thickBot="1" x14ac:dyDescent="0.3">
      <c r="C5" s="112" t="s">
        <v>89</v>
      </c>
      <c r="D5" s="113"/>
      <c r="E5" s="113"/>
      <c r="F5" s="113">
        <v>14</v>
      </c>
      <c r="G5" s="113"/>
      <c r="H5" s="94" t="s">
        <v>73</v>
      </c>
      <c r="I5" s="94" t="s">
        <v>72</v>
      </c>
      <c r="J5" s="94" t="s">
        <v>74</v>
      </c>
      <c r="K5" s="94" t="s">
        <v>73</v>
      </c>
      <c r="L5" s="94" t="s">
        <v>72</v>
      </c>
      <c r="M5" s="104" t="s">
        <v>74</v>
      </c>
      <c r="N5" s="108"/>
      <c r="O5" s="2" t="s">
        <v>72</v>
      </c>
      <c r="P5" s="2"/>
      <c r="Q5" s="2" t="s">
        <v>74</v>
      </c>
      <c r="R5" s="109">
        <v>43560</v>
      </c>
      <c r="S5" s="2" t="s">
        <v>87</v>
      </c>
    </row>
    <row r="6" spans="3:19" s="30" customFormat="1" ht="16.5" thickTop="1" thickBot="1" x14ac:dyDescent="0.3">
      <c r="C6" s="117" t="s">
        <v>88</v>
      </c>
      <c r="D6" s="118">
        <v>58396.970832999999</v>
      </c>
      <c r="E6" s="118"/>
      <c r="F6" s="118">
        <v>58406.252800000002</v>
      </c>
      <c r="G6" s="119">
        <f>(F6+H6)*0.5</f>
        <v>58416.459386000002</v>
      </c>
      <c r="H6" s="119">
        <v>58426.665972000003</v>
      </c>
      <c r="I6" s="119">
        <v>58436.936805999998</v>
      </c>
      <c r="J6" s="119">
        <v>58446.883332999998</v>
      </c>
      <c r="K6" s="119">
        <v>58457.395139</v>
      </c>
      <c r="L6" s="119">
        <v>58467.634028</v>
      </c>
      <c r="M6" s="120">
        <v>58477.853472000003</v>
      </c>
      <c r="N6" s="119">
        <f>(M6+O6)*0.5</f>
        <v>58488.353472000003</v>
      </c>
      <c r="O6" s="121">
        <v>58498.853472000003</v>
      </c>
      <c r="P6" s="119">
        <f>(O6+Q6)*0.5</f>
        <v>58503.811805500001</v>
      </c>
      <c r="Q6" s="121">
        <v>58508.770139</v>
      </c>
      <c r="R6" s="121">
        <v>58518.770833000002</v>
      </c>
      <c r="S6" s="121">
        <v>58528.873611000003</v>
      </c>
    </row>
    <row r="7" spans="3:19" ht="16.5" thickTop="1" thickBot="1" x14ac:dyDescent="0.3">
      <c r="C7" s="98" t="s">
        <v>127</v>
      </c>
      <c r="D7" s="114" t="s">
        <v>128</v>
      </c>
      <c r="E7" s="114"/>
      <c r="F7" s="114"/>
      <c r="G7" s="114"/>
      <c r="H7" s="99">
        <f>(H14-H13)</f>
        <v>-16.097000000000207</v>
      </c>
      <c r="I7" s="99">
        <f>(I14-I13)</f>
        <v>-2.4020000000000437</v>
      </c>
      <c r="J7" s="99">
        <f>(J14-J13)</f>
        <v>-69.402000000000044</v>
      </c>
      <c r="K7" s="99">
        <f>(K14-K13)</f>
        <v>-10.057999999999993</v>
      </c>
      <c r="L7" s="99">
        <f>(L14-L13)</f>
        <v>-2.2979999999997744</v>
      </c>
      <c r="M7" s="105">
        <f>(M14-M13)</f>
        <v>6.61200000000008</v>
      </c>
      <c r="N7" s="110"/>
      <c r="O7" s="2"/>
      <c r="P7" s="2"/>
      <c r="Q7" s="2"/>
      <c r="R7" s="2"/>
      <c r="S7" s="2"/>
    </row>
    <row r="8" spans="3:19" ht="15.75" thickTop="1" x14ac:dyDescent="0.25">
      <c r="C8" s="213"/>
      <c r="D8" s="214" t="s">
        <v>122</v>
      </c>
      <c r="E8" s="214"/>
      <c r="F8" s="214"/>
      <c r="G8" s="214"/>
      <c r="H8" s="215">
        <f>H18-H$13</f>
        <v>-16.733000000000175</v>
      </c>
      <c r="I8" s="215">
        <f>I18-I$13</f>
        <v>-6.6520000000000437</v>
      </c>
      <c r="J8" s="215">
        <f>J18-J$13</f>
        <v>-79.652000000000044</v>
      </c>
      <c r="K8" s="215">
        <f>K18-K$13</f>
        <v>-11.057999999999993</v>
      </c>
      <c r="L8" s="215">
        <f>L18-L$13</f>
        <v>-3.5479999999997744</v>
      </c>
      <c r="M8" s="215">
        <f>M18-M$13</f>
        <v>10.36200000000008</v>
      </c>
      <c r="N8" s="110"/>
      <c r="O8" s="2"/>
      <c r="P8" s="2"/>
      <c r="Q8" s="2"/>
      <c r="R8" s="2"/>
      <c r="S8" s="2"/>
    </row>
    <row r="9" spans="3:19" x14ac:dyDescent="0.25">
      <c r="C9" s="213"/>
      <c r="D9" s="214" t="s">
        <v>123</v>
      </c>
      <c r="E9" s="214"/>
      <c r="F9" s="214"/>
      <c r="G9" s="214"/>
      <c r="H9" s="215">
        <f>H19-H$13</f>
        <v>-18.733000000000629</v>
      </c>
      <c r="I9" s="215">
        <f>I19-I$13</f>
        <v>1.3480000000004111</v>
      </c>
      <c r="J9" s="215">
        <f>J19-J$13</f>
        <v>-78.652000000000044</v>
      </c>
      <c r="K9" s="215">
        <f>K19-K$13</f>
        <v>-11.057999999999993</v>
      </c>
      <c r="L9" s="215">
        <f>L19-L$13</f>
        <v>-3.5479999999997744</v>
      </c>
      <c r="M9" s="215">
        <f>M19-M$13</f>
        <v>12.36200000000008</v>
      </c>
      <c r="N9" s="110"/>
      <c r="O9" s="2"/>
      <c r="P9" s="2"/>
      <c r="Q9" s="2"/>
      <c r="R9" s="2"/>
      <c r="S9" s="2"/>
    </row>
    <row r="10" spans="3:19" x14ac:dyDescent="0.25">
      <c r="C10" s="213"/>
      <c r="D10" s="219" t="s">
        <v>119</v>
      </c>
      <c r="E10" s="214"/>
      <c r="F10" s="214"/>
      <c r="G10" s="214"/>
      <c r="H10" s="215">
        <f>H20-H$13</f>
        <v>-21.733000000000175</v>
      </c>
      <c r="I10" s="221">
        <f>I20-I$13</f>
        <v>-2.6520000000000437</v>
      </c>
      <c r="J10" s="215">
        <f>J20-J$13</f>
        <v>-71.652000000000044</v>
      </c>
      <c r="K10" s="221">
        <f>K20-K$13</f>
        <v>-3.0579999999999927</v>
      </c>
      <c r="L10" s="221">
        <f>L20-L$13</f>
        <v>-1.5479999999997744</v>
      </c>
      <c r="M10" s="221">
        <f>M20-M$13</f>
        <v>2.3620000000005348</v>
      </c>
      <c r="N10" s="110"/>
      <c r="O10" s="2"/>
      <c r="P10" s="2"/>
      <c r="Q10" s="2"/>
      <c r="R10" s="2"/>
      <c r="S10" s="2"/>
    </row>
    <row r="11" spans="3:19" x14ac:dyDescent="0.25">
      <c r="C11" s="95"/>
      <c r="D11" s="220" t="s">
        <v>124</v>
      </c>
      <c r="E11" s="115"/>
      <c r="F11" s="115"/>
      <c r="G11" s="115"/>
      <c r="H11" s="217">
        <f>H21-H$13</f>
        <v>-17.733000000000175</v>
      </c>
      <c r="I11" s="222">
        <f>I21-I$13</f>
        <v>-1.6520000000000437</v>
      </c>
      <c r="J11" s="217">
        <f>J21-J$13</f>
        <v>-47.652000000000044</v>
      </c>
      <c r="K11" s="222">
        <f>K21-K$13</f>
        <v>-15.057999999999993</v>
      </c>
      <c r="L11" s="222">
        <f>L21-L$13</f>
        <v>-0.54799999999977445</v>
      </c>
      <c r="M11" s="222">
        <f>M21-M$13</f>
        <v>1.36200000000008</v>
      </c>
      <c r="N11" s="110"/>
      <c r="O11" s="2"/>
      <c r="P11" s="2"/>
      <c r="Q11" s="2"/>
      <c r="R11" s="2"/>
      <c r="S11" s="2"/>
    </row>
    <row r="12" spans="3:19" x14ac:dyDescent="0.25">
      <c r="C12" s="213" t="s">
        <v>140</v>
      </c>
      <c r="D12" s="219"/>
      <c r="E12" s="214"/>
      <c r="F12" s="214"/>
      <c r="G12" s="214"/>
      <c r="H12" s="215">
        <f>SQRT(H15^2+H22^2)</f>
        <v>6.7149087856798175</v>
      </c>
      <c r="I12" s="259">
        <f>SQRT(I15^2+I22^2)</f>
        <v>15.065191668213187</v>
      </c>
      <c r="J12" s="259">
        <f>SQRT(J15^2+J22^2)</f>
        <v>32.648889720785299</v>
      </c>
      <c r="K12" s="259">
        <f>SQRT(K15^2+K22^2)</f>
        <v>24.644269110687784</v>
      </c>
      <c r="L12" s="259">
        <f>SQRT(L15^2+L22^2)</f>
        <v>18.05823911681313</v>
      </c>
      <c r="M12" s="261">
        <f>SQRT(M15^2+M22^2)</f>
        <v>13.241223508422474</v>
      </c>
      <c r="N12" s="110"/>
      <c r="O12" s="2"/>
      <c r="P12" s="2"/>
      <c r="Q12" s="2"/>
      <c r="R12" s="2"/>
      <c r="S12" s="2"/>
    </row>
    <row r="13" spans="3:19" ht="15.75" thickBot="1" x14ac:dyDescent="0.3">
      <c r="C13" s="96" t="s">
        <v>52</v>
      </c>
      <c r="D13" s="116"/>
      <c r="E13" s="116"/>
      <c r="F13" s="116"/>
      <c r="G13" s="116"/>
      <c r="H13" s="97">
        <v>4029.7330000000002</v>
      </c>
      <c r="I13" s="97">
        <v>3991.652</v>
      </c>
      <c r="J13" s="97">
        <v>3991.652</v>
      </c>
      <c r="K13" s="97">
        <v>3872.058</v>
      </c>
      <c r="L13" s="97">
        <v>3814.5479999999998</v>
      </c>
      <c r="M13" s="107">
        <v>3778.6379999999999</v>
      </c>
      <c r="N13" s="2"/>
      <c r="O13" s="2"/>
      <c r="P13" s="2"/>
      <c r="Q13" s="2"/>
      <c r="R13" s="2"/>
      <c r="S13" s="2"/>
    </row>
    <row r="14" spans="3:19" x14ac:dyDescent="0.25">
      <c r="C14" s="95" t="s">
        <v>129</v>
      </c>
      <c r="D14" s="115"/>
      <c r="E14" s="115"/>
      <c r="F14" s="115"/>
      <c r="G14" s="115"/>
      <c r="H14" s="6">
        <v>4013.636</v>
      </c>
      <c r="I14" s="6">
        <f>I23</f>
        <v>3989.25</v>
      </c>
      <c r="J14" s="6">
        <f>J23</f>
        <v>3922.25</v>
      </c>
      <c r="K14" s="6">
        <f>K23</f>
        <v>3862</v>
      </c>
      <c r="L14" s="6">
        <f>L23</f>
        <v>3812.25</v>
      </c>
      <c r="M14" s="106">
        <f>M23</f>
        <v>3785.25</v>
      </c>
      <c r="N14" s="6"/>
      <c r="O14" s="6"/>
      <c r="P14" s="2"/>
      <c r="Q14" s="2"/>
      <c r="R14" s="2"/>
      <c r="S14" s="2"/>
    </row>
    <row r="15" spans="3:19" x14ac:dyDescent="0.25">
      <c r="C15" t="s">
        <v>149</v>
      </c>
      <c r="H15" s="260">
        <f>'Sr-YbLink (VMF1DW)'!AC58</f>
        <v>3.562302626111375</v>
      </c>
      <c r="I15" s="110">
        <f>'Sr-YbLink (VMF1DW)'!U58</f>
        <v>4.5387222871640871</v>
      </c>
      <c r="J15" s="110">
        <f>'Sr-YbLink (VMF1DW)'!L58</f>
        <v>4.7010637094172631</v>
      </c>
      <c r="K15" s="110">
        <f>'Sr-YbLink (VMF1DW)'!AC38</f>
        <v>9.2287593965819692</v>
      </c>
      <c r="L15" s="110">
        <f>'Sr-YbLink (VMF1DW)'!U38</f>
        <v>8.1884064383737076</v>
      </c>
      <c r="M15" s="110">
        <f>'Sr-YbLink (VMF1DW)'!L38</f>
        <v>5.3488316481265326</v>
      </c>
    </row>
    <row r="18" spans="5:13" x14ac:dyDescent="0.25">
      <c r="G18" s="243" t="s">
        <v>122</v>
      </c>
      <c r="H18" s="2">
        <f>'Sr-YbLink (VMF1DW)'!Y46</f>
        <v>4013</v>
      </c>
      <c r="I18" s="2">
        <f>'Sr-YbLink (VMF1DW)'!Q46</f>
        <v>3985</v>
      </c>
      <c r="J18" s="2">
        <f>'Sr-YbLink (VMF1DW)'!F46</f>
        <v>3912</v>
      </c>
      <c r="K18" s="2">
        <f>'Sr-YbLink (VMF1DW)'!Y24</f>
        <v>3861</v>
      </c>
      <c r="L18" s="2">
        <f>'Sr-YbLink (VMF1DW)'!Q24</f>
        <v>3811</v>
      </c>
      <c r="M18" s="2">
        <f>'Sr-YbLink (VMF1DW)'!F24</f>
        <v>3789</v>
      </c>
    </row>
    <row r="19" spans="5:13" ht="23.25" x14ac:dyDescent="0.25">
      <c r="G19" s="243" t="s">
        <v>123</v>
      </c>
      <c r="H19" s="2">
        <f>'Sr-YbLink (VMF1DW)'!Y47</f>
        <v>4010.9999999999995</v>
      </c>
      <c r="I19" s="2">
        <f>'Sr-YbLink (VMF1DW)'!Q47</f>
        <v>3993.0000000000005</v>
      </c>
      <c r="J19" s="2">
        <f>'Sr-YbLink (VMF1DW)'!F47</f>
        <v>3913</v>
      </c>
      <c r="K19" s="2">
        <f>'Sr-YbLink (VMF1DW)'!Y25</f>
        <v>3861</v>
      </c>
      <c r="L19" s="2">
        <f>'Sr-YbLink (VMF1DW)'!Q25</f>
        <v>3811</v>
      </c>
      <c r="M19" s="2">
        <f>'Sr-YbLink (VMF1DW)'!F25</f>
        <v>3791</v>
      </c>
    </row>
    <row r="20" spans="5:13" x14ac:dyDescent="0.25">
      <c r="G20" s="243" t="s">
        <v>119</v>
      </c>
      <c r="H20" s="2">
        <f>'Sr-YbLink (VMF1DW)'!Y48</f>
        <v>4008</v>
      </c>
      <c r="I20" s="2">
        <f>'Sr-YbLink (VMF1DW)'!Q48</f>
        <v>3989</v>
      </c>
      <c r="J20" s="2">
        <f>'Sr-YbLink (VMF1DW)'!F48</f>
        <v>3920</v>
      </c>
      <c r="K20" s="2">
        <f>'Sr-YbLink (VMF1DW)'!Y26</f>
        <v>3869</v>
      </c>
      <c r="L20" s="2">
        <f>'Sr-YbLink (VMF1DW)'!Q26</f>
        <v>3813</v>
      </c>
      <c r="M20" s="2">
        <f>'Sr-YbLink (VMF1DW)'!F26</f>
        <v>3781.0000000000005</v>
      </c>
    </row>
    <row r="21" spans="5:13" ht="34.5" x14ac:dyDescent="0.25">
      <c r="G21" s="243" t="s">
        <v>124</v>
      </c>
      <c r="H21" s="2">
        <f>'Sr-YbLink (VMF1DW)'!Y49</f>
        <v>4012</v>
      </c>
      <c r="I21" s="2">
        <f>'Sr-YbLink (VMF1DW)'!Q49</f>
        <v>3990</v>
      </c>
      <c r="J21" s="2">
        <f>'Sr-YbLink (VMF1DW)'!F49</f>
        <v>3944</v>
      </c>
      <c r="K21" s="2">
        <f>'Sr-YbLink (VMF1DW)'!Y27</f>
        <v>3857</v>
      </c>
      <c r="L21" s="2">
        <f>'Sr-YbLink (VMF1DW)'!Q27</f>
        <v>3814</v>
      </c>
      <c r="M21" s="2">
        <f>'Sr-YbLink (VMF1DW)'!F27</f>
        <v>3780</v>
      </c>
    </row>
    <row r="22" spans="5:13" x14ac:dyDescent="0.25">
      <c r="G22" s="243" t="s">
        <v>140</v>
      </c>
      <c r="H22" s="110">
        <f>'Sr-YbLink (VMF1DW)'!Z58</f>
        <v>5.6920997883030831</v>
      </c>
      <c r="I22" s="110">
        <f>'Sr-YbLink (VMF1DW)'!R58</f>
        <v>14.365235814284429</v>
      </c>
      <c r="J22" s="110">
        <f>'Sr-YbLink (VMF1DW)'!G58</f>
        <v>32.308667567697682</v>
      </c>
      <c r="K22" s="110">
        <f>'Sr-YbLink (VMF1DW)'!Z38</f>
        <v>22.851039363670093</v>
      </c>
      <c r="L22" s="110">
        <f>'Sr-YbLink (VMF1DW)'!R38</f>
        <v>16.095030288881098</v>
      </c>
      <c r="M22" s="110">
        <f>'Sr-YbLink (VMF1DW)'!G38</f>
        <v>12.112803143781376</v>
      </c>
    </row>
    <row r="23" spans="5:13" x14ac:dyDescent="0.25">
      <c r="G23" t="s">
        <v>126</v>
      </c>
      <c r="H23">
        <f>AVERAGE(H18:H21)</f>
        <v>4011</v>
      </c>
      <c r="I23">
        <f>AVERAGE(I18:I21)</f>
        <v>3989.25</v>
      </c>
      <c r="J23">
        <f>AVERAGE(J18:J21)</f>
        <v>3922.25</v>
      </c>
      <c r="K23">
        <f>AVERAGE(K18:K21)</f>
        <v>3862</v>
      </c>
      <c r="L23">
        <f>AVERAGE(L18:L21)</f>
        <v>3812.25</v>
      </c>
      <c r="M23">
        <f>AVERAGE(M18:M21)</f>
        <v>3785.25</v>
      </c>
    </row>
    <row r="26" spans="5:13" x14ac:dyDescent="0.25">
      <c r="E26" s="2"/>
      <c r="F26" s="2"/>
      <c r="G26" s="256" t="s">
        <v>68</v>
      </c>
      <c r="H26" s="256"/>
      <c r="I26" s="256"/>
      <c r="J26" s="256"/>
      <c r="K26" s="256"/>
    </row>
    <row r="27" spans="5:13" x14ac:dyDescent="0.25">
      <c r="E27" s="2" t="s">
        <v>88</v>
      </c>
      <c r="F27" s="2" t="s">
        <v>148</v>
      </c>
      <c r="G27" s="2" t="s">
        <v>122</v>
      </c>
      <c r="H27" s="2" t="s">
        <v>122</v>
      </c>
      <c r="I27" s="2" t="s">
        <v>147</v>
      </c>
      <c r="J27" s="2" t="s">
        <v>147</v>
      </c>
      <c r="K27" s="2" t="s">
        <v>140</v>
      </c>
    </row>
    <row r="28" spans="5:13" x14ac:dyDescent="0.25">
      <c r="E28" s="2">
        <f t="array" ref="E28:K33">TRANSPOSE(H6:M14)</f>
        <v>58426.665972000003</v>
      </c>
      <c r="F28" s="110">
        <v>-16.097000000000207</v>
      </c>
      <c r="G28" s="110">
        <v>-16.733000000000175</v>
      </c>
      <c r="H28" s="110">
        <v>-18.733000000000629</v>
      </c>
      <c r="I28" s="110">
        <v>-21.733000000000175</v>
      </c>
      <c r="J28" s="110">
        <v>-17.733000000000175</v>
      </c>
      <c r="K28" s="110">
        <v>6.7149087856798175</v>
      </c>
    </row>
    <row r="29" spans="5:13" x14ac:dyDescent="0.25">
      <c r="E29" s="2">
        <v>58436.936805999998</v>
      </c>
      <c r="F29" s="110">
        <v>-2.4020000000000437</v>
      </c>
      <c r="G29" s="110">
        <v>-6.6520000000000437</v>
      </c>
      <c r="H29" s="110">
        <v>1.3480000000004111</v>
      </c>
      <c r="I29" s="110">
        <v>-2.6520000000000437</v>
      </c>
      <c r="J29" s="110">
        <v>-1.6520000000000437</v>
      </c>
      <c r="K29" s="110">
        <v>15.065191668213187</v>
      </c>
    </row>
    <row r="30" spans="5:13" x14ac:dyDescent="0.25">
      <c r="E30" s="2">
        <v>58446.883332999998</v>
      </c>
      <c r="F30" s="110">
        <v>-69.402000000000044</v>
      </c>
      <c r="G30" s="110">
        <v>-79.652000000000044</v>
      </c>
      <c r="H30" s="110">
        <v>-78.652000000000044</v>
      </c>
      <c r="I30" s="110">
        <v>-71.652000000000044</v>
      </c>
      <c r="J30" s="110">
        <v>-47.652000000000044</v>
      </c>
      <c r="K30" s="110">
        <v>32.648889720785299</v>
      </c>
    </row>
    <row r="31" spans="5:13" x14ac:dyDescent="0.25">
      <c r="E31" s="2">
        <v>58457.395139</v>
      </c>
      <c r="F31" s="110">
        <v>-10.057999999999993</v>
      </c>
      <c r="G31" s="110">
        <v>-11.057999999999993</v>
      </c>
      <c r="H31" s="110">
        <v>-11.057999999999993</v>
      </c>
      <c r="I31" s="110">
        <v>-3.0579999999999927</v>
      </c>
      <c r="J31" s="110">
        <v>-15.057999999999993</v>
      </c>
      <c r="K31" s="110">
        <v>24.644269110687784</v>
      </c>
    </row>
    <row r="32" spans="5:13" x14ac:dyDescent="0.25">
      <c r="E32" s="2">
        <v>58467.634028</v>
      </c>
      <c r="F32" s="110">
        <v>-2.2979999999997744</v>
      </c>
      <c r="G32" s="110">
        <v>-3.5479999999997744</v>
      </c>
      <c r="H32" s="110">
        <v>-3.5479999999997744</v>
      </c>
      <c r="I32" s="110">
        <v>-1.5479999999997744</v>
      </c>
      <c r="J32" s="110">
        <v>-0.54799999999977445</v>
      </c>
      <c r="K32" s="110">
        <v>18.05823911681313</v>
      </c>
    </row>
    <row r="33" spans="5:11" x14ac:dyDescent="0.25">
      <c r="E33" s="2">
        <v>58477.853472000003</v>
      </c>
      <c r="F33" s="110">
        <v>6.61200000000008</v>
      </c>
      <c r="G33" s="110">
        <v>10.36200000000008</v>
      </c>
      <c r="H33" s="110">
        <v>12.36200000000008</v>
      </c>
      <c r="I33" s="110">
        <v>2.3620000000005348</v>
      </c>
      <c r="J33" s="110">
        <v>1.36200000000008</v>
      </c>
      <c r="K33" s="110">
        <v>13.241223508422474</v>
      </c>
    </row>
  </sheetData>
  <mergeCells count="6">
    <mergeCell ref="G26:K26"/>
    <mergeCell ref="F4:G4"/>
    <mergeCell ref="H4:J4"/>
    <mergeCell ref="K4:M4"/>
    <mergeCell ref="R4:S4"/>
    <mergeCell ref="O4:Q4"/>
  </mergeCell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0"/>
  <sheetViews>
    <sheetView view="pageBreakPreview" topLeftCell="B1" zoomScaleNormal="100" zoomScaleSheetLayoutView="100" workbookViewId="0">
      <selection activeCell="O30" sqref="O30"/>
    </sheetView>
  </sheetViews>
  <sheetFormatPr defaultRowHeight="15" x14ac:dyDescent="0.25"/>
  <cols>
    <col min="2" max="2" width="11.7109375" customWidth="1"/>
    <col min="7" max="7" width="13" bestFit="1" customWidth="1"/>
    <col min="8" max="8" width="4.5703125" customWidth="1"/>
    <col min="9" max="9" width="14.7109375" style="1" bestFit="1" customWidth="1"/>
    <col min="10" max="10" width="4" customWidth="1"/>
    <col min="11" max="11" width="11.140625" bestFit="1" customWidth="1"/>
    <col min="12" max="12" width="3.42578125" customWidth="1"/>
    <col min="13" max="13" width="9.28515625" bestFit="1" customWidth="1"/>
  </cols>
  <sheetData>
    <row r="2" spans="2:14" x14ac:dyDescent="0.25">
      <c r="C2" t="s">
        <v>0</v>
      </c>
      <c r="F2" t="s">
        <v>2</v>
      </c>
      <c r="G2" t="s">
        <v>3</v>
      </c>
    </row>
    <row r="3" spans="2:14" x14ac:dyDescent="0.25">
      <c r="G3" t="s">
        <v>23</v>
      </c>
    </row>
    <row r="4" spans="2:14" ht="15.75" thickBot="1" x14ac:dyDescent="0.3">
      <c r="B4" s="8" t="s">
        <v>21</v>
      </c>
      <c r="C4" s="8"/>
      <c r="D4" s="8"/>
      <c r="E4" s="8"/>
      <c r="F4" s="8"/>
      <c r="G4" s="8" t="s">
        <v>4</v>
      </c>
      <c r="H4" s="8"/>
      <c r="I4" s="9" t="s">
        <v>5</v>
      </c>
      <c r="J4" s="8"/>
      <c r="K4" s="8" t="s">
        <v>6</v>
      </c>
      <c r="L4" s="8"/>
      <c r="M4" s="8">
        <v>1</v>
      </c>
      <c r="N4" s="8" t="s">
        <v>24</v>
      </c>
    </row>
    <row r="5" spans="2:14" ht="15.75" thickTop="1" x14ac:dyDescent="0.25">
      <c r="B5" s="6" t="s">
        <v>19</v>
      </c>
      <c r="C5" s="6" t="s">
        <v>1</v>
      </c>
      <c r="D5" s="6"/>
      <c r="E5" s="6"/>
      <c r="F5" s="6"/>
      <c r="G5" s="6"/>
      <c r="H5" s="6"/>
      <c r="I5" s="7"/>
      <c r="J5" s="6"/>
      <c r="K5" s="6">
        <v>-0.28849999999999998</v>
      </c>
      <c r="L5" s="6"/>
      <c r="M5" s="6">
        <v>-900.38300000000004</v>
      </c>
      <c r="N5" s="6">
        <v>0.14000000000000001</v>
      </c>
    </row>
    <row r="6" spans="2:14" x14ac:dyDescent="0.25">
      <c r="B6" s="2" t="s">
        <v>18</v>
      </c>
      <c r="C6" s="2" t="s">
        <v>7</v>
      </c>
      <c r="D6" s="2"/>
      <c r="E6" s="2"/>
      <c r="F6" s="2"/>
      <c r="G6" s="2"/>
      <c r="H6" s="2"/>
      <c r="I6" s="3"/>
      <c r="J6" s="2"/>
      <c r="K6" s="2">
        <v>0.8256</v>
      </c>
      <c r="L6" s="2"/>
      <c r="M6" s="2">
        <v>1002.03</v>
      </c>
      <c r="N6" s="2">
        <v>0.21</v>
      </c>
    </row>
    <row r="7" spans="2:14" x14ac:dyDescent="0.25">
      <c r="B7" s="2" t="s">
        <v>17</v>
      </c>
      <c r="C7" s="2" t="s">
        <v>8</v>
      </c>
      <c r="D7" s="2"/>
      <c r="E7" s="2"/>
      <c r="F7" s="2"/>
      <c r="G7" s="4">
        <v>-3.6861000000000002E-6</v>
      </c>
      <c r="H7" s="2"/>
      <c r="I7" s="3">
        <v>-5.1829999999999997E-4</v>
      </c>
      <c r="J7" s="2"/>
      <c r="K7" s="4">
        <v>-2.1911E-2</v>
      </c>
      <c r="L7" s="2"/>
      <c r="M7" s="2">
        <v>500.79759999999999</v>
      </c>
      <c r="N7" s="10">
        <v>0.185</v>
      </c>
    </row>
    <row r="8" spans="2:14" x14ac:dyDescent="0.25"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</row>
    <row r="9" spans="2:14" x14ac:dyDescent="0.25">
      <c r="B9" s="2" t="s">
        <v>11</v>
      </c>
      <c r="C9" s="2" t="s">
        <v>9</v>
      </c>
      <c r="D9" s="2" t="s">
        <v>10</v>
      </c>
      <c r="E9" s="2"/>
      <c r="F9" s="2"/>
      <c r="G9" s="2"/>
      <c r="H9" s="2"/>
      <c r="I9" s="3">
        <v>-5.6778700000000004E-4</v>
      </c>
      <c r="J9" s="2"/>
      <c r="K9" s="5">
        <v>-0.51323600000000003</v>
      </c>
      <c r="L9" s="2"/>
      <c r="M9" s="2">
        <v>398.25200000000001</v>
      </c>
      <c r="N9" s="10">
        <v>7.0000000000000001E-3</v>
      </c>
    </row>
    <row r="10" spans="2:14" x14ac:dyDescent="0.25">
      <c r="B10" s="2"/>
      <c r="C10" s="2" t="s">
        <v>9</v>
      </c>
      <c r="D10" s="2" t="s">
        <v>12</v>
      </c>
      <c r="E10" s="2"/>
      <c r="F10" s="2"/>
      <c r="G10" s="2"/>
      <c r="H10" s="2"/>
      <c r="I10" s="3">
        <v>-4.6576899999999999E-4</v>
      </c>
      <c r="J10" s="2"/>
      <c r="K10" s="5">
        <v>-0.51074399999999998</v>
      </c>
      <c r="L10" s="2"/>
      <c r="M10" s="2">
        <v>398.185</v>
      </c>
      <c r="N10" s="10">
        <v>6.0000000000000001E-3</v>
      </c>
    </row>
    <row r="11" spans="2:14" x14ac:dyDescent="0.25">
      <c r="B11" s="2"/>
      <c r="C11" s="2" t="s">
        <v>9</v>
      </c>
      <c r="D11" s="2" t="s">
        <v>13</v>
      </c>
      <c r="E11" s="2"/>
      <c r="F11" s="2"/>
      <c r="G11" s="2"/>
      <c r="H11" s="2"/>
      <c r="I11" s="3">
        <v>-9.5567799999999995E-4</v>
      </c>
      <c r="J11" s="2"/>
      <c r="K11" s="5">
        <v>-0.50847699999999996</v>
      </c>
      <c r="L11" s="2"/>
      <c r="M11" s="2">
        <v>398.37200000000001</v>
      </c>
      <c r="N11" s="10">
        <v>4.0000000000000001E-3</v>
      </c>
    </row>
    <row r="12" spans="2:14" x14ac:dyDescent="0.25">
      <c r="B12" s="2"/>
      <c r="C12" s="2" t="s">
        <v>9</v>
      </c>
      <c r="D12" s="2" t="s">
        <v>14</v>
      </c>
      <c r="E12" s="2"/>
      <c r="F12" s="2"/>
      <c r="G12" s="2"/>
      <c r="H12" s="2"/>
      <c r="I12" s="3">
        <v>-6.8608000000000004E-4</v>
      </c>
      <c r="J12" s="2"/>
      <c r="K12" s="5">
        <v>-0.50570300000000001</v>
      </c>
      <c r="L12" s="2"/>
      <c r="M12" s="2">
        <v>398.31099999999998</v>
      </c>
      <c r="N12" s="10">
        <v>3.0000000000000001E-3</v>
      </c>
    </row>
    <row r="13" spans="2:14" x14ac:dyDescent="0.25">
      <c r="B13" s="2"/>
      <c r="C13" s="2" t="s">
        <v>9</v>
      </c>
      <c r="D13" s="2" t="s">
        <v>15</v>
      </c>
      <c r="E13" s="2"/>
      <c r="F13" s="2"/>
      <c r="G13" s="2"/>
      <c r="H13" s="2"/>
      <c r="I13" s="3">
        <v>-7.36764E-4</v>
      </c>
      <c r="J13" s="2"/>
      <c r="K13" s="5">
        <v>-0.52617000000000003</v>
      </c>
      <c r="L13" s="2"/>
      <c r="M13" s="2">
        <v>398.56</v>
      </c>
      <c r="N13" s="10">
        <v>0.01</v>
      </c>
    </row>
    <row r="14" spans="2:14" x14ac:dyDescent="0.25">
      <c r="B14" s="2"/>
      <c r="C14" s="2" t="s">
        <v>9</v>
      </c>
      <c r="D14" s="2" t="s">
        <v>16</v>
      </c>
      <c r="E14" s="2"/>
      <c r="F14" s="2"/>
      <c r="G14" s="2"/>
      <c r="H14" s="2"/>
      <c r="I14" s="3">
        <v>-5.5479200000000002E-4</v>
      </c>
      <c r="J14" s="2"/>
      <c r="K14" s="5">
        <v>-0.52130100000000001</v>
      </c>
      <c r="L14" s="2"/>
      <c r="M14" s="2">
        <v>398.32799999999997</v>
      </c>
      <c r="N14" s="10">
        <v>8.0000000000000002E-3</v>
      </c>
    </row>
    <row r="15" spans="2:14" x14ac:dyDescent="0.25">
      <c r="B15" s="13"/>
      <c r="C15" s="13"/>
      <c r="D15" s="13"/>
      <c r="E15" s="13"/>
      <c r="F15" s="13"/>
      <c r="G15" s="13"/>
      <c r="H15" s="13"/>
      <c r="I15" s="14"/>
      <c r="J15" s="13"/>
      <c r="K15" s="15" t="s">
        <v>25</v>
      </c>
      <c r="L15" s="13"/>
      <c r="M15" s="13">
        <f>STDEV(M9:M14)</f>
        <v>0.12806821099190424</v>
      </c>
      <c r="N15" s="16"/>
    </row>
    <row r="17" spans="2:15" ht="15.75" thickBot="1" x14ac:dyDescent="0.3">
      <c r="B17" s="8" t="s">
        <v>22</v>
      </c>
      <c r="C17" s="8"/>
      <c r="D17" s="8"/>
      <c r="E17" s="8"/>
      <c r="F17" s="8"/>
      <c r="G17" s="8"/>
      <c r="H17" s="8"/>
      <c r="I17" s="9"/>
      <c r="J17" s="8"/>
      <c r="K17" s="8"/>
      <c r="L17" s="8"/>
      <c r="M17" s="8"/>
      <c r="N17" s="8"/>
    </row>
    <row r="18" spans="2:15" ht="15.75" thickTop="1" x14ac:dyDescent="0.25">
      <c r="B18" s="6" t="s">
        <v>10</v>
      </c>
      <c r="C18" s="6" t="s">
        <v>20</v>
      </c>
      <c r="D18" s="6"/>
      <c r="E18" s="6"/>
      <c r="F18" s="6"/>
      <c r="G18" s="6">
        <f t="shared" ref="G18:G23" si="0">SUM(G$5:G$6)+G9-G$7</f>
        <v>3.6861000000000002E-6</v>
      </c>
      <c r="H18" s="6"/>
      <c r="I18" s="6">
        <f t="shared" ref="I18:I23" si="1">SUM(I$5:I$6)+I9-I$7</f>
        <v>-4.9487000000000077E-5</v>
      </c>
      <c r="J18" s="6"/>
      <c r="K18" s="6">
        <f t="shared" ref="K18:K23" si="2">SUM(K$5:K$6)+K9-K$7</f>
        <v>4.5774999999999996E-2</v>
      </c>
      <c r="L18" s="6"/>
      <c r="M18" s="6">
        <f t="shared" ref="M18:M23" si="3">SUM(M$5:M$6)+M9-M$7</f>
        <v>-0.89860000000004447</v>
      </c>
      <c r="N18" s="11">
        <f t="array" ref="N18">SQRT(SUM(N$5:N$7*N$5:N$7)+N9^2)</f>
        <v>0.31300798711853978</v>
      </c>
    </row>
    <row r="19" spans="2:15" x14ac:dyDescent="0.25">
      <c r="B19" s="2" t="s">
        <v>12</v>
      </c>
      <c r="C19" s="2" t="s">
        <v>20</v>
      </c>
      <c r="D19" s="2"/>
      <c r="E19" s="2"/>
      <c r="F19" s="2"/>
      <c r="G19" s="2">
        <f t="shared" si="0"/>
        <v>3.6861000000000002E-6</v>
      </c>
      <c r="H19" s="2"/>
      <c r="I19" s="2">
        <f t="shared" si="1"/>
        <v>5.2530999999999975E-5</v>
      </c>
      <c r="J19" s="2"/>
      <c r="K19" s="2">
        <f t="shared" si="2"/>
        <v>4.8267000000000046E-2</v>
      </c>
      <c r="L19" s="2"/>
      <c r="M19" s="2">
        <f t="shared" si="3"/>
        <v>-0.96560000000005175</v>
      </c>
      <c r="N19" s="12">
        <f t="array" ref="N19">SQRT(SUM(N$5:N$7*N$5:N$7)+N10^2)</f>
        <v>0.31298722018638392</v>
      </c>
    </row>
    <row r="20" spans="2:15" x14ac:dyDescent="0.25">
      <c r="B20" s="2" t="s">
        <v>13</v>
      </c>
      <c r="C20" s="2" t="s">
        <v>20</v>
      </c>
      <c r="D20" s="2"/>
      <c r="E20" s="2"/>
      <c r="F20" s="2"/>
      <c r="G20" s="2">
        <f t="shared" si="0"/>
        <v>3.6861000000000002E-6</v>
      </c>
      <c r="H20" s="2"/>
      <c r="I20" s="2">
        <f t="shared" si="1"/>
        <v>-4.3737799999999999E-4</v>
      </c>
      <c r="J20" s="2"/>
      <c r="K20" s="2">
        <f t="shared" si="2"/>
        <v>5.0534000000000065E-2</v>
      </c>
      <c r="L20" s="2"/>
      <c r="M20" s="2">
        <f t="shared" si="3"/>
        <v>-0.77860000000003993</v>
      </c>
      <c r="N20" s="12">
        <f t="array" ref="N20">SQRT(SUM(N$5:N$7*N$5:N$7)+N11^2)</f>
        <v>0.31295526836913928</v>
      </c>
    </row>
    <row r="21" spans="2:15" x14ac:dyDescent="0.25">
      <c r="B21" s="2" t="s">
        <v>14</v>
      </c>
      <c r="C21" s="2" t="s">
        <v>20</v>
      </c>
      <c r="D21" s="2"/>
      <c r="E21" s="2"/>
      <c r="F21" s="2"/>
      <c r="G21" s="2">
        <f t="shared" si="0"/>
        <v>3.6861000000000002E-6</v>
      </c>
      <c r="H21" s="2"/>
      <c r="I21" s="2">
        <f t="shared" si="1"/>
        <v>-1.6778000000000008E-4</v>
      </c>
      <c r="J21" s="2"/>
      <c r="K21" s="2">
        <f t="shared" si="2"/>
        <v>5.3308000000000008E-2</v>
      </c>
      <c r="L21" s="2"/>
      <c r="M21" s="2">
        <f t="shared" si="3"/>
        <v>-0.8396000000000754</v>
      </c>
      <c r="N21" s="12">
        <f t="array" ref="N21">SQRT(SUM(N$5:N$7*N$5:N$7)+N12^2)</f>
        <v>0.31294408446238442</v>
      </c>
    </row>
    <row r="22" spans="2:15" x14ac:dyDescent="0.25">
      <c r="B22" s="2" t="s">
        <v>15</v>
      </c>
      <c r="C22" s="2" t="s">
        <v>20</v>
      </c>
      <c r="D22" s="2"/>
      <c r="E22" s="2"/>
      <c r="F22" s="2"/>
      <c r="G22" s="2">
        <f t="shared" si="0"/>
        <v>3.6861000000000002E-6</v>
      </c>
      <c r="H22" s="2"/>
      <c r="I22" s="2">
        <f t="shared" si="1"/>
        <v>-2.1846400000000003E-4</v>
      </c>
      <c r="J22" s="2"/>
      <c r="K22" s="2">
        <f t="shared" si="2"/>
        <v>3.2840999999999995E-2</v>
      </c>
      <c r="L22" s="2"/>
      <c r="M22" s="2">
        <f t="shared" si="3"/>
        <v>-0.59060000000005175</v>
      </c>
      <c r="N22" s="12">
        <f t="array" ref="N22">SQRT(SUM(N$5:N$7*N$5:N$7)+N13^2)</f>
        <v>0.31308944408906536</v>
      </c>
    </row>
    <row r="23" spans="2:15" x14ac:dyDescent="0.25">
      <c r="B23" s="2" t="s">
        <v>16</v>
      </c>
      <c r="C23" s="2" t="s">
        <v>20</v>
      </c>
      <c r="D23" s="2"/>
      <c r="E23" s="2"/>
      <c r="F23" s="2"/>
      <c r="G23" s="2">
        <f t="shared" si="0"/>
        <v>3.6861000000000002E-6</v>
      </c>
      <c r="H23" s="2"/>
      <c r="I23" s="2">
        <f t="shared" si="1"/>
        <v>-3.6492000000000057E-5</v>
      </c>
      <c r="J23" s="2"/>
      <c r="K23" s="2">
        <f t="shared" si="2"/>
        <v>3.7710000000000007E-2</v>
      </c>
      <c r="L23" s="2"/>
      <c r="M23" s="2">
        <f t="shared" si="3"/>
        <v>-0.82260000000007949</v>
      </c>
      <c r="N23" s="12">
        <f t="array" ref="N23">SQRT(SUM(N$5:N$7*N$5:N$7)+N14^2)</f>
        <v>0.31303194725139472</v>
      </c>
    </row>
    <row r="25" spans="2:15" x14ac:dyDescent="0.25">
      <c r="I25" s="3" t="s">
        <v>26</v>
      </c>
      <c r="J25" s="2"/>
      <c r="K25" s="2" t="s">
        <v>27</v>
      </c>
      <c r="L25" s="2"/>
      <c r="M25" s="2">
        <f>AVERAGE(M18:M23)</f>
        <v>-0.81593333333339046</v>
      </c>
      <c r="N25" s="17">
        <f>SQRT(N23*N23+M15*M15)</f>
        <v>0.33821659726670256</v>
      </c>
    </row>
    <row r="28" spans="2:15" x14ac:dyDescent="0.25">
      <c r="E28" t="s">
        <v>29</v>
      </c>
      <c r="F28">
        <v>-30</v>
      </c>
      <c r="G28" s="2">
        <f>F28^3</f>
        <v>-27000</v>
      </c>
      <c r="H28" s="2"/>
      <c r="I28" s="3">
        <f>F28^2</f>
        <v>900</v>
      </c>
      <c r="J28" s="2"/>
      <c r="K28" s="2">
        <f>F28</f>
        <v>-30</v>
      </c>
      <c r="L28" s="2"/>
      <c r="M28" s="2">
        <v>1</v>
      </c>
      <c r="O28">
        <f t="array" ref="O28">SUM(G28:M28*G18:M18)</f>
        <v>-2.4159130000000442</v>
      </c>
    </row>
    <row r="29" spans="2:15" x14ac:dyDescent="0.25">
      <c r="F29">
        <v>0</v>
      </c>
      <c r="G29" s="2">
        <f>F29^3</f>
        <v>0</v>
      </c>
      <c r="H29" s="2"/>
      <c r="I29" s="3">
        <f>F29^2</f>
        <v>0</v>
      </c>
      <c r="J29" s="2"/>
      <c r="K29" s="2">
        <f>F29</f>
        <v>0</v>
      </c>
      <c r="L29" s="2"/>
      <c r="M29" s="2">
        <v>1</v>
      </c>
      <c r="O29">
        <f t="array" ref="O29">SUM(G29:M29*G19:M19)</f>
        <v>-0.96560000000005175</v>
      </c>
    </row>
    <row r="30" spans="2:15" x14ac:dyDescent="0.25">
      <c r="F30">
        <v>30</v>
      </c>
      <c r="G30" s="2">
        <f>F30^3</f>
        <v>27000</v>
      </c>
      <c r="H30" s="2"/>
      <c r="I30" s="3">
        <f>F30^2</f>
        <v>900</v>
      </c>
      <c r="J30" s="2"/>
      <c r="K30" s="2">
        <f>F30</f>
        <v>30</v>
      </c>
      <c r="L30" s="2"/>
      <c r="M30" s="2">
        <v>1</v>
      </c>
      <c r="O30">
        <f t="array" ref="O30">SUM(G30:M30*G20:M20)</f>
        <v>0.44330449999996202</v>
      </c>
    </row>
  </sheetData>
  <pageMargins left="0.7" right="0.7" top="0.75" bottom="0.75" header="0.3" footer="0.3"/>
  <pageSetup paperSize="9" scale="97" orientation="landscape" horizontalDpi="4294967294" verticalDpi="0" r:id="rId1"/>
  <colBreaks count="1" manualBreakCount="1">
    <brk id="15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9696-5853-472D-992C-D89756BD128C}">
  <dimension ref="B2:N30"/>
  <sheetViews>
    <sheetView view="pageBreakPreview" zoomScale="80" zoomScaleNormal="100" zoomScaleSheetLayoutView="80" workbookViewId="0">
      <selection activeCell="E28" sqref="E28:M30"/>
    </sheetView>
  </sheetViews>
  <sheetFormatPr defaultRowHeight="15" x14ac:dyDescent="0.25"/>
  <cols>
    <col min="2" max="2" width="11.7109375" customWidth="1"/>
    <col min="7" max="7" width="13" bestFit="1" customWidth="1"/>
    <col min="8" max="8" width="4.5703125" customWidth="1"/>
    <col min="9" max="9" width="14.7109375" style="1" bestFit="1" customWidth="1"/>
    <col min="10" max="10" width="4" customWidth="1"/>
    <col min="11" max="11" width="11.140625" bestFit="1" customWidth="1"/>
    <col min="12" max="12" width="3.42578125" customWidth="1"/>
    <col min="13" max="13" width="9.28515625" bestFit="1" customWidth="1"/>
  </cols>
  <sheetData>
    <row r="2" spans="2:14" x14ac:dyDescent="0.25">
      <c r="C2" t="s">
        <v>0</v>
      </c>
      <c r="F2" t="s">
        <v>2</v>
      </c>
      <c r="G2" t="s">
        <v>3</v>
      </c>
      <c r="I2" s="21" t="s">
        <v>28</v>
      </c>
    </row>
    <row r="3" spans="2:14" x14ac:dyDescent="0.25">
      <c r="G3" t="s">
        <v>23</v>
      </c>
    </row>
    <row r="4" spans="2:14" ht="15.75" thickBot="1" x14ac:dyDescent="0.3">
      <c r="B4" s="8" t="s">
        <v>21</v>
      </c>
      <c r="C4" s="8"/>
      <c r="D4" s="8"/>
      <c r="E4" s="8"/>
      <c r="F4" s="8"/>
      <c r="G4" s="8" t="s">
        <v>4</v>
      </c>
      <c r="H4" s="8"/>
      <c r="I4" s="9" t="s">
        <v>5</v>
      </c>
      <c r="J4" s="8"/>
      <c r="K4" s="8" t="s">
        <v>6</v>
      </c>
      <c r="L4" s="8"/>
      <c r="M4" s="8">
        <v>1</v>
      </c>
      <c r="N4" s="8" t="s">
        <v>24</v>
      </c>
    </row>
    <row r="5" spans="2:14" ht="15.75" thickTop="1" x14ac:dyDescent="0.25">
      <c r="B5" s="6" t="s">
        <v>19</v>
      </c>
      <c r="C5" s="6" t="s">
        <v>1</v>
      </c>
      <c r="D5" s="6"/>
      <c r="E5" s="6"/>
      <c r="F5" s="6"/>
      <c r="G5" s="6"/>
      <c r="H5" s="6"/>
      <c r="I5" s="7"/>
      <c r="J5" s="6"/>
      <c r="K5" s="6">
        <v>-0.28849999999999998</v>
      </c>
      <c r="L5" s="6"/>
      <c r="M5" s="6">
        <v>-900.38300000000004</v>
      </c>
      <c r="N5" s="6">
        <v>0.14000000000000001</v>
      </c>
    </row>
    <row r="6" spans="2:14" x14ac:dyDescent="0.25">
      <c r="B6" s="2" t="s">
        <v>18</v>
      </c>
      <c r="C6" s="2" t="s">
        <v>7</v>
      </c>
      <c r="D6" s="2"/>
      <c r="E6" s="2"/>
      <c r="F6" s="2"/>
      <c r="G6" s="2"/>
      <c r="H6" s="2"/>
      <c r="I6" s="3"/>
      <c r="J6" s="2"/>
      <c r="K6" s="2">
        <v>0.8256</v>
      </c>
      <c r="L6" s="2"/>
      <c r="M6" s="2">
        <v>1002.03</v>
      </c>
      <c r="N6" s="2">
        <v>0.21</v>
      </c>
    </row>
    <row r="7" spans="2:14" x14ac:dyDescent="0.25">
      <c r="B7" s="18" t="s">
        <v>17</v>
      </c>
      <c r="C7" s="18" t="s">
        <v>8</v>
      </c>
      <c r="D7" s="18"/>
      <c r="E7" s="18"/>
      <c r="F7" s="18"/>
      <c r="G7" s="19"/>
      <c r="H7" s="18"/>
      <c r="I7" s="20">
        <v>-2.2411999999999999E-4</v>
      </c>
      <c r="J7" s="18"/>
      <c r="K7" s="19">
        <v>-1.6285999999999998E-2</v>
      </c>
      <c r="L7" s="18"/>
      <c r="M7" s="18">
        <v>500.80070000000001</v>
      </c>
      <c r="N7" s="18">
        <v>0.185</v>
      </c>
    </row>
    <row r="8" spans="2:14" x14ac:dyDescent="0.25"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</row>
    <row r="9" spans="2:14" x14ac:dyDescent="0.25">
      <c r="B9" s="2" t="s">
        <v>11</v>
      </c>
      <c r="C9" s="2" t="s">
        <v>9</v>
      </c>
      <c r="D9" s="2" t="s">
        <v>10</v>
      </c>
      <c r="E9" s="2"/>
      <c r="F9" s="2"/>
      <c r="G9" s="2"/>
      <c r="H9" s="2"/>
      <c r="I9" s="3">
        <v>-5.6778700000000004E-4</v>
      </c>
      <c r="J9" s="2"/>
      <c r="K9" s="5">
        <v>-0.51323600000000003</v>
      </c>
      <c r="L9" s="2"/>
      <c r="M9" s="2">
        <v>398.25200000000001</v>
      </c>
      <c r="N9" s="10">
        <v>7.0000000000000001E-3</v>
      </c>
    </row>
    <row r="10" spans="2:14" x14ac:dyDescent="0.25">
      <c r="B10" s="2"/>
      <c r="C10" s="2" t="s">
        <v>9</v>
      </c>
      <c r="D10" s="2" t="s">
        <v>12</v>
      </c>
      <c r="E10" s="2"/>
      <c r="F10" s="2"/>
      <c r="G10" s="2"/>
      <c r="H10" s="2"/>
      <c r="I10" s="3">
        <v>-4.6576899999999999E-4</v>
      </c>
      <c r="J10" s="2"/>
      <c r="K10" s="5">
        <v>-0.51074399999999998</v>
      </c>
      <c r="L10" s="2"/>
      <c r="M10" s="2">
        <v>398.185</v>
      </c>
      <c r="N10" s="10">
        <v>6.0000000000000001E-3</v>
      </c>
    </row>
    <row r="11" spans="2:14" x14ac:dyDescent="0.25">
      <c r="B11" s="2"/>
      <c r="C11" s="2" t="s">
        <v>9</v>
      </c>
      <c r="D11" s="2" t="s">
        <v>13</v>
      </c>
      <c r="E11" s="2"/>
      <c r="F11" s="2"/>
      <c r="G11" s="2"/>
      <c r="H11" s="2"/>
      <c r="I11" s="3">
        <v>-9.5567799999999995E-4</v>
      </c>
      <c r="J11" s="2"/>
      <c r="K11" s="5">
        <v>-0.50847699999999996</v>
      </c>
      <c r="L11" s="2"/>
      <c r="M11" s="2">
        <v>398.37200000000001</v>
      </c>
      <c r="N11" s="10">
        <v>4.0000000000000001E-3</v>
      </c>
    </row>
    <row r="12" spans="2:14" x14ac:dyDescent="0.25">
      <c r="B12" s="2"/>
      <c r="C12" s="2" t="s">
        <v>9</v>
      </c>
      <c r="D12" s="2" t="s">
        <v>14</v>
      </c>
      <c r="E12" s="2"/>
      <c r="F12" s="2"/>
      <c r="G12" s="2"/>
      <c r="H12" s="2"/>
      <c r="I12" s="3">
        <v>-6.8608000000000004E-4</v>
      </c>
      <c r="J12" s="2"/>
      <c r="K12" s="5">
        <v>-0.50570300000000001</v>
      </c>
      <c r="L12" s="2"/>
      <c r="M12" s="2">
        <v>398.31099999999998</v>
      </c>
      <c r="N12" s="10">
        <v>3.0000000000000001E-3</v>
      </c>
    </row>
    <row r="13" spans="2:14" x14ac:dyDescent="0.25">
      <c r="B13" s="2"/>
      <c r="C13" s="2" t="s">
        <v>9</v>
      </c>
      <c r="D13" s="2" t="s">
        <v>15</v>
      </c>
      <c r="E13" s="2"/>
      <c r="F13" s="2"/>
      <c r="G13" s="2"/>
      <c r="H13" s="2"/>
      <c r="I13" s="3">
        <v>-7.36764E-4</v>
      </c>
      <c r="J13" s="2"/>
      <c r="K13" s="5">
        <v>-0.52617000000000003</v>
      </c>
      <c r="L13" s="2"/>
      <c r="M13" s="2">
        <v>398.56</v>
      </c>
      <c r="N13" s="10">
        <v>0.01</v>
      </c>
    </row>
    <row r="14" spans="2:14" x14ac:dyDescent="0.25">
      <c r="B14" s="2"/>
      <c r="C14" s="2" t="s">
        <v>9</v>
      </c>
      <c r="D14" s="2" t="s">
        <v>16</v>
      </c>
      <c r="E14" s="2"/>
      <c r="F14" s="2"/>
      <c r="G14" s="2"/>
      <c r="H14" s="2"/>
      <c r="I14" s="3">
        <v>-5.5479200000000002E-4</v>
      </c>
      <c r="J14" s="2"/>
      <c r="K14" s="5">
        <v>-0.52130100000000001</v>
      </c>
      <c r="L14" s="2"/>
      <c r="M14" s="2">
        <v>398.32799999999997</v>
      </c>
      <c r="N14" s="10">
        <v>8.0000000000000002E-3</v>
      </c>
    </row>
    <row r="15" spans="2:14" x14ac:dyDescent="0.25">
      <c r="B15" s="13"/>
      <c r="C15" s="13"/>
      <c r="D15" s="13"/>
      <c r="E15" s="13"/>
      <c r="F15" s="13"/>
      <c r="G15" s="13"/>
      <c r="H15" s="13"/>
      <c r="I15" s="14"/>
      <c r="J15" s="13"/>
      <c r="K15" s="15" t="s">
        <v>25</v>
      </c>
      <c r="L15" s="13"/>
      <c r="M15" s="13">
        <f>STDEV(M9:M14)</f>
        <v>0.12806821099190424</v>
      </c>
      <c r="N15" s="16"/>
    </row>
    <row r="17" spans="2:14" ht="15.75" thickBot="1" x14ac:dyDescent="0.3">
      <c r="B17" s="8" t="s">
        <v>22</v>
      </c>
      <c r="C17" s="8"/>
      <c r="D17" s="8"/>
      <c r="E17" s="8"/>
      <c r="F17" s="8"/>
      <c r="G17" s="8"/>
      <c r="H17" s="8"/>
      <c r="I17" s="9"/>
      <c r="J17" s="8"/>
      <c r="K17" s="8"/>
      <c r="L17" s="8"/>
      <c r="M17" s="8"/>
      <c r="N17" s="8"/>
    </row>
    <row r="18" spans="2:14" ht="15.75" thickTop="1" x14ac:dyDescent="0.25">
      <c r="B18" s="6" t="s">
        <v>10</v>
      </c>
      <c r="C18" s="6" t="s">
        <v>20</v>
      </c>
      <c r="D18" s="6"/>
      <c r="E18" s="6"/>
      <c r="F18" s="6"/>
      <c r="G18" s="6">
        <f t="shared" ref="G18:G23" si="0">SUM(G$5:G$6)+G9-G$7</f>
        <v>0</v>
      </c>
      <c r="H18" s="6"/>
      <c r="I18" s="6">
        <f t="shared" ref="I18:I23" si="1">SUM(I$5:I$6)+I9-I$7</f>
        <v>-3.4366700000000008E-4</v>
      </c>
      <c r="J18" s="6"/>
      <c r="K18" s="6">
        <f t="shared" ref="K18:K23" si="2">SUM(K$5:K$6)+K9-K$7</f>
        <v>4.0149999999999991E-2</v>
      </c>
      <c r="L18" s="6"/>
      <c r="M18" s="6">
        <f t="shared" ref="M18:M23" si="3">SUM(M$5:M$6)+M9-M$7</f>
        <v>-0.90170000000006212</v>
      </c>
      <c r="N18" s="11">
        <f t="array" ref="N18">SQRT(SUM(N$5:N$7*N$5:N$7)+N9^2)</f>
        <v>0.31300798711853978</v>
      </c>
    </row>
    <row r="19" spans="2:14" x14ac:dyDescent="0.25">
      <c r="B19" s="2" t="s">
        <v>12</v>
      </c>
      <c r="C19" s="2" t="s">
        <v>20</v>
      </c>
      <c r="D19" s="2"/>
      <c r="E19" s="2"/>
      <c r="F19" s="2"/>
      <c r="G19" s="2">
        <f t="shared" si="0"/>
        <v>0</v>
      </c>
      <c r="H19" s="2"/>
      <c r="I19" s="2">
        <f t="shared" si="1"/>
        <v>-2.41649E-4</v>
      </c>
      <c r="J19" s="2"/>
      <c r="K19" s="2">
        <f t="shared" si="2"/>
        <v>4.2642000000000041E-2</v>
      </c>
      <c r="L19" s="2"/>
      <c r="M19" s="2">
        <f t="shared" si="3"/>
        <v>-0.96870000000006939</v>
      </c>
      <c r="N19" s="12">
        <f t="array" ref="N19">SQRT(SUM(N$5:N$7*N$5:N$7)+N10^2)</f>
        <v>0.31298722018638392</v>
      </c>
    </row>
    <row r="20" spans="2:14" x14ac:dyDescent="0.25">
      <c r="B20" s="2" t="s">
        <v>13</v>
      </c>
      <c r="C20" s="2" t="s">
        <v>20</v>
      </c>
      <c r="D20" s="2"/>
      <c r="E20" s="2"/>
      <c r="F20" s="2"/>
      <c r="G20" s="2">
        <f t="shared" si="0"/>
        <v>0</v>
      </c>
      <c r="H20" s="2"/>
      <c r="I20" s="2">
        <f t="shared" si="1"/>
        <v>-7.3155799999999999E-4</v>
      </c>
      <c r="J20" s="2"/>
      <c r="K20" s="2">
        <f t="shared" si="2"/>
        <v>4.490900000000006E-2</v>
      </c>
      <c r="L20" s="2"/>
      <c r="M20" s="2">
        <f t="shared" si="3"/>
        <v>-0.78170000000005757</v>
      </c>
      <c r="N20" s="12">
        <f t="array" ref="N20">SQRT(SUM(N$5:N$7*N$5:N$7)+N11^2)</f>
        <v>0.31295526836913928</v>
      </c>
    </row>
    <row r="21" spans="2:14" x14ac:dyDescent="0.25">
      <c r="B21" s="2" t="s">
        <v>14</v>
      </c>
      <c r="C21" s="2" t="s">
        <v>20</v>
      </c>
      <c r="D21" s="2"/>
      <c r="E21" s="2"/>
      <c r="F21" s="2"/>
      <c r="G21" s="2">
        <f t="shared" si="0"/>
        <v>0</v>
      </c>
      <c r="H21" s="2"/>
      <c r="I21" s="2">
        <f t="shared" si="1"/>
        <v>-4.6196000000000008E-4</v>
      </c>
      <c r="J21" s="2"/>
      <c r="K21" s="2">
        <f t="shared" si="2"/>
        <v>4.7683000000000003E-2</v>
      </c>
      <c r="L21" s="2"/>
      <c r="M21" s="2">
        <f t="shared" si="3"/>
        <v>-0.84270000000009304</v>
      </c>
      <c r="N21" s="12">
        <f t="array" ref="N21">SQRT(SUM(N$5:N$7*N$5:N$7)+N12^2)</f>
        <v>0.31294408446238442</v>
      </c>
    </row>
    <row r="22" spans="2:14" x14ac:dyDescent="0.25">
      <c r="B22" s="2" t="s">
        <v>15</v>
      </c>
      <c r="C22" s="2" t="s">
        <v>20</v>
      </c>
      <c r="D22" s="2"/>
      <c r="E22" s="2"/>
      <c r="F22" s="2"/>
      <c r="G22" s="2">
        <f t="shared" si="0"/>
        <v>0</v>
      </c>
      <c r="H22" s="2"/>
      <c r="I22" s="2">
        <f t="shared" si="1"/>
        <v>-5.1264400000000003E-4</v>
      </c>
      <c r="J22" s="2"/>
      <c r="K22" s="2">
        <f t="shared" si="2"/>
        <v>2.7215999999999994E-2</v>
      </c>
      <c r="L22" s="2"/>
      <c r="M22" s="2">
        <f t="shared" si="3"/>
        <v>-0.59370000000006939</v>
      </c>
      <c r="N22" s="12">
        <f t="array" ref="N22">SQRT(SUM(N$5:N$7*N$5:N$7)+N13^2)</f>
        <v>0.31308944408906536</v>
      </c>
    </row>
    <row r="23" spans="2:14" x14ac:dyDescent="0.25">
      <c r="B23" s="2" t="s">
        <v>16</v>
      </c>
      <c r="C23" s="2" t="s">
        <v>20</v>
      </c>
      <c r="D23" s="2"/>
      <c r="E23" s="2"/>
      <c r="F23" s="2"/>
      <c r="G23" s="2">
        <f t="shared" si="0"/>
        <v>0</v>
      </c>
      <c r="H23" s="2"/>
      <c r="I23" s="2">
        <f t="shared" si="1"/>
        <v>-3.3067200000000006E-4</v>
      </c>
      <c r="J23" s="2"/>
      <c r="K23" s="2">
        <f t="shared" si="2"/>
        <v>3.2085000000000002E-2</v>
      </c>
      <c r="L23" s="2"/>
      <c r="M23" s="2">
        <f t="shared" si="3"/>
        <v>-0.82570000000009713</v>
      </c>
      <c r="N23" s="12">
        <f t="array" ref="N23">SQRT(SUM(N$5:N$7*N$5:N$7)+N14^2)</f>
        <v>0.31303194725139472</v>
      </c>
    </row>
    <row r="25" spans="2:14" x14ac:dyDescent="0.25">
      <c r="I25" s="3" t="s">
        <v>26</v>
      </c>
      <c r="J25" s="2"/>
      <c r="K25" s="2" t="s">
        <v>27</v>
      </c>
      <c r="L25" s="2"/>
      <c r="M25" s="2">
        <f>AVERAGE(M18:M23)</f>
        <v>-0.81903333333340811</v>
      </c>
      <c r="N25" s="17">
        <f>SQRT(N23*N23+M15*M15)</f>
        <v>0.33821659726670256</v>
      </c>
    </row>
    <row r="28" spans="2:14" x14ac:dyDescent="0.25">
      <c r="E28" t="s">
        <v>29</v>
      </c>
      <c r="F28">
        <v>-30</v>
      </c>
      <c r="G28" s="2">
        <f>F28^3</f>
        <v>-27000</v>
      </c>
      <c r="H28" s="2"/>
      <c r="I28" s="3">
        <f>F28^2</f>
        <v>900</v>
      </c>
      <c r="J28" s="2"/>
      <c r="K28" s="2">
        <f>F28</f>
        <v>-30</v>
      </c>
      <c r="L28" s="2"/>
      <c r="M28" s="2">
        <v>1</v>
      </c>
    </row>
    <row r="29" spans="2:14" x14ac:dyDescent="0.25">
      <c r="F29">
        <v>0</v>
      </c>
      <c r="G29" s="2">
        <f>F29^3</f>
        <v>0</v>
      </c>
      <c r="H29" s="2"/>
      <c r="I29" s="3">
        <f>F29^2</f>
        <v>0</v>
      </c>
      <c r="J29" s="2"/>
      <c r="K29" s="2">
        <f>F29</f>
        <v>0</v>
      </c>
      <c r="L29" s="2"/>
      <c r="M29" s="2">
        <v>1</v>
      </c>
    </row>
    <row r="30" spans="2:14" x14ac:dyDescent="0.25">
      <c r="F30">
        <v>30</v>
      </c>
      <c r="G30" s="2">
        <f>F30^3</f>
        <v>27000</v>
      </c>
      <c r="H30" s="2"/>
      <c r="I30" s="3">
        <f>F30^2</f>
        <v>900</v>
      </c>
      <c r="J30" s="2"/>
      <c r="K30" s="2">
        <f>F30</f>
        <v>30</v>
      </c>
      <c r="L30" s="2"/>
      <c r="M30" s="2">
        <v>1</v>
      </c>
    </row>
  </sheetData>
  <pageMargins left="0.7" right="0.7" top="0.75" bottom="0.75" header="0.3" footer="0.3"/>
  <pageSetup paperSize="9" scale="97" orientation="landscape" horizontalDpi="4294967294" verticalDpi="0" r:id="rId1"/>
  <colBreaks count="1" manualBreakCount="1">
    <brk id="15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0194-964F-4C4A-98AD-F1F73FC8715C}">
  <dimension ref="A2:X16"/>
  <sheetViews>
    <sheetView workbookViewId="0">
      <selection activeCell="G15" sqref="G15"/>
    </sheetView>
  </sheetViews>
  <sheetFormatPr defaultRowHeight="15" x14ac:dyDescent="0.25"/>
  <cols>
    <col min="10" max="10" width="9.140625" style="124"/>
    <col min="11" max="11" width="9.140625" style="125"/>
  </cols>
  <sheetData>
    <row r="2" spans="1:24" x14ac:dyDescent="0.25">
      <c r="B2" s="2"/>
      <c r="C2" s="2"/>
      <c r="D2" s="2"/>
      <c r="E2" s="2"/>
      <c r="F2" s="256" t="s">
        <v>94</v>
      </c>
      <c r="G2" s="256"/>
      <c r="H2" s="256" t="s">
        <v>114</v>
      </c>
      <c r="I2" s="256"/>
      <c r="J2" s="258" t="s">
        <v>116</v>
      </c>
      <c r="K2" s="258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25">
      <c r="A3" t="s">
        <v>88</v>
      </c>
      <c r="B3" s="2" t="s">
        <v>113</v>
      </c>
      <c r="C3" s="2" t="s">
        <v>112</v>
      </c>
      <c r="D3" s="2" t="s">
        <v>92</v>
      </c>
      <c r="E3" s="2" t="s">
        <v>91</v>
      </c>
      <c r="F3" s="2" t="s">
        <v>95</v>
      </c>
      <c r="G3" s="2" t="s">
        <v>96</v>
      </c>
      <c r="H3" s="2" t="s">
        <v>97</v>
      </c>
      <c r="I3" s="2" t="s">
        <v>98</v>
      </c>
      <c r="J3" s="12" t="s">
        <v>93</v>
      </c>
      <c r="K3" s="126" t="s">
        <v>115</v>
      </c>
    </row>
    <row r="4" spans="1:24" x14ac:dyDescent="0.25">
      <c r="B4" s="2">
        <v>2018</v>
      </c>
      <c r="C4" s="2" t="s">
        <v>100</v>
      </c>
      <c r="D4" s="2">
        <v>10</v>
      </c>
      <c r="E4" s="2">
        <v>4</v>
      </c>
      <c r="F4" s="2">
        <v>278</v>
      </c>
      <c r="G4" s="122">
        <v>0.31875000000000003</v>
      </c>
      <c r="H4" s="2">
        <v>279</v>
      </c>
      <c r="I4" s="122">
        <v>0.625</v>
      </c>
      <c r="J4" s="12">
        <f>(F4+G4+H4+I4)*0.5</f>
        <v>278.97187500000001</v>
      </c>
      <c r="K4" s="126">
        <f>J4-INT(J4)</f>
        <v>0.97187500000001137</v>
      </c>
    </row>
    <row r="5" spans="1:24" x14ac:dyDescent="0.25">
      <c r="B5" s="2"/>
      <c r="C5" s="2" t="s">
        <v>99</v>
      </c>
      <c r="D5" s="2">
        <v>10</v>
      </c>
      <c r="E5" s="2">
        <v>14</v>
      </c>
      <c r="F5" s="2">
        <v>287</v>
      </c>
      <c r="G5" s="122">
        <v>0.64930555555555558</v>
      </c>
      <c r="H5" s="2">
        <v>288</v>
      </c>
      <c r="I5" s="122">
        <v>0.85416666666666663</v>
      </c>
      <c r="J5" s="12">
        <f t="shared" ref="J5:J16" si="0">(F5+G5+H5+I5)*0.5</f>
        <v>288.25173611111109</v>
      </c>
      <c r="K5" s="126">
        <f t="shared" ref="K5:K16" si="1">J5-INT(J5)</f>
        <v>0.25173611111108585</v>
      </c>
    </row>
    <row r="6" spans="1:24" x14ac:dyDescent="0.25">
      <c r="B6" s="2"/>
      <c r="C6" s="2" t="s">
        <v>101</v>
      </c>
      <c r="D6" s="2">
        <v>10</v>
      </c>
      <c r="E6" s="2">
        <v>24</v>
      </c>
      <c r="F6" s="2">
        <v>297</v>
      </c>
      <c r="G6" s="122">
        <v>0.875</v>
      </c>
      <c r="H6" s="2">
        <v>299</v>
      </c>
      <c r="I6" s="122">
        <v>8.3333333333333329E-2</v>
      </c>
      <c r="J6" s="12">
        <f t="shared" si="0"/>
        <v>298.47916666666669</v>
      </c>
      <c r="K6" s="126">
        <f t="shared" si="1"/>
        <v>0.47916666666668561</v>
      </c>
    </row>
    <row r="7" spans="1:24" x14ac:dyDescent="0.25">
      <c r="B7" s="2"/>
      <c r="C7" s="2" t="s">
        <v>102</v>
      </c>
      <c r="D7" s="2">
        <v>11</v>
      </c>
      <c r="E7" s="2">
        <v>4</v>
      </c>
      <c r="F7" s="2">
        <v>308</v>
      </c>
      <c r="G7" s="122">
        <v>0.10416666666666667</v>
      </c>
      <c r="H7" s="2">
        <v>309</v>
      </c>
      <c r="I7" s="122">
        <v>0.30972222222222223</v>
      </c>
      <c r="J7" s="12">
        <f t="shared" si="0"/>
        <v>308.7069444444445</v>
      </c>
      <c r="K7" s="126">
        <f t="shared" si="1"/>
        <v>0.70694444444450255</v>
      </c>
    </row>
    <row r="8" spans="1:24" x14ac:dyDescent="0.25">
      <c r="B8" s="2"/>
      <c r="C8" s="2" t="s">
        <v>103</v>
      </c>
      <c r="D8" s="2">
        <v>11</v>
      </c>
      <c r="E8" s="2">
        <v>14</v>
      </c>
      <c r="F8" s="2">
        <v>318</v>
      </c>
      <c r="G8" s="122">
        <v>0.33333333333333331</v>
      </c>
      <c r="H8" s="2">
        <v>319</v>
      </c>
      <c r="I8" s="122">
        <v>0.54166666666666663</v>
      </c>
      <c r="J8" s="12">
        <f t="shared" si="0"/>
        <v>318.93749999999994</v>
      </c>
      <c r="K8" s="126">
        <f t="shared" si="1"/>
        <v>0.93749999999994316</v>
      </c>
    </row>
    <row r="9" spans="1:24" x14ac:dyDescent="0.25">
      <c r="B9" s="2"/>
      <c r="C9" s="2" t="s">
        <v>104</v>
      </c>
      <c r="D9" s="2">
        <v>11</v>
      </c>
      <c r="E9" s="2">
        <v>24</v>
      </c>
      <c r="F9" s="2">
        <v>328</v>
      </c>
      <c r="G9" s="122">
        <v>0.5625</v>
      </c>
      <c r="H9" s="2">
        <v>329</v>
      </c>
      <c r="I9" s="122">
        <v>0.77083333333333337</v>
      </c>
      <c r="J9" s="12">
        <f t="shared" si="0"/>
        <v>329.16666666666669</v>
      </c>
      <c r="K9" s="126">
        <f t="shared" si="1"/>
        <v>0.16666666666668561</v>
      </c>
    </row>
    <row r="10" spans="1:24" x14ac:dyDescent="0.25">
      <c r="B10" s="2"/>
      <c r="C10" s="2" t="s">
        <v>105</v>
      </c>
      <c r="D10" s="2">
        <v>12</v>
      </c>
      <c r="E10" s="2">
        <v>4</v>
      </c>
      <c r="F10" s="2">
        <v>338</v>
      </c>
      <c r="G10" s="122">
        <v>0.79166666666666663</v>
      </c>
      <c r="H10" s="2">
        <v>340</v>
      </c>
      <c r="I10" s="122">
        <v>0</v>
      </c>
      <c r="J10" s="12">
        <f t="shared" si="0"/>
        <v>339.39583333333337</v>
      </c>
      <c r="K10" s="126">
        <f t="shared" si="1"/>
        <v>0.39583333333337123</v>
      </c>
    </row>
    <row r="11" spans="1:24" x14ac:dyDescent="0.25">
      <c r="B11" s="2"/>
      <c r="C11" s="2" t="s">
        <v>106</v>
      </c>
      <c r="D11" s="2">
        <v>12</v>
      </c>
      <c r="E11" s="2">
        <v>15</v>
      </c>
      <c r="F11" s="2">
        <v>349</v>
      </c>
      <c r="G11" s="122">
        <v>2.0833333333333332E-2</v>
      </c>
      <c r="H11" s="2">
        <v>350</v>
      </c>
      <c r="I11" s="122">
        <v>0.24652777777777779</v>
      </c>
      <c r="J11" s="12">
        <f t="shared" si="0"/>
        <v>349.63368055555554</v>
      </c>
      <c r="K11" s="126">
        <f t="shared" si="1"/>
        <v>0.63368055555554292</v>
      </c>
    </row>
    <row r="12" spans="1:24" x14ac:dyDescent="0.25">
      <c r="B12" s="2"/>
      <c r="C12" s="2" t="s">
        <v>107</v>
      </c>
      <c r="D12" s="2">
        <v>12</v>
      </c>
      <c r="E12" s="2">
        <v>25</v>
      </c>
      <c r="F12" s="2">
        <v>359</v>
      </c>
      <c r="G12" s="122">
        <v>0.25</v>
      </c>
      <c r="H12" s="2">
        <v>360</v>
      </c>
      <c r="I12" s="122">
        <v>0.45833333333333331</v>
      </c>
      <c r="J12" s="12">
        <f t="shared" si="0"/>
        <v>359.85416666666669</v>
      </c>
      <c r="K12" s="126">
        <f t="shared" si="1"/>
        <v>0.85416666666668561</v>
      </c>
    </row>
    <row r="13" spans="1:24" x14ac:dyDescent="0.25">
      <c r="B13" s="2">
        <v>2019</v>
      </c>
      <c r="C13" s="2" t="s">
        <v>108</v>
      </c>
      <c r="D13" s="2">
        <v>1</v>
      </c>
      <c r="E13" s="2">
        <v>15</v>
      </c>
      <c r="F13" s="2">
        <v>15</v>
      </c>
      <c r="G13" s="122">
        <v>0.25</v>
      </c>
      <c r="H13" s="2">
        <v>16</v>
      </c>
      <c r="I13" s="122">
        <v>0.45833333333333331</v>
      </c>
      <c r="J13" s="12">
        <f t="shared" si="0"/>
        <v>15.854166666666666</v>
      </c>
      <c r="K13" s="126">
        <f t="shared" si="1"/>
        <v>0.85416666666666607</v>
      </c>
    </row>
    <row r="14" spans="1:24" x14ac:dyDescent="0.25">
      <c r="B14" s="2"/>
      <c r="C14" s="2" t="s">
        <v>109</v>
      </c>
      <c r="D14" s="2">
        <v>1</v>
      </c>
      <c r="E14" s="2">
        <v>25</v>
      </c>
      <c r="F14" s="2">
        <v>25</v>
      </c>
      <c r="G14" s="122">
        <v>0.125</v>
      </c>
      <c r="H14" s="2">
        <v>26</v>
      </c>
      <c r="I14" s="122">
        <v>0.625</v>
      </c>
      <c r="J14" s="12">
        <f t="shared" si="0"/>
        <v>25.875</v>
      </c>
      <c r="K14" s="126">
        <f t="shared" si="1"/>
        <v>0.875</v>
      </c>
    </row>
    <row r="15" spans="1:24" x14ac:dyDescent="0.25">
      <c r="B15" s="2"/>
      <c r="C15" s="2" t="s">
        <v>110</v>
      </c>
      <c r="D15" s="2">
        <v>2</v>
      </c>
      <c r="E15" s="2">
        <v>4</v>
      </c>
      <c r="F15" s="2">
        <v>35</v>
      </c>
      <c r="G15" s="122">
        <v>0.125</v>
      </c>
      <c r="H15" s="2">
        <v>36</v>
      </c>
      <c r="I15" s="122">
        <v>0.41666666666666669</v>
      </c>
      <c r="J15" s="12">
        <f t="shared" si="0"/>
        <v>35.770833333333336</v>
      </c>
      <c r="K15" s="126">
        <f t="shared" si="1"/>
        <v>0.7708333333333357</v>
      </c>
    </row>
    <row r="16" spans="1:24" x14ac:dyDescent="0.25">
      <c r="B16" s="2"/>
      <c r="C16" s="2" t="s">
        <v>111</v>
      </c>
      <c r="D16" s="2">
        <v>2</v>
      </c>
      <c r="E16" s="2">
        <v>14</v>
      </c>
      <c r="F16" s="2">
        <v>45</v>
      </c>
      <c r="G16" s="122">
        <v>0.125</v>
      </c>
      <c r="H16" s="2">
        <v>46</v>
      </c>
      <c r="I16" s="122">
        <v>0.625</v>
      </c>
      <c r="J16" s="12">
        <f t="shared" si="0"/>
        <v>45.875</v>
      </c>
      <c r="K16" s="126">
        <f t="shared" si="1"/>
        <v>0.875</v>
      </c>
    </row>
  </sheetData>
  <mergeCells count="3">
    <mergeCell ref="F2:G2"/>
    <mergeCell ref="H2:I2"/>
    <mergeCell ref="J2:K2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Sr-YbLink (VMF1DW)</vt:lpstr>
      <vt:lpstr>Sr-YbLink (2)</vt:lpstr>
      <vt:lpstr>Sr-YbLink</vt:lpstr>
      <vt:lpstr>VLBI-IPPP (2)</vt:lpstr>
      <vt:lpstr>VLBI-IPPP</vt:lpstr>
      <vt:lpstr>Sheet1</vt:lpstr>
      <vt:lpstr>Sr-Nov22</vt:lpstr>
      <vt:lpstr>ExpList</vt:lpstr>
      <vt:lpstr>Sheet1!Print_Area</vt:lpstr>
      <vt:lpstr>'Sr-Nov22'!Print_Area</vt:lpstr>
      <vt:lpstr>'Sr-YbLink'!Print_Area</vt:lpstr>
      <vt:lpstr>'Sr-YbLink (2)'!Print_Area</vt:lpstr>
      <vt:lpstr>'Sr-YbLink (VMF1DW)'!Print_Area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2019-04-05T09:03:08Z</dcterms:modified>
</cp:coreProperties>
</file>