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ribo\sekido\PROJ\VLBI\Analys\Time-comp\Comp2018\NICT-Clst\"/>
    </mc:Choice>
  </mc:AlternateContent>
  <xr:revisionPtr revIDLastSave="0" documentId="13_ncr:1_{343CC75B-436D-44B0-B873-BAA91BB8DBF9}" xr6:coauthVersionLast="41" xr6:coauthVersionMax="41" xr10:uidLastSave="{00000000-0000-0000-0000-000000000000}"/>
  <bookViews>
    <workbookView xWindow="930" yWindow="1935" windowWidth="27570" windowHeight="14580" activeTab="1" xr2:uid="{B13E5563-E959-482D-B9D1-97AA4E6E984B}"/>
  </bookViews>
  <sheets>
    <sheet name="Compare1" sheetId="1" r:id="rId1"/>
    <sheet name="INAF-Sol(data2)" sheetId="7" r:id="rId2"/>
    <sheet name="INAF-Sol(data)" sheetId="5" state="hidden" r:id="rId3"/>
    <sheet name="NICT-Sol(data)" sheetId="3" r:id="rId4"/>
    <sheet name="Unc_A" sheetId="2" r:id="rId5"/>
  </sheets>
  <definedNames>
    <definedName name="_xlnm._FilterDatabase" localSheetId="1" hidden="1">'INAF-Sol(data2)'!$A$1:$I$37</definedName>
    <definedName name="ExternalData_1" localSheetId="1" hidden="1">'INAF-Sol(data2)'!$A$1:$I$83</definedName>
    <definedName name="_xlnm.Print_Area" localSheetId="0">Compare1!$CL$22:$CS$38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6" i="1" l="1"/>
  <c r="H83" i="1" l="1"/>
  <c r="H82" i="1"/>
  <c r="H81" i="1"/>
  <c r="H80" i="1"/>
  <c r="CD15" i="1" s="1"/>
  <c r="H79" i="1"/>
  <c r="H78" i="1"/>
  <c r="H77" i="1"/>
  <c r="H76" i="1"/>
  <c r="H75" i="1"/>
  <c r="H74" i="1"/>
  <c r="G83" i="1"/>
  <c r="G82" i="1"/>
  <c r="G81" i="1"/>
  <c r="G80" i="1"/>
  <c r="CC15" i="1" s="1"/>
  <c r="G79" i="1"/>
  <c r="CC14" i="1" s="1"/>
  <c r="G78" i="1"/>
  <c r="CC13" i="1" s="1"/>
  <c r="G77" i="1"/>
  <c r="CC12" i="1" s="1"/>
  <c r="G76" i="1"/>
  <c r="CC11" i="1" s="1"/>
  <c r="G75" i="1"/>
  <c r="CC10" i="1" s="1"/>
  <c r="G74" i="1"/>
  <c r="U74" i="1" s="1"/>
  <c r="CE26" i="1" s="1"/>
  <c r="F83" i="1"/>
  <c r="E83" i="1"/>
  <c r="D83" i="1"/>
  <c r="O83" i="1" s="1"/>
  <c r="C83" i="1"/>
  <c r="B83" i="1"/>
  <c r="A83" i="1"/>
  <c r="F82" i="1"/>
  <c r="E82" i="1"/>
  <c r="D82" i="1"/>
  <c r="O82" i="1" s="1"/>
  <c r="C82" i="1"/>
  <c r="B82" i="1"/>
  <c r="A82" i="1"/>
  <c r="F81" i="1"/>
  <c r="E81" i="1"/>
  <c r="D81" i="1"/>
  <c r="O81" i="1" s="1"/>
  <c r="C81" i="1"/>
  <c r="B81" i="1"/>
  <c r="A81" i="1"/>
  <c r="F80" i="1"/>
  <c r="E80" i="1"/>
  <c r="D80" i="1"/>
  <c r="O80" i="1" s="1"/>
  <c r="C80" i="1"/>
  <c r="B80" i="1"/>
  <c r="A80" i="1"/>
  <c r="F79" i="1"/>
  <c r="E79" i="1"/>
  <c r="D79" i="1"/>
  <c r="O79" i="1" s="1"/>
  <c r="C79" i="1"/>
  <c r="B79" i="1"/>
  <c r="A79" i="1"/>
  <c r="F78" i="1"/>
  <c r="E78" i="1"/>
  <c r="D78" i="1"/>
  <c r="O78" i="1" s="1"/>
  <c r="C78" i="1"/>
  <c r="B78" i="1"/>
  <c r="A78" i="1"/>
  <c r="F77" i="1"/>
  <c r="E77" i="1"/>
  <c r="D77" i="1"/>
  <c r="O77" i="1" s="1"/>
  <c r="C77" i="1"/>
  <c r="B77" i="1"/>
  <c r="A77" i="1"/>
  <c r="F76" i="1"/>
  <c r="E76" i="1"/>
  <c r="D76" i="1"/>
  <c r="O76" i="1" s="1"/>
  <c r="C76" i="1"/>
  <c r="B76" i="1"/>
  <c r="A76" i="1"/>
  <c r="F75" i="1"/>
  <c r="E75" i="1"/>
  <c r="D75" i="1"/>
  <c r="O75" i="1" s="1"/>
  <c r="C75" i="1"/>
  <c r="B75" i="1"/>
  <c r="A75" i="1"/>
  <c r="F74" i="1"/>
  <c r="E74" i="1"/>
  <c r="D74" i="1"/>
  <c r="O74" i="1" s="1"/>
  <c r="C74" i="1"/>
  <c r="B74" i="1"/>
  <c r="A74" i="1"/>
  <c r="CD14" i="1" l="1"/>
  <c r="CD10" i="1"/>
  <c r="CD12" i="1"/>
  <c r="CC17" i="1"/>
  <c r="CD11" i="1"/>
  <c r="CD13" i="1"/>
  <c r="CL37" i="1"/>
  <c r="CL36" i="1"/>
  <c r="CL35" i="1"/>
  <c r="CL34" i="1"/>
  <c r="CL33" i="1"/>
  <c r="CL32" i="1"/>
  <c r="CL31" i="1"/>
  <c r="CL30" i="1"/>
  <c r="CL29" i="1"/>
  <c r="CL28" i="1"/>
  <c r="CL27" i="1"/>
  <c r="CL26" i="1"/>
  <c r="AC55" i="1" l="1"/>
  <c r="AB55" i="1"/>
  <c r="AA55" i="1"/>
  <c r="Z55" i="1"/>
  <c r="AC52" i="1"/>
  <c r="AB52" i="1"/>
  <c r="AA52" i="1"/>
  <c r="Z52" i="1"/>
  <c r="AC51" i="1"/>
  <c r="AB51" i="1"/>
  <c r="AA51" i="1"/>
  <c r="Z51" i="1"/>
  <c r="AC50" i="1"/>
  <c r="BZ15" i="1" s="1"/>
  <c r="AB50" i="1"/>
  <c r="BY15" i="1" s="1"/>
  <c r="AA50" i="1"/>
  <c r="Z50" i="1"/>
  <c r="AC49" i="1"/>
  <c r="BZ14" i="1" s="1"/>
  <c r="AB49" i="1"/>
  <c r="BY14" i="1" s="1"/>
  <c r="AA49" i="1"/>
  <c r="Z49" i="1"/>
  <c r="AC48" i="1"/>
  <c r="BZ13" i="1" s="1"/>
  <c r="AB48" i="1"/>
  <c r="BY13" i="1" s="1"/>
  <c r="AA48" i="1"/>
  <c r="Z48" i="1"/>
  <c r="AC47" i="1"/>
  <c r="BZ12" i="1" s="1"/>
  <c r="AB47" i="1"/>
  <c r="BY12" i="1" s="1"/>
  <c r="AA47" i="1"/>
  <c r="Z47" i="1"/>
  <c r="AC46" i="1"/>
  <c r="BZ11" i="1" s="1"/>
  <c r="AB46" i="1"/>
  <c r="BY11" i="1" s="1"/>
  <c r="AA46" i="1"/>
  <c r="Z46" i="1"/>
  <c r="AC45" i="1"/>
  <c r="BZ10" i="1" s="1"/>
  <c r="AB45" i="1"/>
  <c r="BY10" i="1" s="1"/>
  <c r="AA45" i="1"/>
  <c r="Z45" i="1"/>
  <c r="AC44" i="1"/>
  <c r="AB44" i="1"/>
  <c r="AA44" i="1"/>
  <c r="Z44" i="1"/>
  <c r="Q20" i="1"/>
  <c r="P20" i="1"/>
  <c r="P83" i="1" s="1"/>
  <c r="O20" i="1"/>
  <c r="N20" i="1"/>
  <c r="Q19" i="1"/>
  <c r="AJ19" i="1" s="1"/>
  <c r="P19" i="1"/>
  <c r="O19" i="1"/>
  <c r="N19" i="1"/>
  <c r="Q18" i="1"/>
  <c r="AJ18" i="1" s="1"/>
  <c r="P18" i="1"/>
  <c r="O18" i="1"/>
  <c r="N18" i="1"/>
  <c r="Q17" i="1"/>
  <c r="P17" i="1"/>
  <c r="P82" i="1" s="1"/>
  <c r="O17" i="1"/>
  <c r="N17" i="1"/>
  <c r="Q16" i="1"/>
  <c r="P16" i="1"/>
  <c r="P81" i="1" s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P74" i="1" s="1"/>
  <c r="O9" i="1"/>
  <c r="N9" i="1"/>
  <c r="H20" i="1"/>
  <c r="G20" i="1"/>
  <c r="F20" i="1"/>
  <c r="E20" i="1"/>
  <c r="H19" i="1"/>
  <c r="BN36" i="1" s="1"/>
  <c r="G19" i="1"/>
  <c r="AI19" i="1" s="1"/>
  <c r="F19" i="1"/>
  <c r="E19" i="1"/>
  <c r="H18" i="1"/>
  <c r="BN35" i="1" s="1"/>
  <c r="G18" i="1"/>
  <c r="AI18" i="1" s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AC37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Q37" i="1"/>
  <c r="P37" i="1"/>
  <c r="U83" i="1" s="1"/>
  <c r="CE37" i="1" s="1"/>
  <c r="Q36" i="1"/>
  <c r="AJ36" i="1" s="1"/>
  <c r="P36" i="1"/>
  <c r="Q35" i="1"/>
  <c r="AJ35" i="1" s="1"/>
  <c r="P35" i="1"/>
  <c r="Q34" i="1"/>
  <c r="P34" i="1"/>
  <c r="U82" i="1" s="1"/>
  <c r="CE34" i="1" s="1"/>
  <c r="Q33" i="1"/>
  <c r="P33" i="1"/>
  <c r="U81" i="1" s="1"/>
  <c r="CE33" i="1" s="1"/>
  <c r="Q32" i="1"/>
  <c r="P32" i="1"/>
  <c r="Q31" i="1"/>
  <c r="V79" i="1" s="1"/>
  <c r="CF31" i="1" s="1"/>
  <c r="P31" i="1"/>
  <c r="Q30" i="1"/>
  <c r="V78" i="1" s="1"/>
  <c r="CF30" i="1" s="1"/>
  <c r="P30" i="1"/>
  <c r="Q29" i="1"/>
  <c r="P29" i="1"/>
  <c r="U77" i="1" s="1"/>
  <c r="CE29" i="1" s="1"/>
  <c r="Q28" i="1"/>
  <c r="V76" i="1" s="1"/>
  <c r="CF28" i="1" s="1"/>
  <c r="P28" i="1"/>
  <c r="Q27" i="1"/>
  <c r="V75" i="1" s="1"/>
  <c r="CF27" i="1" s="1"/>
  <c r="P27" i="1"/>
  <c r="Q26" i="1"/>
  <c r="O26" i="1"/>
  <c r="N26" i="1"/>
  <c r="AB37" i="1"/>
  <c r="AE83" i="1" s="1"/>
  <c r="CI37" i="1" s="1"/>
  <c r="AJ29" i="1" l="1"/>
  <c r="V77" i="1"/>
  <c r="CF29" i="1" s="1"/>
  <c r="AJ33" i="1"/>
  <c r="V81" i="1"/>
  <c r="CF33" i="1" s="1"/>
  <c r="AJ37" i="1"/>
  <c r="V83" i="1"/>
  <c r="CF37" i="1" s="1"/>
  <c r="BS13" i="1"/>
  <c r="U78" i="1"/>
  <c r="CE30" i="1" s="1"/>
  <c r="AJ26" i="1"/>
  <c r="V74" i="1"/>
  <c r="CF26" i="1" s="1"/>
  <c r="AJ34" i="1"/>
  <c r="V82" i="1"/>
  <c r="CF34" i="1" s="1"/>
  <c r="BO11" i="1"/>
  <c r="P76" i="1"/>
  <c r="BO13" i="1"/>
  <c r="P78" i="1"/>
  <c r="R78" i="1" s="1"/>
  <c r="BO15" i="1"/>
  <c r="P80" i="1"/>
  <c r="BS10" i="1"/>
  <c r="U75" i="1"/>
  <c r="CE27" i="1" s="1"/>
  <c r="BS14" i="1"/>
  <c r="U79" i="1"/>
  <c r="CE31" i="1" s="1"/>
  <c r="AJ9" i="1"/>
  <c r="Q74" i="1"/>
  <c r="AJ11" i="1"/>
  <c r="Q76" i="1"/>
  <c r="AJ13" i="1"/>
  <c r="Q78" i="1"/>
  <c r="BP15" i="1"/>
  <c r="Q80" i="1"/>
  <c r="AJ17" i="1"/>
  <c r="Q82" i="1"/>
  <c r="BS11" i="1"/>
  <c r="U76" i="1"/>
  <c r="CE28" i="1" s="1"/>
  <c r="BS15" i="1"/>
  <c r="U80" i="1"/>
  <c r="CE32" i="1" s="1"/>
  <c r="BT15" i="1"/>
  <c r="V80" i="1"/>
  <c r="CF32" i="1" s="1"/>
  <c r="BO10" i="1"/>
  <c r="P75" i="1"/>
  <c r="BO12" i="1"/>
  <c r="P77" i="1"/>
  <c r="BO14" i="1"/>
  <c r="P79" i="1"/>
  <c r="AJ10" i="1"/>
  <c r="Q75" i="1"/>
  <c r="AJ12" i="1"/>
  <c r="Q77" i="1"/>
  <c r="AJ14" i="1"/>
  <c r="Q79" i="1"/>
  <c r="AJ16" i="1"/>
  <c r="Q81" i="1"/>
  <c r="R81" i="1" s="1"/>
  <c r="AJ20" i="1"/>
  <c r="Q83" i="1"/>
  <c r="AI9" i="1"/>
  <c r="BM11" i="1"/>
  <c r="AI13" i="1"/>
  <c r="BM15" i="1"/>
  <c r="AI17" i="1"/>
  <c r="BN26" i="1"/>
  <c r="BN11" i="1"/>
  <c r="BN13" i="1"/>
  <c r="BN32" i="1"/>
  <c r="BN34" i="1"/>
  <c r="BQ11" i="1"/>
  <c r="W76" i="1"/>
  <c r="BQ13" i="1"/>
  <c r="BR10" i="1"/>
  <c r="BR12" i="1"/>
  <c r="BR14" i="1"/>
  <c r="AI10" i="1"/>
  <c r="BM12" i="1"/>
  <c r="BM14" i="1"/>
  <c r="AI16" i="1"/>
  <c r="AI20" i="1"/>
  <c r="BQ10" i="1"/>
  <c r="BQ12" i="1"/>
  <c r="AJ55" i="1"/>
  <c r="AF83" i="1"/>
  <c r="BN10" i="1"/>
  <c r="BN12" i="1"/>
  <c r="BN31" i="1"/>
  <c r="BN37" i="1"/>
  <c r="BT34" i="1"/>
  <c r="BY17" i="1"/>
  <c r="AI11" i="1"/>
  <c r="BT26" i="1"/>
  <c r="BT30" i="1"/>
  <c r="AP55" i="1"/>
  <c r="BN27" i="1"/>
  <c r="BT32" i="1"/>
  <c r="BN14" i="1"/>
  <c r="BN28" i="1"/>
  <c r="BN30" i="1"/>
  <c r="BP10" i="1"/>
  <c r="AQ55" i="1"/>
  <c r="BN15" i="1"/>
  <c r="BT33" i="1"/>
  <c r="BT27" i="1"/>
  <c r="BT35" i="1"/>
  <c r="BM13" i="1"/>
  <c r="BT28" i="1"/>
  <c r="BT36" i="1"/>
  <c r="BT12" i="1"/>
  <c r="BN33" i="1"/>
  <c r="BT29" i="1"/>
  <c r="BT37" i="1"/>
  <c r="CD37" i="1"/>
  <c r="BT14" i="1"/>
  <c r="BT31" i="1"/>
  <c r="BP12" i="1"/>
  <c r="BN29" i="1"/>
  <c r="BR11" i="1"/>
  <c r="BT13" i="1"/>
  <c r="BP11" i="1"/>
  <c r="BR13" i="1"/>
  <c r="BP13" i="1"/>
  <c r="BR15" i="1"/>
  <c r="AI15" i="1"/>
  <c r="AJ15" i="1"/>
  <c r="BP14" i="1"/>
  <c r="BT10" i="1"/>
  <c r="BT11" i="1"/>
  <c r="BM10" i="1"/>
  <c r="AI12" i="1"/>
  <c r="AI14" i="1"/>
  <c r="AJ31" i="1"/>
  <c r="AJ30" i="1"/>
  <c r="AI26" i="1"/>
  <c r="AI34" i="1"/>
  <c r="AI31" i="1"/>
  <c r="AI35" i="1"/>
  <c r="AI33" i="1"/>
  <c r="AI27" i="1"/>
  <c r="AI55" i="1"/>
  <c r="CC37" i="1" s="1"/>
  <c r="AI32" i="1"/>
  <c r="AI36" i="1"/>
  <c r="BQ14" i="1"/>
  <c r="AI37" i="1"/>
  <c r="BQ15" i="1"/>
  <c r="AJ32" i="1"/>
  <c r="AI29" i="1"/>
  <c r="BS12" i="1"/>
  <c r="AI28" i="1"/>
  <c r="AJ27" i="1"/>
  <c r="AI30" i="1"/>
  <c r="AJ28" i="1"/>
  <c r="AC34" i="1"/>
  <c r="AB34" i="1"/>
  <c r="AC33" i="1"/>
  <c r="AB33" i="1"/>
  <c r="AE81" i="1" s="1"/>
  <c r="CI33" i="1" s="1"/>
  <c r="AC32" i="1"/>
  <c r="AB32" i="1"/>
  <c r="AE80" i="1" s="1"/>
  <c r="CI32" i="1" s="1"/>
  <c r="AC31" i="1"/>
  <c r="AB31" i="1"/>
  <c r="AE79" i="1" s="1"/>
  <c r="CI31" i="1" s="1"/>
  <c r="AC30" i="1"/>
  <c r="AB30" i="1"/>
  <c r="AC29" i="1"/>
  <c r="AB29" i="1"/>
  <c r="AE77" i="1" s="1"/>
  <c r="CI29" i="1" s="1"/>
  <c r="AC28" i="1"/>
  <c r="AF76" i="1" s="1"/>
  <c r="CJ28" i="1" s="1"/>
  <c r="AB28" i="1"/>
  <c r="AC27" i="1"/>
  <c r="AB27" i="1"/>
  <c r="AE75" i="1" s="1"/>
  <c r="CI27" i="1" s="1"/>
  <c r="AC26" i="1"/>
  <c r="AB26" i="1"/>
  <c r="AA37" i="1"/>
  <c r="AG55" i="1" s="1"/>
  <c r="AA34" i="1"/>
  <c r="AA33" i="1"/>
  <c r="AG51" i="1" s="1"/>
  <c r="AA32" i="1"/>
  <c r="AA31" i="1"/>
  <c r="AG49" i="1" s="1"/>
  <c r="AA30" i="1"/>
  <c r="AA29" i="1"/>
  <c r="AG47" i="1" s="1"/>
  <c r="AA28" i="1"/>
  <c r="AA27" i="1"/>
  <c r="AG45" i="1" s="1"/>
  <c r="AA26" i="1"/>
  <c r="Z37" i="1"/>
  <c r="AF55" i="1" s="1"/>
  <c r="Z34" i="1"/>
  <c r="AF52" i="1" s="1"/>
  <c r="Z33" i="1"/>
  <c r="AF51" i="1" s="1"/>
  <c r="Z32" i="1"/>
  <c r="AF50" i="1" s="1"/>
  <c r="Z31" i="1"/>
  <c r="AF49" i="1" s="1"/>
  <c r="Z30" i="1"/>
  <c r="AF48" i="1" s="1"/>
  <c r="Z29" i="1"/>
  <c r="AF47" i="1" s="1"/>
  <c r="Z28" i="1"/>
  <c r="AF46" i="1" s="1"/>
  <c r="Z27" i="1"/>
  <c r="AF45" i="1" s="1"/>
  <c r="Z26" i="1"/>
  <c r="AF44" i="1" s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3" i="1" l="1"/>
  <c r="CJ37" i="1"/>
  <c r="AR55" i="1"/>
  <c r="W81" i="1"/>
  <c r="W83" i="1"/>
  <c r="W74" i="1"/>
  <c r="W82" i="1"/>
  <c r="W79" i="1"/>
  <c r="W78" i="1"/>
  <c r="W80" i="1"/>
  <c r="R83" i="1"/>
  <c r="W77" i="1"/>
  <c r="R82" i="1"/>
  <c r="W75" i="1"/>
  <c r="R74" i="1"/>
  <c r="AQ50" i="1"/>
  <c r="AF80" i="1"/>
  <c r="R79" i="1"/>
  <c r="CB12" i="1"/>
  <c r="AF77" i="1"/>
  <c r="AJ51" i="1"/>
  <c r="AF81" i="1"/>
  <c r="R77" i="1"/>
  <c r="R76" i="1"/>
  <c r="CB13" i="1"/>
  <c r="AF78" i="1"/>
  <c r="CJ30" i="1" s="1"/>
  <c r="AP46" i="1"/>
  <c r="AE76" i="1"/>
  <c r="AI44" i="1"/>
  <c r="CC26" i="1" s="1"/>
  <c r="AE74" i="1"/>
  <c r="CI26" i="1" s="1"/>
  <c r="AP48" i="1"/>
  <c r="AE78" i="1"/>
  <c r="CI30" i="1" s="1"/>
  <c r="AI52" i="1"/>
  <c r="CC34" i="1" s="1"/>
  <c r="AE82" i="1"/>
  <c r="CI34" i="1" s="1"/>
  <c r="AJ44" i="1"/>
  <c r="AF74" i="1"/>
  <c r="CJ26" i="1" s="1"/>
  <c r="AJ52" i="1"/>
  <c r="AF82" i="1"/>
  <c r="CJ34" i="1" s="1"/>
  <c r="R75" i="1"/>
  <c r="CB10" i="1"/>
  <c r="AF75" i="1"/>
  <c r="CB14" i="1"/>
  <c r="AF79" i="1"/>
  <c r="R80" i="1"/>
  <c r="AM48" i="1"/>
  <c r="AN47" i="1"/>
  <c r="AQ52" i="1"/>
  <c r="AM46" i="1"/>
  <c r="AQ48" i="1"/>
  <c r="AQ44" i="1"/>
  <c r="AP44" i="1"/>
  <c r="CD29" i="1"/>
  <c r="CD34" i="1"/>
  <c r="AN45" i="1"/>
  <c r="CD26" i="1"/>
  <c r="AQ51" i="1"/>
  <c r="CD30" i="1"/>
  <c r="AM45" i="1"/>
  <c r="AG50" i="1"/>
  <c r="AH50" i="1" s="1"/>
  <c r="AN50" i="1"/>
  <c r="CA15" i="1"/>
  <c r="AP50" i="1"/>
  <c r="CB11" i="1"/>
  <c r="CD28" i="1"/>
  <c r="AG52" i="1"/>
  <c r="AH52" i="1" s="1"/>
  <c r="AN52" i="1"/>
  <c r="CD27" i="1"/>
  <c r="AN55" i="1"/>
  <c r="AQ46" i="1"/>
  <c r="AG46" i="1"/>
  <c r="AH46" i="1" s="1"/>
  <c r="AN46" i="1"/>
  <c r="AN51" i="1"/>
  <c r="AM51" i="1"/>
  <c r="AQ47" i="1"/>
  <c r="CD33" i="1"/>
  <c r="AN49" i="1"/>
  <c r="AM49" i="1"/>
  <c r="AP52" i="1"/>
  <c r="AM52" i="1"/>
  <c r="AQ45" i="1"/>
  <c r="CB15" i="1"/>
  <c r="CD32" i="1"/>
  <c r="AM44" i="1"/>
  <c r="AG44" i="1"/>
  <c r="AH44" i="1" s="1"/>
  <c r="AN44" i="1"/>
  <c r="CA12" i="1"/>
  <c r="AP47" i="1"/>
  <c r="AI51" i="1"/>
  <c r="CC33" i="1" s="1"/>
  <c r="AP51" i="1"/>
  <c r="AM55" i="1"/>
  <c r="AQ49" i="1"/>
  <c r="AG48" i="1"/>
  <c r="AH48" i="1" s="1"/>
  <c r="AN48" i="1"/>
  <c r="AO48" i="1" s="1"/>
  <c r="AI45" i="1"/>
  <c r="CC27" i="1" s="1"/>
  <c r="AP45" i="1"/>
  <c r="CA14" i="1"/>
  <c r="AP49" i="1"/>
  <c r="AM47" i="1"/>
  <c r="AM50" i="1"/>
  <c r="CD31" i="1"/>
  <c r="AH45" i="1"/>
  <c r="AI50" i="1"/>
  <c r="CC32" i="1" s="1"/>
  <c r="AH47" i="1"/>
  <c r="AH51" i="1"/>
  <c r="AH55" i="1"/>
  <c r="AJ45" i="1"/>
  <c r="AJ49" i="1"/>
  <c r="CA11" i="1"/>
  <c r="AI46" i="1"/>
  <c r="CC28" i="1" s="1"/>
  <c r="AI49" i="1"/>
  <c r="CC31" i="1" s="1"/>
  <c r="AJ46" i="1"/>
  <c r="AJ50" i="1"/>
  <c r="AI47" i="1"/>
  <c r="CC29" i="1" s="1"/>
  <c r="AH49" i="1"/>
  <c r="AJ47" i="1"/>
  <c r="CA13" i="1"/>
  <c r="AI48" i="1"/>
  <c r="CC30" i="1" s="1"/>
  <c r="AJ48" i="1"/>
  <c r="BS17" i="1"/>
  <c r="BO17" i="1"/>
  <c r="BQ17" i="1"/>
  <c r="BM17" i="1"/>
  <c r="CA10" i="1"/>
  <c r="X37" i="1"/>
  <c r="AA83" i="1" s="1"/>
  <c r="CH37" i="1" s="1"/>
  <c r="W37" i="1"/>
  <c r="Z83" i="1" s="1"/>
  <c r="CG37" i="1" s="1"/>
  <c r="X36" i="1"/>
  <c r="W36" i="1"/>
  <c r="X35" i="1"/>
  <c r="W35" i="1"/>
  <c r="X34" i="1"/>
  <c r="AA82" i="1" s="1"/>
  <c r="CH34" i="1" s="1"/>
  <c r="W34" i="1"/>
  <c r="Z82" i="1" s="1"/>
  <c r="CG34" i="1" s="1"/>
  <c r="X33" i="1"/>
  <c r="AA81" i="1" s="1"/>
  <c r="CH33" i="1" s="1"/>
  <c r="W33" i="1"/>
  <c r="Z81" i="1" s="1"/>
  <c r="CG33" i="1" s="1"/>
  <c r="X32" i="1"/>
  <c r="AA80" i="1" s="1"/>
  <c r="CH32" i="1" s="1"/>
  <c r="W32" i="1"/>
  <c r="Z80" i="1" s="1"/>
  <c r="CG32" i="1" s="1"/>
  <c r="X31" i="1"/>
  <c r="AA79" i="1" s="1"/>
  <c r="CH31" i="1" s="1"/>
  <c r="W31" i="1"/>
  <c r="Z79" i="1" s="1"/>
  <c r="CG31" i="1" s="1"/>
  <c r="X30" i="1"/>
  <c r="AA78" i="1" s="1"/>
  <c r="CH30" i="1" s="1"/>
  <c r="W30" i="1"/>
  <c r="Z78" i="1" s="1"/>
  <c r="CG30" i="1" s="1"/>
  <c r="X29" i="1"/>
  <c r="AA77" i="1" s="1"/>
  <c r="CH29" i="1" s="1"/>
  <c r="W29" i="1"/>
  <c r="Z77" i="1" s="1"/>
  <c r="CG29" i="1" s="1"/>
  <c r="X28" i="1"/>
  <c r="AA76" i="1" s="1"/>
  <c r="CH28" i="1" s="1"/>
  <c r="W28" i="1"/>
  <c r="Z76" i="1" s="1"/>
  <c r="CG28" i="1" s="1"/>
  <c r="X27" i="1"/>
  <c r="AA75" i="1" s="1"/>
  <c r="CH27" i="1" s="1"/>
  <c r="W27" i="1"/>
  <c r="Z75" i="1" s="1"/>
  <c r="CG27" i="1" s="1"/>
  <c r="X26" i="1"/>
  <c r="AA74" i="1" s="1"/>
  <c r="CH26" i="1" s="1"/>
  <c r="W26" i="1"/>
  <c r="Z74" i="1" s="1"/>
  <c r="CG26" i="1" s="1"/>
  <c r="BS36" i="1"/>
  <c r="BS35" i="1"/>
  <c r="BM37" i="1"/>
  <c r="BM36" i="1"/>
  <c r="BM35" i="1"/>
  <c r="BM34" i="1"/>
  <c r="BM33" i="1"/>
  <c r="BM32" i="1"/>
  <c r="BM31" i="1"/>
  <c r="BM30" i="1"/>
  <c r="BM29" i="1"/>
  <c r="BM28" i="1"/>
  <c r="BM27" i="1"/>
  <c r="BM26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AG81" i="1" l="1"/>
  <c r="CJ33" i="1"/>
  <c r="AG76" i="1"/>
  <c r="CI28" i="1"/>
  <c r="AG77" i="1"/>
  <c r="CJ29" i="1"/>
  <c r="AG79" i="1"/>
  <c r="CJ31" i="1"/>
  <c r="AG75" i="1"/>
  <c r="CJ27" i="1"/>
  <c r="AG80" i="1"/>
  <c r="CJ32" i="1"/>
  <c r="AB75" i="1"/>
  <c r="AB79" i="1"/>
  <c r="AR51" i="1"/>
  <c r="AO51" i="1"/>
  <c r="AG74" i="1"/>
  <c r="AB77" i="1"/>
  <c r="AB81" i="1"/>
  <c r="AB76" i="1"/>
  <c r="AB80" i="1"/>
  <c r="AO46" i="1"/>
  <c r="AR48" i="1"/>
  <c r="AR52" i="1"/>
  <c r="AR46" i="1"/>
  <c r="AG82" i="1"/>
  <c r="AR45" i="1"/>
  <c r="AR50" i="1"/>
  <c r="AG78" i="1"/>
  <c r="AB74" i="1"/>
  <c r="AB78" i="1"/>
  <c r="AB82" i="1"/>
  <c r="AB83" i="1"/>
  <c r="AO45" i="1"/>
  <c r="AO50" i="1"/>
  <c r="AO44" i="1"/>
  <c r="AO47" i="1"/>
  <c r="AO49" i="1"/>
  <c r="AR44" i="1"/>
  <c r="AO55" i="1"/>
  <c r="BZ27" i="1"/>
  <c r="BR27" i="1"/>
  <c r="BP27" i="1"/>
  <c r="BZ35" i="1"/>
  <c r="BR35" i="1"/>
  <c r="BP35" i="1"/>
  <c r="CB32" i="1"/>
  <c r="BV32" i="1"/>
  <c r="BX32" i="1"/>
  <c r="BZ28" i="1"/>
  <c r="BR28" i="1"/>
  <c r="BP28" i="1"/>
  <c r="BP32" i="1"/>
  <c r="BZ32" i="1"/>
  <c r="BR32" i="1"/>
  <c r="CB29" i="1"/>
  <c r="BV29" i="1"/>
  <c r="BX29" i="1"/>
  <c r="CB37" i="1"/>
  <c r="BX37" i="1"/>
  <c r="BV37" i="1"/>
  <c r="BZ29" i="1"/>
  <c r="BP29" i="1"/>
  <c r="BR29" i="1"/>
  <c r="BZ37" i="1"/>
  <c r="BP37" i="1"/>
  <c r="BR37" i="1"/>
  <c r="CB26" i="1"/>
  <c r="BX26" i="1"/>
  <c r="BV26" i="1"/>
  <c r="CB30" i="1"/>
  <c r="BX30" i="1"/>
  <c r="BV30" i="1"/>
  <c r="AR47" i="1"/>
  <c r="BP31" i="1"/>
  <c r="BZ31" i="1"/>
  <c r="BR31" i="1"/>
  <c r="CB28" i="1"/>
  <c r="BV28" i="1"/>
  <c r="BX28" i="1"/>
  <c r="AT36" i="1"/>
  <c r="BV36" i="1"/>
  <c r="BX36" i="1"/>
  <c r="BZ36" i="1"/>
  <c r="BR36" i="1"/>
  <c r="BP36" i="1"/>
  <c r="CB33" i="1"/>
  <c r="BV33" i="1"/>
  <c r="BX33" i="1"/>
  <c r="AR49" i="1"/>
  <c r="BZ33" i="1"/>
  <c r="BP33" i="1"/>
  <c r="BR33" i="1"/>
  <c r="BV34" i="1"/>
  <c r="CB34" i="1"/>
  <c r="BX34" i="1"/>
  <c r="BZ26" i="1"/>
  <c r="BR26" i="1"/>
  <c r="BP26" i="1"/>
  <c r="BZ30" i="1"/>
  <c r="BR30" i="1"/>
  <c r="BP30" i="1"/>
  <c r="BZ34" i="1"/>
  <c r="BR34" i="1"/>
  <c r="BP34" i="1"/>
  <c r="BV27" i="1"/>
  <c r="CB27" i="1"/>
  <c r="BX27" i="1"/>
  <c r="CB31" i="1"/>
  <c r="BV31" i="1"/>
  <c r="BX31" i="1"/>
  <c r="AT35" i="1"/>
  <c r="BV35" i="1"/>
  <c r="BX35" i="1"/>
  <c r="AO52" i="1"/>
  <c r="BV13" i="1"/>
  <c r="BI27" i="1"/>
  <c r="BX10" i="1"/>
  <c r="BV10" i="1"/>
  <c r="BV14" i="1"/>
  <c r="BI28" i="1"/>
  <c r="BX11" i="1"/>
  <c r="BI32" i="1"/>
  <c r="BX15" i="1"/>
  <c r="BV11" i="1"/>
  <c r="BV15" i="1"/>
  <c r="BI29" i="1"/>
  <c r="BX12" i="1"/>
  <c r="BV12" i="1"/>
  <c r="BI30" i="1"/>
  <c r="BX13" i="1"/>
  <c r="BI31" i="1"/>
  <c r="BX14" i="1"/>
  <c r="AZ9" i="1"/>
  <c r="BQ26" i="1" s="1"/>
  <c r="AS9" i="1"/>
  <c r="BO26" i="1" s="1"/>
  <c r="AZ10" i="1"/>
  <c r="BQ27" i="1" s="1"/>
  <c r="AS10" i="1"/>
  <c r="BO27" i="1" s="1"/>
  <c r="BU14" i="1"/>
  <c r="AZ14" i="1"/>
  <c r="BQ31" i="1" s="1"/>
  <c r="AS14" i="1"/>
  <c r="BO31" i="1" s="1"/>
  <c r="AS18" i="1"/>
  <c r="BO35" i="1" s="1"/>
  <c r="AZ18" i="1"/>
  <c r="BQ35" i="1" s="1"/>
  <c r="BU11" i="1"/>
  <c r="CF11" i="1" s="1"/>
  <c r="CH11" i="1" s="1"/>
  <c r="AS11" i="1"/>
  <c r="BO28" i="1" s="1"/>
  <c r="AZ11" i="1"/>
  <c r="BQ28" i="1" s="1"/>
  <c r="BU15" i="1"/>
  <c r="AZ15" i="1"/>
  <c r="BQ32" i="1" s="1"/>
  <c r="AS15" i="1"/>
  <c r="BO32" i="1" s="1"/>
  <c r="AS19" i="1"/>
  <c r="BO36" i="1" s="1"/>
  <c r="AZ19" i="1"/>
  <c r="BQ36" i="1" s="1"/>
  <c r="AZ17" i="1"/>
  <c r="BQ34" i="1" s="1"/>
  <c r="AS17" i="1"/>
  <c r="BO34" i="1" s="1"/>
  <c r="AS13" i="1"/>
  <c r="BO30" i="1" s="1"/>
  <c r="AZ13" i="1"/>
  <c r="BQ30" i="1" s="1"/>
  <c r="BU12" i="1"/>
  <c r="CF12" i="1" s="1"/>
  <c r="CH12" i="1" s="1"/>
  <c r="AS12" i="1"/>
  <c r="BO29" i="1" s="1"/>
  <c r="AZ12" i="1"/>
  <c r="BQ29" i="1" s="1"/>
  <c r="AZ16" i="1"/>
  <c r="BQ33" i="1" s="1"/>
  <c r="AS16" i="1"/>
  <c r="BO33" i="1" s="1"/>
  <c r="AS20" i="1"/>
  <c r="BO37" i="1" s="1"/>
  <c r="AZ20" i="1"/>
  <c r="BQ37" i="1" s="1"/>
  <c r="BM39" i="1"/>
  <c r="CC39" i="1"/>
  <c r="AS30" i="1"/>
  <c r="AZ30" i="1"/>
  <c r="BW30" i="1" s="1"/>
  <c r="CA17" i="1"/>
  <c r="BH28" i="1"/>
  <c r="AZ28" i="1"/>
  <c r="BW28" i="1" s="1"/>
  <c r="AS28" i="1"/>
  <c r="AS32" i="1"/>
  <c r="AZ32" i="1"/>
  <c r="BW32" i="1" s="1"/>
  <c r="AZ36" i="1"/>
  <c r="BW36" i="1" s="1"/>
  <c r="AS36" i="1"/>
  <c r="BU36" i="1" s="1"/>
  <c r="AZ29" i="1"/>
  <c r="BW29" i="1" s="1"/>
  <c r="AS29" i="1"/>
  <c r="BU29" i="1" s="1"/>
  <c r="AS33" i="1"/>
  <c r="BU33" i="1" s="1"/>
  <c r="AZ33" i="1"/>
  <c r="BW33" i="1" s="1"/>
  <c r="AS37" i="1"/>
  <c r="BU37" i="1" s="1"/>
  <c r="AZ37" i="1"/>
  <c r="BW37" i="1" s="1"/>
  <c r="AZ26" i="1"/>
  <c r="AS26" i="1"/>
  <c r="BU26" i="1" s="1"/>
  <c r="AZ34" i="1"/>
  <c r="BW34" i="1" s="1"/>
  <c r="AS34" i="1"/>
  <c r="BU34" i="1" s="1"/>
  <c r="BH27" i="1"/>
  <c r="AZ27" i="1"/>
  <c r="BW27" i="1" s="1"/>
  <c r="AS27" i="1"/>
  <c r="AS31" i="1"/>
  <c r="AZ31" i="1"/>
  <c r="BW31" i="1" s="1"/>
  <c r="AZ35" i="1"/>
  <c r="BW35" i="1" s="1"/>
  <c r="AS35" i="1"/>
  <c r="BU35" i="1" s="1"/>
  <c r="BS29" i="1"/>
  <c r="AK47" i="1"/>
  <c r="BS37" i="1"/>
  <c r="AK55" i="1"/>
  <c r="BS30" i="1"/>
  <c r="AK48" i="1"/>
  <c r="BS34" i="1"/>
  <c r="AK52" i="1"/>
  <c r="BS33" i="1"/>
  <c r="AK51" i="1"/>
  <c r="BS31" i="1"/>
  <c r="AK49" i="1"/>
  <c r="BS28" i="1"/>
  <c r="AK46" i="1"/>
  <c r="BS32" i="1"/>
  <c r="AK50" i="1"/>
  <c r="BS27" i="1"/>
  <c r="AK45" i="1"/>
  <c r="BS26" i="1"/>
  <c r="AK44" i="1"/>
  <c r="BH26" i="1"/>
  <c r="BH34" i="1"/>
  <c r="BA26" i="1"/>
  <c r="BI26" i="1"/>
  <c r="AT34" i="1"/>
  <c r="BI34" i="1"/>
  <c r="BH33" i="1"/>
  <c r="AT33" i="1"/>
  <c r="BI33" i="1"/>
  <c r="BW13" i="1"/>
  <c r="BH30" i="1"/>
  <c r="BW14" i="1"/>
  <c r="BH31" i="1"/>
  <c r="BW15" i="1"/>
  <c r="BH32" i="1"/>
  <c r="BW12" i="1"/>
  <c r="BH29" i="1"/>
  <c r="BH37" i="1"/>
  <c r="AT37" i="1"/>
  <c r="BI37" i="1"/>
  <c r="AT28" i="1"/>
  <c r="AT29" i="1"/>
  <c r="AT32" i="1"/>
  <c r="AT30" i="1"/>
  <c r="AT27" i="1"/>
  <c r="AT31" i="1"/>
  <c r="BW11" i="1"/>
  <c r="BH13" i="1"/>
  <c r="BY30" i="1" s="1"/>
  <c r="BU13" i="1"/>
  <c r="BH10" i="1"/>
  <c r="BY27" i="1" s="1"/>
  <c r="BU10" i="1"/>
  <c r="BW10" i="1"/>
  <c r="BA10" i="1"/>
  <c r="BI10" i="1"/>
  <c r="BH15" i="1"/>
  <c r="BY32" i="1" s="1"/>
  <c r="BA15" i="1"/>
  <c r="BI15" i="1"/>
  <c r="BH12" i="1"/>
  <c r="BY29" i="1" s="1"/>
  <c r="BH20" i="1"/>
  <c r="BY37" i="1" s="1"/>
  <c r="BA12" i="1"/>
  <c r="BI12" i="1"/>
  <c r="BA16" i="1"/>
  <c r="BI16" i="1"/>
  <c r="BA20" i="1"/>
  <c r="BI20" i="1"/>
  <c r="BH9" i="1"/>
  <c r="BY26" i="1" s="1"/>
  <c r="BH17" i="1"/>
  <c r="BY34" i="1" s="1"/>
  <c r="BA9" i="1"/>
  <c r="BI9" i="1"/>
  <c r="BA13" i="1"/>
  <c r="BI13" i="1"/>
  <c r="BA17" i="1"/>
  <c r="BI17" i="1"/>
  <c r="BH14" i="1"/>
  <c r="BY31" i="1" s="1"/>
  <c r="BH18" i="1"/>
  <c r="BY35" i="1" s="1"/>
  <c r="BA18" i="1"/>
  <c r="BI18" i="1"/>
  <c r="BH11" i="1"/>
  <c r="BY28" i="1" s="1"/>
  <c r="BH19" i="1"/>
  <c r="BY36" i="1" s="1"/>
  <c r="BA11" i="1"/>
  <c r="BI11" i="1"/>
  <c r="BA19" i="1"/>
  <c r="BI19" i="1"/>
  <c r="BH16" i="1"/>
  <c r="BY33" i="1" s="1"/>
  <c r="BA14" i="1"/>
  <c r="BI14" i="1"/>
  <c r="BA35" i="1"/>
  <c r="BA28" i="1"/>
  <c r="BA34" i="1"/>
  <c r="BA27" i="1"/>
  <c r="BA30" i="1"/>
  <c r="BA32" i="1"/>
  <c r="BA36" i="1"/>
  <c r="BA29" i="1"/>
  <c r="BA31" i="1"/>
  <c r="BA33" i="1"/>
  <c r="BA37" i="1"/>
  <c r="F13" i="2"/>
  <c r="H7" i="2"/>
  <c r="H8" i="2" s="1"/>
  <c r="C7" i="2"/>
  <c r="C8" i="2" s="1"/>
  <c r="A13" i="2"/>
  <c r="AK28" i="1"/>
  <c r="AK27" i="1"/>
  <c r="AK14" i="1"/>
  <c r="V37" i="1"/>
  <c r="BF37" i="1" s="1"/>
  <c r="U37" i="1"/>
  <c r="BE37" i="1" s="1"/>
  <c r="V36" i="1"/>
  <c r="U36" i="1"/>
  <c r="V35" i="1"/>
  <c r="U35" i="1"/>
  <c r="V34" i="1"/>
  <c r="BF34" i="1" s="1"/>
  <c r="U34" i="1"/>
  <c r="BE34" i="1" s="1"/>
  <c r="V33" i="1"/>
  <c r="BF33" i="1" s="1"/>
  <c r="U33" i="1"/>
  <c r="BE33" i="1" s="1"/>
  <c r="V32" i="1"/>
  <c r="BF32" i="1" s="1"/>
  <c r="U32" i="1"/>
  <c r="BE32" i="1" s="1"/>
  <c r="V31" i="1"/>
  <c r="BF31" i="1" s="1"/>
  <c r="U31" i="1"/>
  <c r="BE31" i="1" s="1"/>
  <c r="V30" i="1"/>
  <c r="BF30" i="1" s="1"/>
  <c r="U30" i="1"/>
  <c r="BE30" i="1" s="1"/>
  <c r="V29" i="1"/>
  <c r="BF29" i="1" s="1"/>
  <c r="U29" i="1"/>
  <c r="BE29" i="1" s="1"/>
  <c r="V28" i="1"/>
  <c r="BF28" i="1" s="1"/>
  <c r="U28" i="1"/>
  <c r="BE28" i="1" s="1"/>
  <c r="V27" i="1"/>
  <c r="BF27" i="1" s="1"/>
  <c r="U27" i="1"/>
  <c r="BE27" i="1" s="1"/>
  <c r="AT26" i="1"/>
  <c r="V26" i="1"/>
  <c r="BF26" i="1" s="1"/>
  <c r="U26" i="1"/>
  <c r="BE26" i="1" s="1"/>
  <c r="T37" i="1"/>
  <c r="T36" i="1"/>
  <c r="T35" i="1"/>
  <c r="T34" i="1"/>
  <c r="T33" i="1"/>
  <c r="T32" i="1"/>
  <c r="T31" i="1"/>
  <c r="T30" i="1"/>
  <c r="T29" i="1"/>
  <c r="T28" i="1"/>
  <c r="T27" i="1"/>
  <c r="T26" i="1"/>
  <c r="T20" i="1"/>
  <c r="T19" i="1"/>
  <c r="T18" i="1"/>
  <c r="T17" i="1"/>
  <c r="T16" i="1"/>
  <c r="T15" i="1"/>
  <c r="T14" i="1"/>
  <c r="T13" i="1"/>
  <c r="T12" i="1"/>
  <c r="T11" i="1"/>
  <c r="T10" i="1"/>
  <c r="T9" i="1"/>
  <c r="AT20" i="1"/>
  <c r="V20" i="1"/>
  <c r="U20" i="1"/>
  <c r="AT19" i="1"/>
  <c r="V19" i="1"/>
  <c r="U19" i="1"/>
  <c r="AT18" i="1"/>
  <c r="V18" i="1"/>
  <c r="U18" i="1"/>
  <c r="AT17" i="1"/>
  <c r="V17" i="1"/>
  <c r="U17" i="1"/>
  <c r="AT16" i="1"/>
  <c r="V16" i="1"/>
  <c r="U16" i="1"/>
  <c r="AT15" i="1"/>
  <c r="V15" i="1"/>
  <c r="U15" i="1"/>
  <c r="AT14" i="1"/>
  <c r="V14" i="1"/>
  <c r="U14" i="1"/>
  <c r="AT13" i="1"/>
  <c r="V13" i="1"/>
  <c r="U13" i="1"/>
  <c r="AT12" i="1"/>
  <c r="V12" i="1"/>
  <c r="U12" i="1"/>
  <c r="AT11" i="1"/>
  <c r="V11" i="1"/>
  <c r="U11" i="1"/>
  <c r="AT10" i="1"/>
  <c r="V10" i="1"/>
  <c r="U10" i="1"/>
  <c r="AT9" i="1"/>
  <c r="V9" i="1"/>
  <c r="U9" i="1"/>
  <c r="AK37" i="1"/>
  <c r="AK36" i="1"/>
  <c r="AK35" i="1"/>
  <c r="AK34" i="1"/>
  <c r="AK33" i="1"/>
  <c r="AK32" i="1"/>
  <c r="AK31" i="1"/>
  <c r="AK30" i="1"/>
  <c r="AK29" i="1"/>
  <c r="AK26" i="1"/>
  <c r="AK20" i="1"/>
  <c r="AK19" i="1"/>
  <c r="AK18" i="1"/>
  <c r="AK17" i="1"/>
  <c r="AK16" i="1"/>
  <c r="AK15" i="1"/>
  <c r="AK13" i="1"/>
  <c r="AK12" i="1"/>
  <c r="AK11" i="1"/>
  <c r="AK10" i="1"/>
  <c r="AK9" i="1"/>
  <c r="AH15" i="1"/>
  <c r="AH31" i="1"/>
  <c r="AH14" i="1"/>
  <c r="AH30" i="1"/>
  <c r="AH13" i="1"/>
  <c r="CM37" i="1" l="1"/>
  <c r="CS37" i="1" s="1"/>
  <c r="CM29" i="1"/>
  <c r="CS29" i="1" s="1"/>
  <c r="CM32" i="1"/>
  <c r="CS32" i="1" s="1"/>
  <c r="CM31" i="1"/>
  <c r="CS31" i="1" s="1"/>
  <c r="CF14" i="1"/>
  <c r="CH14" i="1" s="1"/>
  <c r="CF15" i="1"/>
  <c r="CH15" i="1" s="1"/>
  <c r="CF10" i="1"/>
  <c r="CH10" i="1" s="1"/>
  <c r="CF13" i="1"/>
  <c r="CH13" i="1" s="1"/>
  <c r="BJ27" i="1"/>
  <c r="BG28" i="1"/>
  <c r="BG32" i="1"/>
  <c r="CM36" i="1"/>
  <c r="CS36" i="1" s="1"/>
  <c r="CG12" i="1"/>
  <c r="BJ28" i="1"/>
  <c r="CM35" i="1"/>
  <c r="CS35" i="1" s="1"/>
  <c r="CG15" i="1"/>
  <c r="CG14" i="1"/>
  <c r="AU26" i="1"/>
  <c r="CG11" i="1"/>
  <c r="AU35" i="1"/>
  <c r="CA28" i="1"/>
  <c r="AU36" i="1"/>
  <c r="AU33" i="1"/>
  <c r="BG29" i="1"/>
  <c r="BG33" i="1"/>
  <c r="BG37" i="1"/>
  <c r="BQ39" i="1"/>
  <c r="BY39" i="1"/>
  <c r="CA27" i="1"/>
  <c r="BO39" i="1"/>
  <c r="BS39" i="1"/>
  <c r="BG27" i="1"/>
  <c r="BG31" i="1"/>
  <c r="AU34" i="1"/>
  <c r="BG26" i="1"/>
  <c r="AU32" i="1"/>
  <c r="BU32" i="1"/>
  <c r="BG30" i="1"/>
  <c r="BG34" i="1"/>
  <c r="AU31" i="1"/>
  <c r="BU31" i="1"/>
  <c r="AU28" i="1"/>
  <c r="BU28" i="1"/>
  <c r="CM28" i="1" s="1"/>
  <c r="CS28" i="1" s="1"/>
  <c r="BJ37" i="1"/>
  <c r="CA37" i="1"/>
  <c r="BJ34" i="1"/>
  <c r="CA34" i="1"/>
  <c r="CM34" i="1" s="1"/>
  <c r="CS34" i="1" s="1"/>
  <c r="BB26" i="1"/>
  <c r="BW26" i="1"/>
  <c r="BW39" i="1" s="1"/>
  <c r="AU37" i="1"/>
  <c r="AU27" i="1"/>
  <c r="BU27" i="1"/>
  <c r="CM27" i="1" s="1"/>
  <c r="CS27" i="1" s="1"/>
  <c r="BJ29" i="1"/>
  <c r="CA29" i="1"/>
  <c r="CA31" i="1"/>
  <c r="BJ31" i="1"/>
  <c r="BJ33" i="1"/>
  <c r="CA33" i="1"/>
  <c r="CM33" i="1" s="1"/>
  <c r="CS33" i="1" s="1"/>
  <c r="CA26" i="1"/>
  <c r="BJ26" i="1"/>
  <c r="BH38" i="1"/>
  <c r="BJ32" i="1"/>
  <c r="CA32" i="1"/>
  <c r="BJ30" i="1"/>
  <c r="CA30" i="1"/>
  <c r="BW17" i="1"/>
  <c r="AU30" i="1"/>
  <c r="BU30" i="1"/>
  <c r="CM30" i="1" s="1"/>
  <c r="CS30" i="1" s="1"/>
  <c r="BU17" i="1"/>
  <c r="AU29" i="1"/>
  <c r="BJ10" i="1"/>
  <c r="BB17" i="1"/>
  <c r="BJ18" i="1"/>
  <c r="BJ13" i="1"/>
  <c r="BB10" i="1"/>
  <c r="AU18" i="1"/>
  <c r="BJ15" i="1"/>
  <c r="BB9" i="1"/>
  <c r="BB19" i="1"/>
  <c r="AE26" i="1"/>
  <c r="AE27" i="1"/>
  <c r="AE35" i="1"/>
  <c r="AU9" i="1"/>
  <c r="AE28" i="1"/>
  <c r="AE36" i="1"/>
  <c r="AE29" i="1"/>
  <c r="AE37" i="1"/>
  <c r="AE31" i="1"/>
  <c r="AE32" i="1"/>
  <c r="AE33" i="1"/>
  <c r="BB18" i="1"/>
  <c r="AE34" i="1"/>
  <c r="AU12" i="1"/>
  <c r="BJ17" i="1"/>
  <c r="BJ12" i="1"/>
  <c r="BB12" i="1"/>
  <c r="AU16" i="1"/>
  <c r="BB11" i="1"/>
  <c r="BJ11" i="1"/>
  <c r="BB13" i="1"/>
  <c r="BB20" i="1"/>
  <c r="AW30" i="1"/>
  <c r="AP30" i="1"/>
  <c r="AW34" i="1"/>
  <c r="AP34" i="1"/>
  <c r="BF16" i="1"/>
  <c r="AX16" i="1"/>
  <c r="AQ16" i="1"/>
  <c r="AX11" i="1"/>
  <c r="BF11" i="1"/>
  <c r="AQ11" i="1"/>
  <c r="BE14" i="1"/>
  <c r="AP14" i="1"/>
  <c r="AW14" i="1"/>
  <c r="AX19" i="1"/>
  <c r="AQ19" i="1"/>
  <c r="BF19" i="1"/>
  <c r="AO12" i="1"/>
  <c r="AE12" i="1"/>
  <c r="AW27" i="1"/>
  <c r="AP27" i="1"/>
  <c r="AP35" i="1"/>
  <c r="AW35" i="1"/>
  <c r="AQ9" i="1"/>
  <c r="BF9" i="1"/>
  <c r="AX9" i="1"/>
  <c r="AU14" i="1"/>
  <c r="AQ17" i="1"/>
  <c r="BF17" i="1"/>
  <c r="AX17" i="1"/>
  <c r="AP20" i="1"/>
  <c r="BE20" i="1"/>
  <c r="AW20" i="1"/>
  <c r="AO14" i="1"/>
  <c r="AE14" i="1"/>
  <c r="AP28" i="1"/>
  <c r="AW28" i="1"/>
  <c r="AW32" i="1"/>
  <c r="AP32" i="1"/>
  <c r="BF12" i="1"/>
  <c r="AQ12" i="1"/>
  <c r="AX12" i="1"/>
  <c r="AW15" i="1"/>
  <c r="BE15" i="1"/>
  <c r="AP15" i="1"/>
  <c r="AU17" i="1"/>
  <c r="BF20" i="1"/>
  <c r="AQ20" i="1"/>
  <c r="AX20" i="1"/>
  <c r="AO15" i="1"/>
  <c r="AE15" i="1"/>
  <c r="AQ28" i="1"/>
  <c r="AX28" i="1"/>
  <c r="AX32" i="1"/>
  <c r="AQ32" i="1"/>
  <c r="AX36" i="1"/>
  <c r="AQ36" i="1"/>
  <c r="BB16" i="1"/>
  <c r="BE10" i="1"/>
  <c r="AW10" i="1"/>
  <c r="AP10" i="1"/>
  <c r="AX15" i="1"/>
  <c r="AQ15" i="1"/>
  <c r="BF15" i="1"/>
  <c r="AW18" i="1"/>
  <c r="BE18" i="1"/>
  <c r="AP18" i="1"/>
  <c r="AU20" i="1"/>
  <c r="AO16" i="1"/>
  <c r="AE16" i="1"/>
  <c r="AW29" i="1"/>
  <c r="AP29" i="1"/>
  <c r="AW33" i="1"/>
  <c r="AP33" i="1"/>
  <c r="AW37" i="1"/>
  <c r="AP37" i="1"/>
  <c r="AQ10" i="1"/>
  <c r="AX10" i="1"/>
  <c r="BF10" i="1"/>
  <c r="AP13" i="1"/>
  <c r="AW13" i="1"/>
  <c r="BE13" i="1"/>
  <c r="AU15" i="1"/>
  <c r="AQ18" i="1"/>
  <c r="AX18" i="1"/>
  <c r="BF18" i="1"/>
  <c r="AO9" i="1"/>
  <c r="AE9" i="1"/>
  <c r="AO17" i="1"/>
  <c r="AE17" i="1"/>
  <c r="AE30" i="1"/>
  <c r="AW26" i="1"/>
  <c r="AP26" i="1"/>
  <c r="AX29" i="1"/>
  <c r="AQ29" i="1"/>
  <c r="AX33" i="1"/>
  <c r="AQ33" i="1"/>
  <c r="AX37" i="1"/>
  <c r="AQ37" i="1"/>
  <c r="BJ19" i="1"/>
  <c r="BJ14" i="1"/>
  <c r="BJ16" i="1"/>
  <c r="AQ13" i="1"/>
  <c r="AX13" i="1"/>
  <c r="BF13" i="1"/>
  <c r="AO18" i="1"/>
  <c r="AE18" i="1"/>
  <c r="AP11" i="1"/>
  <c r="AW11" i="1"/>
  <c r="BE11" i="1"/>
  <c r="AO11" i="1"/>
  <c r="AE11" i="1"/>
  <c r="AO19" i="1"/>
  <c r="AE19" i="1"/>
  <c r="AX30" i="1"/>
  <c r="AQ30" i="1"/>
  <c r="BB15" i="1"/>
  <c r="AO20" i="1"/>
  <c r="AE20" i="1"/>
  <c r="AW31" i="1"/>
  <c r="AP31" i="1"/>
  <c r="BE9" i="1"/>
  <c r="AP9" i="1"/>
  <c r="AW9" i="1"/>
  <c r="AU11" i="1"/>
  <c r="BF14" i="1"/>
  <c r="AX14" i="1"/>
  <c r="AQ14" i="1"/>
  <c r="AW17" i="1"/>
  <c r="AP17" i="1"/>
  <c r="BE17" i="1"/>
  <c r="AU19" i="1"/>
  <c r="AO13" i="1"/>
  <c r="AE13" i="1"/>
  <c r="AQ27" i="1"/>
  <c r="AX27" i="1"/>
  <c r="AX31" i="1"/>
  <c r="AQ31" i="1"/>
  <c r="AX35" i="1"/>
  <c r="AQ35" i="1"/>
  <c r="BB14" i="1"/>
  <c r="BJ9" i="1"/>
  <c r="BH21" i="1"/>
  <c r="BJ20" i="1"/>
  <c r="AW16" i="1"/>
  <c r="BE16" i="1"/>
  <c r="AP16" i="1"/>
  <c r="AO10" i="1"/>
  <c r="AE10" i="1"/>
  <c r="AX26" i="1"/>
  <c r="AQ26" i="1"/>
  <c r="AW19" i="1"/>
  <c r="BE19" i="1"/>
  <c r="BG19" i="1" s="1"/>
  <c r="AP19" i="1"/>
  <c r="AX34" i="1"/>
  <c r="AQ34" i="1"/>
  <c r="BE12" i="1"/>
  <c r="AP12" i="1"/>
  <c r="AW12" i="1"/>
  <c r="AW36" i="1"/>
  <c r="AP36" i="1"/>
  <c r="BB29" i="1"/>
  <c r="BB28" i="1"/>
  <c r="BB37" i="1"/>
  <c r="BB30" i="1"/>
  <c r="AH12" i="1"/>
  <c r="AH20" i="1"/>
  <c r="AH10" i="1"/>
  <c r="BB35" i="1"/>
  <c r="AZ38" i="1"/>
  <c r="BB34" i="1"/>
  <c r="BB27" i="1"/>
  <c r="AZ21" i="1"/>
  <c r="BB33" i="1"/>
  <c r="BB36" i="1"/>
  <c r="AU13" i="1"/>
  <c r="BB31" i="1"/>
  <c r="AU10" i="1"/>
  <c r="AS21" i="1"/>
  <c r="BB32" i="1"/>
  <c r="AS38" i="1"/>
  <c r="AH16" i="1"/>
  <c r="AH18" i="1"/>
  <c r="AH11" i="1"/>
  <c r="AH19" i="1"/>
  <c r="AH9" i="1"/>
  <c r="AH17" i="1"/>
  <c r="H13" i="2"/>
  <c r="H12" i="2"/>
  <c r="H11" i="2"/>
  <c r="C13" i="2"/>
  <c r="C12" i="2"/>
  <c r="C11" i="2"/>
  <c r="AH27" i="1"/>
  <c r="AH29" i="1"/>
  <c r="AH37" i="1"/>
  <c r="AH34" i="1"/>
  <c r="AH32" i="1"/>
  <c r="AH35" i="1"/>
  <c r="AH26" i="1"/>
  <c r="AH33" i="1"/>
  <c r="AH28" i="1"/>
  <c r="AH36" i="1"/>
  <c r="CM26" i="1" l="1"/>
  <c r="CS26" i="1" s="1"/>
  <c r="CG13" i="1"/>
  <c r="CT10" i="1"/>
  <c r="CG10" i="1"/>
  <c r="CQ32" i="1"/>
  <c r="CQ31" i="1"/>
  <c r="CR37" i="1"/>
  <c r="CP37" i="1"/>
  <c r="CQ37" i="1"/>
  <c r="CO37" i="1"/>
  <c r="CT15" i="1"/>
  <c r="CR36" i="1"/>
  <c r="CP36" i="1"/>
  <c r="CQ36" i="1"/>
  <c r="CO36" i="1"/>
  <c r="CR33" i="1"/>
  <c r="CO33" i="1"/>
  <c r="CP33" i="1"/>
  <c r="CQ33" i="1"/>
  <c r="CR34" i="1"/>
  <c r="CO34" i="1"/>
  <c r="CP34" i="1"/>
  <c r="CQ34" i="1"/>
  <c r="CR29" i="1"/>
  <c r="CM12" i="1" s="1"/>
  <c r="CP29" i="1"/>
  <c r="CQ29" i="1"/>
  <c r="CO29" i="1"/>
  <c r="CR35" i="1"/>
  <c r="CO35" i="1"/>
  <c r="CP35" i="1"/>
  <c r="CQ35" i="1"/>
  <c r="CT14" i="1"/>
  <c r="CT13" i="1"/>
  <c r="CT12" i="1"/>
  <c r="CT11" i="1"/>
  <c r="BU39" i="1"/>
  <c r="CA39" i="1"/>
  <c r="AR27" i="1"/>
  <c r="AY35" i="1"/>
  <c r="BG11" i="1"/>
  <c r="BG10" i="1"/>
  <c r="BG16" i="1"/>
  <c r="BG17" i="1"/>
  <c r="BG18" i="1"/>
  <c r="AY14" i="1"/>
  <c r="BG13" i="1"/>
  <c r="BG15" i="1"/>
  <c r="AY19" i="1"/>
  <c r="BG12" i="1"/>
  <c r="BG14" i="1"/>
  <c r="AY13" i="1"/>
  <c r="BG9" i="1"/>
  <c r="BG20" i="1"/>
  <c r="AR36" i="1"/>
  <c r="AR26" i="1"/>
  <c r="AR11" i="1"/>
  <c r="AR31" i="1"/>
  <c r="AR18" i="1"/>
  <c r="AR37" i="1"/>
  <c r="AY12" i="1"/>
  <c r="AY16" i="1"/>
  <c r="AY18" i="1"/>
  <c r="AY15" i="1"/>
  <c r="AY31" i="1"/>
  <c r="AR32" i="1"/>
  <c r="AR16" i="1"/>
  <c r="AY9" i="1"/>
  <c r="AR12" i="1"/>
  <c r="AR15" i="1"/>
  <c r="AY34" i="1"/>
  <c r="AR19" i="1"/>
  <c r="AR34" i="1"/>
  <c r="AY10" i="1"/>
  <c r="AY28" i="1"/>
  <c r="AR20" i="1"/>
  <c r="AR9" i="1"/>
  <c r="AR30" i="1"/>
  <c r="AR13" i="1"/>
  <c r="AR33" i="1"/>
  <c r="AR10" i="1"/>
  <c r="AR28" i="1"/>
  <c r="AY36" i="1"/>
  <c r="AR17" i="1"/>
  <c r="AR29" i="1"/>
  <c r="AR35" i="1"/>
  <c r="AR14" i="1"/>
  <c r="AY29" i="1"/>
  <c r="AY26" i="1"/>
  <c r="AY11" i="1"/>
  <c r="AY37" i="1"/>
  <c r="AY32" i="1"/>
  <c r="AY27" i="1"/>
  <c r="AY20" i="1"/>
  <c r="AY30" i="1"/>
  <c r="AY33" i="1"/>
  <c r="AY17" i="1"/>
  <c r="CP31" i="1" l="1"/>
  <c r="CP32" i="1"/>
  <c r="CR31" i="1"/>
  <c r="CM14" i="1" s="1"/>
  <c r="CO32" i="1"/>
  <c r="CO31" i="1"/>
  <c r="CR32" i="1"/>
  <c r="CM15" i="1" s="1"/>
  <c r="CR26" i="1"/>
  <c r="CO26" i="1"/>
  <c r="CP26" i="1"/>
  <c r="CQ26" i="1"/>
  <c r="CR28" i="1"/>
  <c r="CM11" i="1" s="1"/>
  <c r="CP28" i="1"/>
  <c r="CQ28" i="1"/>
  <c r="CO28" i="1"/>
  <c r="CR27" i="1"/>
  <c r="CM10" i="1" s="1"/>
  <c r="CO27" i="1"/>
  <c r="CP27" i="1"/>
  <c r="CQ27" i="1"/>
  <c r="CR30" i="1"/>
  <c r="CM13" i="1" s="1"/>
  <c r="CP30" i="1"/>
  <c r="CQ30" i="1"/>
  <c r="CO3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3FF472-D7CF-419A-940D-581F68D8D57D}" keepAlive="1" name="クエリ - Clist" description="ブック内の 'Clist' クエリへの接続です。" type="5" refreshedVersion="6" background="1">
    <dbPr connection="Provider=Microsoft.Mashup.OleDb.1;Data Source=$Workbook$;Location=Clist;Extended Properties=&quot;&quot;" command="SELECT * FROM [Clist]"/>
  </connection>
  <connection id="2" xr16:uid="{C37F9F26-5931-4E95-8E83-446864E4A921}" keepAlive="1" name="クエリ - Clist (2)" description="ブック内の 'Clist (2)' クエリへの接続です。" type="5" refreshedVersion="6" background="1" saveData="1">
    <dbPr connection="Provider=Microsoft.Mashup.OleDb.1;Data Source=$Workbook$;Location=Clist (2);Extended Properties=&quot;&quot;" command="SELECT * FROM [Clist (2)]"/>
  </connection>
</connections>
</file>

<file path=xl/sharedStrings.xml><?xml version="1.0" encoding="utf-8"?>
<sst xmlns="http://schemas.openxmlformats.org/spreadsheetml/2006/main" count="856" uniqueCount="202">
  <si>
    <t>SPLFMN_18DEC04WV_sol3-DB.clst</t>
  </si>
  <si>
    <t>2018/338</t>
  </si>
  <si>
    <t>SPLFMN_18DEC04WX_sol3-DB.clst</t>
  </si>
  <si>
    <t>SPLFMN_18DEC15WV_sol3-DB.clst</t>
  </si>
  <si>
    <t>2018/349</t>
  </si>
  <si>
    <t>SPLFMN_18DEC15WX_sol3-DB.clst</t>
  </si>
  <si>
    <t>SPLFMN_18DEC25WV_sol3-DB.clst</t>
  </si>
  <si>
    <t>2018/359</t>
  </si>
  <si>
    <t>SPLFMN_18DEC25WX_sol3-DB.clst</t>
  </si>
  <si>
    <t>SPLFMN_18NOV04WV_sol3-DB.clst</t>
  </si>
  <si>
    <t>2018/308</t>
  </si>
  <si>
    <t>SPLFMN_18NOV04WX_sol3-DB.clst</t>
  </si>
  <si>
    <t>SPLFMN_18NOV14WV_sol3-DB.clst</t>
  </si>
  <si>
    <t>2018/318</t>
  </si>
  <si>
    <t>SPLFMN_18NOV14WX_sol3-DB.clst</t>
  </si>
  <si>
    <t>SPLFMN_18NOV24WV_sol3-DB.clst</t>
  </si>
  <si>
    <t>2018/327</t>
  </si>
  <si>
    <t>SPLFMN_18NOV24WX_sol3-DB.clst</t>
  </si>
  <si>
    <t>SPLFMN_18OCT14WV_sol3-DB.clst</t>
  </si>
  <si>
    <t>2018/287</t>
  </si>
  <si>
    <t>SPLFMN_18OCT14WX_sol3-DB.clst</t>
  </si>
  <si>
    <t>SPLFMN_19FEB04WV_sol3-DB.clst</t>
  </si>
  <si>
    <t>2019/035</t>
  </si>
  <si>
    <t>SPLFMN_19FEB04WX_sol3-DB.clst</t>
  </si>
  <si>
    <t>SPLFMN_19FEB14WV_sol3-DB.clst</t>
  </si>
  <si>
    <t>2019/045</t>
  </si>
  <si>
    <t>SPLFMN_19FEB14WX_sol3-DB.clst</t>
  </si>
  <si>
    <t>SPLFMN_19JAN15WV_sol3-DB.clst</t>
  </si>
  <si>
    <t>2019/015</t>
  </si>
  <si>
    <t>SPLFMN_19JAN15WX_sol3-DB.clst</t>
  </si>
  <si>
    <t>SPLFMN_19JAN25WV_sol3-DB.clst</t>
  </si>
  <si>
    <t>2019/025</t>
  </si>
  <si>
    <t>SPLFMN_19JAN25WX_sol3-DB.clst</t>
  </si>
  <si>
    <t>Rate</t>
  </si>
  <si>
    <t>Err</t>
  </si>
  <si>
    <t>offset</t>
  </si>
  <si>
    <t>Solution3 (VMF1)</t>
  </si>
  <si>
    <t>Sol 3 = Batch solution with cable</t>
  </si>
  <si>
    <t>Sol 5 = Batch solution w/o cable. VMF1 applied</t>
  </si>
  <si>
    <t>WV= VMF1 Dry data into cable cal</t>
  </si>
  <si>
    <t>WX= VMF1 Dry+Wet data into cable cal</t>
  </si>
  <si>
    <t xml:space="preserve">Rate </t>
  </si>
  <si>
    <t>err</t>
  </si>
  <si>
    <t>Solution5 (VMF1)</t>
  </si>
  <si>
    <t>Sol3-Sol5</t>
  </si>
  <si>
    <t>IPPP</t>
  </si>
  <si>
    <t>VLBI Batch Analysis by INAF(Monia)</t>
  </si>
  <si>
    <t>19JAN25WX_v2-DB.clst</t>
  </si>
  <si>
    <t>19JAN25WV_v2-DB.clst</t>
  </si>
  <si>
    <t>19JAN15WX_v2-DB.clst</t>
  </si>
  <si>
    <t>19JAN15WV_v2-DB.clst</t>
  </si>
  <si>
    <t>19FEB14WX_v2-DB.clst</t>
  </si>
  <si>
    <t>19FEB14WV_v2-DB.clst</t>
  </si>
  <si>
    <t>19FEB04WX_v2-DB.clst</t>
  </si>
  <si>
    <t>19FEB04WV_v2-DB.clst</t>
  </si>
  <si>
    <t>18OCT14WX_v2-DB.clst</t>
  </si>
  <si>
    <t>18OCT14WV_v2-DB.clst</t>
  </si>
  <si>
    <t>18NOV24WX_v2-DB.clst</t>
  </si>
  <si>
    <t>18NOV24WV_v2-DB.clst</t>
  </si>
  <si>
    <t>18NOV14WX_v2-DB.clst</t>
  </si>
  <si>
    <t>18NOV14WV_v2-DB.clst</t>
  </si>
  <si>
    <t>18NOV04WX_v2-DB.clst</t>
  </si>
  <si>
    <t>18NOV04WV_v2-DB.clst</t>
  </si>
  <si>
    <t>18DEC25WX_v2-DB.clst</t>
  </si>
  <si>
    <t>18DEC25WV_v2-DB.clst</t>
  </si>
  <si>
    <t>18DEC15WX_v2-DB.clst</t>
  </si>
  <si>
    <t>18DEC15WV_v2-DB.clst</t>
  </si>
  <si>
    <t>18DEC04WX_v2-DB.clst</t>
  </si>
  <si>
    <t>18DEC04WV_v2-DB.clst</t>
  </si>
  <si>
    <t>VLBI Manual Solution (NICT)</t>
  </si>
  <si>
    <t>Offset</t>
  </si>
  <si>
    <t>EpochDiff</t>
  </si>
  <si>
    <t>Fiber Expansion Coeff.</t>
  </si>
  <si>
    <t>m</t>
  </si>
  <si>
    <t>L</t>
  </si>
  <si>
    <t>K</t>
  </si>
  <si>
    <t>Tvar</t>
  </si>
  <si>
    <t>sec</t>
  </si>
  <si>
    <t>C</t>
  </si>
  <si>
    <t>m/s</t>
  </si>
  <si>
    <t>T</t>
  </si>
  <si>
    <t>h</t>
  </si>
  <si>
    <t>s/s</t>
  </si>
  <si>
    <t>1e-6/K</t>
  </si>
  <si>
    <t>Cupper Cable</t>
  </si>
  <si>
    <t>TimeSpan</t>
  </si>
  <si>
    <t>MJD</t>
  </si>
  <si>
    <t>19FEB14WP_v2-DB.clst</t>
  </si>
  <si>
    <t>19JAN25WP_v2-DB.clst</t>
  </si>
  <si>
    <t>19JAN15WP_v2-DB.clst</t>
  </si>
  <si>
    <t>18DEC25WP_v2-DB.clst</t>
  </si>
  <si>
    <t>18DEC15WP_v2-DB.clst</t>
  </si>
  <si>
    <t>18DEC04WP_v2-DB.clst</t>
  </si>
  <si>
    <t>18NOV24WP_v2-DB.clst</t>
  </si>
  <si>
    <t>18NOV14WP_v2-DB.clst</t>
  </si>
  <si>
    <t>18NOV04WP_v2-DB.clst</t>
  </si>
  <si>
    <t>18OCT14WP_v2-DB.clst</t>
  </si>
  <si>
    <t>VMF3(Dry+Wet+Grad)</t>
  </si>
  <si>
    <t>19FEB14WO_v2-DB.clst</t>
  </si>
  <si>
    <t>19JAN25WO_v2-DB.clst</t>
  </si>
  <si>
    <t>19JAN15WO_v2-DB.clst</t>
  </si>
  <si>
    <t>18DEC25WO_v2-DB.clst</t>
  </si>
  <si>
    <t>18DEC15WO_v2-DB.clst</t>
  </si>
  <si>
    <t>18DEC04WO_v2-DB.clst</t>
  </si>
  <si>
    <t>18NOV24WO_v2-DB.clst</t>
  </si>
  <si>
    <t>18NOV14WO_v2-DB.clst</t>
  </si>
  <si>
    <t>18NOV04WO_v2-DB.clst</t>
  </si>
  <si>
    <t>18OCT14WO_v2-DB.clst</t>
  </si>
  <si>
    <t>VMF3(Dry+Grad)</t>
  </si>
  <si>
    <t>WP= VMF3 Dry+Wet+Grad data into cable cal</t>
  </si>
  <si>
    <t>WO= VMF3 Dry+Grad data into cable cal</t>
  </si>
  <si>
    <t>[10^-16]</t>
  </si>
  <si>
    <t>[1.e-16]</t>
  </si>
  <si>
    <t>Stdev</t>
  </si>
  <si>
    <t>NICT(WX)-Sol5(WX)</t>
  </si>
  <si>
    <t>NICT(WX)-Sol3(WX)</t>
  </si>
  <si>
    <t>NICT(WV)-Sol3(WV)</t>
  </si>
  <si>
    <t>NICT(WV)-Sol5(WV)</t>
  </si>
  <si>
    <t>[1.e-12]</t>
  </si>
  <si>
    <t>Solution with Interactive solve</t>
  </si>
  <si>
    <t>days</t>
  </si>
  <si>
    <t>NICT(WV)-NICT(WX)</t>
  </si>
  <si>
    <t>sol3-IPPP</t>
  </si>
  <si>
    <t>Sol5-IPPP</t>
  </si>
  <si>
    <t>WV</t>
  </si>
  <si>
    <t>WX</t>
  </si>
  <si>
    <t>NICT-IPPP</t>
  </si>
  <si>
    <t>WP</t>
  </si>
  <si>
    <t>stdev</t>
  </si>
  <si>
    <t>WP= VMF3 Dry+Wet+Gradient data into cable cal</t>
  </si>
  <si>
    <t xml:space="preserve">sqrt-sum </t>
  </si>
  <si>
    <t>NICT VLBI</t>
  </si>
  <si>
    <t>VLBI Batch Analysis by INAF</t>
  </si>
  <si>
    <t>Sol3-NICT</t>
  </si>
  <si>
    <t>Sol5-NICT</t>
  </si>
  <si>
    <t>NICT-Sol3</t>
  </si>
  <si>
    <t>NICT-Sol5</t>
  </si>
  <si>
    <t>WX-WP</t>
  </si>
  <si>
    <t>NICT</t>
  </si>
  <si>
    <t>WX-WV</t>
  </si>
  <si>
    <t>NICT(WX)-NICT(WP)</t>
  </si>
  <si>
    <t>NICT-NICT</t>
  </si>
  <si>
    <t>Sol5(WX)-NICT(WP)</t>
  </si>
  <si>
    <t>solutions</t>
  </si>
  <si>
    <t>sqrt-sum</t>
  </si>
  <si>
    <t>Error of WP-IPPP</t>
  </si>
  <si>
    <t>NICT(WO)-NICT(WP)</t>
  </si>
  <si>
    <t>WO</t>
  </si>
  <si>
    <t>Date</t>
  </si>
  <si>
    <t xml:space="preserve">Error evaluation in VLBI clock estimation 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</si>
  <si>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</si>
  <si>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</si>
  <si>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</si>
  <si>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</si>
  <si>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</si>
  <si>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</si>
  <si>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</si>
  <si>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</si>
  <si>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</si>
  <si>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/>
  </si>
  <si>
    <t>SPLFMN_18DEC04WV_sol5-DB.clst</t>
  </si>
  <si>
    <t>SPLFMN_18DEC04WX_sol5-DB.clst</t>
  </si>
  <si>
    <t>SPLFMN_18DEC15WV_sol5-DB.clst</t>
  </si>
  <si>
    <t>SPLFMN_18DEC15WX_sol5-DB.clst</t>
  </si>
  <si>
    <t>SPLFMN_18DEC25WV_sol5-DB.clst</t>
  </si>
  <si>
    <t>SPLFMN_18DEC25WX_sol5-DB.clst</t>
  </si>
  <si>
    <t>SPLFMN_18NOV04WV_sol5-DB.clst</t>
  </si>
  <si>
    <t>SPLFMN_18NOV04WX_sol5-DB.clst</t>
  </si>
  <si>
    <t>SPLFMN_18NOV14WV_sol5-DB.clst</t>
  </si>
  <si>
    <t>SPLFMN_18NOV14WX_sol5-DB.clst</t>
  </si>
  <si>
    <t>SPLFMN_18NOV24WV_sol5-DB.clst</t>
  </si>
  <si>
    <t>SPLFMN_18NOV24WX_sol5-DB.clst</t>
  </si>
  <si>
    <t>SPLFMN_18OCT14WV_sol5-DB.clst</t>
  </si>
  <si>
    <t>SPLFMN_18OCT14WX_sol5-DB.clst</t>
  </si>
  <si>
    <t>SPLFMN_19FEB04WV_sol5-DB.clst</t>
  </si>
  <si>
    <t>SPLFMN_19FEB04WX_sol5-DB.clst</t>
  </si>
  <si>
    <t>SPLFMN_19FEB14WV_sol5-DB.clst</t>
  </si>
  <si>
    <t>SPLFMN_19FEB14WX_sol5-DB.clst</t>
  </si>
  <si>
    <t>SPLFMN_19JAN15WV_sol5-DB.clst</t>
  </si>
  <si>
    <t>SPLFMN_19JAN15WX_sol5-DB.clst</t>
  </si>
  <si>
    <t>SPLFMN_19JAN25WV_sol5-DB.clst</t>
  </si>
  <si>
    <t>SPLFMN_19JAN25WX_sol5-DB.clst</t>
  </si>
  <si>
    <t>SPLFMN_18DEC04WP_sol3-DB.clst</t>
  </si>
  <si>
    <t>SPLFMN_18DEC15WP_sol3-DB.clst</t>
  </si>
  <si>
    <t>SPLFMN_18DEC25WP_sol3-DB.clst</t>
  </si>
  <si>
    <t>SPLFMN_18NOV04WP_sol3-DB.clst</t>
  </si>
  <si>
    <t>SPLFMN_18NOV14WP_sol3-DB.clst</t>
  </si>
  <si>
    <t>SPLFMN_18NOV24WP_sol3-DB.clst</t>
  </si>
  <si>
    <t>SPLFMN_18OCT14WP_sol3-DB.clst</t>
  </si>
  <si>
    <t>SPLFMN_19FEB14WP_sol3-DB.clst</t>
  </si>
  <si>
    <t>SPLFMN_19JAN15WP_sol3-DB.clst</t>
  </si>
  <si>
    <t>SPLFMN_19JAN25WP_sol3-DB.clst</t>
  </si>
  <si>
    <t>Solution3 (VMF3)</t>
  </si>
  <si>
    <t>WP(Sol3)-WP(NICT)</t>
  </si>
  <si>
    <t>Sol3-IPPP</t>
  </si>
  <si>
    <t>INAF</t>
  </si>
  <si>
    <t>WV(Sol5)-WP(Sol3)</t>
  </si>
  <si>
    <t>WX(Sol5)-WP(Sol3)</t>
  </si>
  <si>
    <t>WX(NICT)-WP(Sol3)</t>
  </si>
  <si>
    <t>Sol5-Sol3</t>
  </si>
  <si>
    <t>WX-WP(Sol3)</t>
  </si>
  <si>
    <t>WP-WP(Sol3)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</si>
</sst>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E+00"/>
    <numFmt numFmtId="165" formatCode="0.000"/>
    <numFmt numFmtId="166" formatCode="0.0"/>
    <numFmt numFmtId="167" formatCode="[$-F400]h:mm:ss\ AM/PM"/>
  </numFmts>
  <fonts count="23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8"/>
      <color theme="3"/>
      <name val="Calibri Light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57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sz val="12"/>
      <color rgb="FFFF0000"/>
      <name val="Calibri"/>
      <family val="2"/>
      <charset val="128"/>
      <scheme val="minor"/>
    </font>
    <font>
      <sz val="14"/>
      <color rgb="FF0000FF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theme="1"/>
      <name val="Calibri"/>
      <family val="2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2">
    <xf numFmtId="0" fontId="0" fillId="0" borderId="0" xfId="0"/>
    <xf numFmtId="21" fontId="0" fillId="0" borderId="0" xfId="0" applyNumberFormat="1"/>
    <xf numFmtId="1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10" xfId="0" applyBorder="1"/>
    <xf numFmtId="21" fontId="0" fillId="0" borderId="10" xfId="0" applyNumberFormat="1" applyBorder="1"/>
    <xf numFmtId="11" fontId="0" fillId="0" borderId="10" xfId="0" applyNumberFormat="1" applyBorder="1"/>
    <xf numFmtId="164" fontId="0" fillId="0" borderId="10" xfId="0" applyNumberFormat="1" applyBorder="1"/>
    <xf numFmtId="2" fontId="0" fillId="0" borderId="10" xfId="0" applyNumberFormat="1" applyBorder="1"/>
    <xf numFmtId="166" fontId="0" fillId="0" borderId="0" xfId="0" applyNumberFormat="1"/>
    <xf numFmtId="166" fontId="0" fillId="0" borderId="0" xfId="0" quotePrefix="1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166" fontId="0" fillId="0" borderId="14" xfId="0" applyNumberFormat="1" applyBorder="1"/>
    <xf numFmtId="166" fontId="0" fillId="0" borderId="0" xfId="0" applyNumberFormat="1" applyBorder="1"/>
    <xf numFmtId="166" fontId="0" fillId="0" borderId="15" xfId="0" quotePrefix="1" applyNumberFormat="1" applyBorder="1"/>
    <xf numFmtId="11" fontId="0" fillId="0" borderId="14" xfId="0" applyNumberFormat="1" applyBorder="1"/>
    <xf numFmtId="11" fontId="0" fillId="0" borderId="0" xfId="0" applyNumberFormat="1" applyBorder="1"/>
    <xf numFmtId="0" fontId="0" fillId="0" borderId="16" xfId="0" applyBorder="1"/>
    <xf numFmtId="0" fontId="0" fillId="0" borderId="17" xfId="0" applyBorder="1"/>
    <xf numFmtId="11" fontId="0" fillId="0" borderId="17" xfId="0" applyNumberFormat="1" applyBorder="1"/>
    <xf numFmtId="0" fontId="0" fillId="0" borderId="18" xfId="0" applyBorder="1"/>
    <xf numFmtId="2" fontId="0" fillId="0" borderId="12" xfId="0" applyNumberFormat="1" applyBorder="1"/>
    <xf numFmtId="164" fontId="0" fillId="0" borderId="12" xfId="0" applyNumberFormat="1" applyBorder="1"/>
    <xf numFmtId="2" fontId="0" fillId="0" borderId="0" xfId="0" applyNumberFormat="1" applyBorder="1"/>
    <xf numFmtId="164" fontId="0" fillId="0" borderId="0" xfId="0" applyNumberFormat="1" applyBorder="1"/>
    <xf numFmtId="21" fontId="0" fillId="0" borderId="0" xfId="0" applyNumberFormat="1" applyBorder="1"/>
    <xf numFmtId="11" fontId="0" fillId="0" borderId="15" xfId="0" applyNumberFormat="1" applyBorder="1"/>
    <xf numFmtId="21" fontId="0" fillId="0" borderId="17" xfId="0" applyNumberFormat="1" applyBorder="1"/>
    <xf numFmtId="2" fontId="0" fillId="0" borderId="17" xfId="0" applyNumberFormat="1" applyBorder="1"/>
    <xf numFmtId="164" fontId="0" fillId="0" borderId="17" xfId="0" applyNumberFormat="1" applyBorder="1"/>
    <xf numFmtId="11" fontId="0" fillId="0" borderId="18" xfId="0" applyNumberFormat="1" applyBorder="1"/>
    <xf numFmtId="21" fontId="0" fillId="0" borderId="12" xfId="0" applyNumberFormat="1" applyBorder="1"/>
    <xf numFmtId="11" fontId="0" fillId="0" borderId="12" xfId="0" applyNumberFormat="1" applyBorder="1"/>
    <xf numFmtId="11" fontId="0" fillId="0" borderId="13" xfId="0" applyNumberFormat="1" applyBorder="1"/>
    <xf numFmtId="0" fontId="18" fillId="0" borderId="0" xfId="0" applyFont="1" applyBorder="1"/>
    <xf numFmtId="0" fontId="18" fillId="0" borderId="14" xfId="0" applyFont="1" applyBorder="1"/>
    <xf numFmtId="11" fontId="0" fillId="0" borderId="16" xfId="0" applyNumberFormat="1" applyBorder="1"/>
    <xf numFmtId="11" fontId="0" fillId="0" borderId="11" xfId="0" applyNumberFormat="1" applyBorder="1"/>
    <xf numFmtId="2" fontId="0" fillId="0" borderId="15" xfId="0" applyNumberFormat="1" applyBorder="1"/>
    <xf numFmtId="2" fontId="0" fillId="0" borderId="11" xfId="0" applyNumberFormat="1" applyBorder="1"/>
    <xf numFmtId="2" fontId="0" fillId="0" borderId="14" xfId="0" applyNumberFormat="1" applyBorder="1"/>
    <xf numFmtId="2" fontId="0" fillId="0" borderId="16" xfId="0" applyNumberFormat="1" applyBorder="1"/>
    <xf numFmtId="2" fontId="19" fillId="0" borderId="0" xfId="0" applyNumberFormat="1" applyFont="1"/>
    <xf numFmtId="0" fontId="19" fillId="0" borderId="12" xfId="0" applyFont="1" applyBorder="1"/>
    <xf numFmtId="2" fontId="0" fillId="0" borderId="19" xfId="0" applyNumberFormat="1" applyBorder="1"/>
    <xf numFmtId="2" fontId="0" fillId="0" borderId="20" xfId="0" applyNumberFormat="1" applyBorder="1"/>
    <xf numFmtId="0" fontId="14" fillId="0" borderId="11" xfId="0" applyFont="1" applyBorder="1"/>
    <xf numFmtId="0" fontId="14" fillId="0" borderId="0" xfId="0" applyFont="1"/>
    <xf numFmtId="0" fontId="0" fillId="0" borderId="19" xfId="0" applyBorder="1"/>
    <xf numFmtId="0" fontId="0" fillId="33" borderId="14" xfId="0" applyFill="1" applyBorder="1"/>
    <xf numFmtId="0" fontId="0" fillId="33" borderId="0" xfId="0" applyFill="1" applyBorder="1"/>
    <xf numFmtId="165" fontId="0" fillId="0" borderId="0" xfId="0" applyNumberFormat="1" applyBorder="1"/>
    <xf numFmtId="2" fontId="0" fillId="0" borderId="18" xfId="0" applyNumberFormat="1" applyBorder="1"/>
    <xf numFmtId="0" fontId="20" fillId="0" borderId="12" xfId="0" applyFont="1" applyBorder="1"/>
    <xf numFmtId="165" fontId="0" fillId="0" borderId="15" xfId="0" applyNumberFormat="1" applyBorder="1"/>
    <xf numFmtId="0" fontId="14" fillId="0" borderId="14" xfId="0" applyFont="1" applyBorder="1"/>
    <xf numFmtId="0" fontId="18" fillId="0" borderId="11" xfId="0" applyFont="1" applyBorder="1"/>
    <xf numFmtId="2" fontId="0" fillId="33" borderId="0" xfId="0" applyNumberFormat="1" applyFill="1" applyBorder="1"/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19" xfId="0" applyNumberFormat="1" applyBorder="1"/>
    <xf numFmtId="0" fontId="20" fillId="0" borderId="0" xfId="0" applyFont="1" applyBorder="1"/>
    <xf numFmtId="0" fontId="19" fillId="0" borderId="0" xfId="0" applyFont="1" applyBorder="1"/>
    <xf numFmtId="0" fontId="0" fillId="33" borderId="11" xfId="0" applyFill="1" applyBorder="1"/>
    <xf numFmtId="1" fontId="0" fillId="0" borderId="0" xfId="0" applyNumberFormat="1" applyBorder="1"/>
    <xf numFmtId="1" fontId="0" fillId="0" borderId="14" xfId="0" applyNumberFormat="1" applyBorder="1"/>
    <xf numFmtId="0" fontId="0" fillId="33" borderId="12" xfId="0" applyFill="1" applyBorder="1"/>
    <xf numFmtId="0" fontId="0" fillId="0" borderId="0" xfId="0" applyFill="1" applyBorder="1"/>
    <xf numFmtId="0" fontId="14" fillId="0" borderId="0" xfId="0" applyFont="1" applyBorder="1"/>
    <xf numFmtId="1" fontId="0" fillId="0" borderId="11" xfId="0" applyNumberFormat="1" applyBorder="1"/>
    <xf numFmtId="1" fontId="0" fillId="0" borderId="12" xfId="0" applyNumberFormat="1" applyBorder="1"/>
    <xf numFmtId="0" fontId="0" fillId="0" borderId="14" xfId="0" applyFill="1" applyBorder="1"/>
    <xf numFmtId="1" fontId="0" fillId="0" borderId="17" xfId="0" applyNumberFormat="1" applyBorder="1"/>
    <xf numFmtId="0" fontId="20" fillId="0" borderId="15" xfId="0" applyFont="1" applyBorder="1"/>
    <xf numFmtId="0" fontId="21" fillId="34" borderId="13" xfId="0" applyFont="1" applyFill="1" applyBorder="1"/>
    <xf numFmtId="0" fontId="0" fillId="34" borderId="0" xfId="0" applyFill="1"/>
    <xf numFmtId="2" fontId="0" fillId="34" borderId="0" xfId="0" applyNumberFormat="1" applyFill="1" applyBorder="1"/>
    <xf numFmtId="0" fontId="0" fillId="34" borderId="0" xfId="0" applyFill="1" applyBorder="1"/>
    <xf numFmtId="1" fontId="0" fillId="0" borderId="16" xfId="0" applyNumberFormat="1" applyBorder="1"/>
    <xf numFmtId="0" fontId="0" fillId="35" borderId="14" xfId="0" applyFill="1" applyBorder="1"/>
    <xf numFmtId="0" fontId="0" fillId="35" borderId="0" xfId="0" applyFill="1" applyBorder="1"/>
    <xf numFmtId="21" fontId="0" fillId="35" borderId="0" xfId="0" applyNumberFormat="1" applyFill="1" applyBorder="1"/>
    <xf numFmtId="2" fontId="0" fillId="35" borderId="0" xfId="0" applyNumberFormat="1" applyFill="1" applyBorder="1"/>
    <xf numFmtId="11" fontId="0" fillId="35" borderId="0" xfId="0" applyNumberFormat="1" applyFill="1" applyBorder="1"/>
    <xf numFmtId="0" fontId="0" fillId="35" borderId="0" xfId="0" applyFill="1"/>
    <xf numFmtId="21" fontId="0" fillId="35" borderId="0" xfId="0" applyNumberFormat="1" applyFill="1"/>
    <xf numFmtId="2" fontId="0" fillId="35" borderId="14" xfId="0" applyNumberFormat="1" applyFill="1" applyBorder="1"/>
    <xf numFmtId="0" fontId="0" fillId="35" borderId="15" xfId="0" applyFill="1" applyBorder="1"/>
    <xf numFmtId="1" fontId="0" fillId="35" borderId="0" xfId="0" applyNumberFormat="1" applyFill="1" applyBorder="1"/>
    <xf numFmtId="1" fontId="0" fillId="35" borderId="14" xfId="0" applyNumberFormat="1" applyFill="1" applyBorder="1"/>
    <xf numFmtId="11" fontId="0" fillId="35" borderId="12" xfId="0" applyNumberFormat="1" applyFill="1" applyBorder="1"/>
    <xf numFmtId="1" fontId="0" fillId="35" borderId="11" xfId="0" applyNumberFormat="1" applyFill="1" applyBorder="1"/>
    <xf numFmtId="1" fontId="0" fillId="35" borderId="12" xfId="0" applyNumberFormat="1" applyFill="1" applyBorder="1"/>
    <xf numFmtId="0" fontId="0" fillId="35" borderId="13" xfId="0" applyFill="1" applyBorder="1"/>
    <xf numFmtId="11" fontId="0" fillId="35" borderId="11" xfId="0" applyNumberFormat="1" applyFill="1" applyBorder="1"/>
    <xf numFmtId="11" fontId="0" fillId="35" borderId="22" xfId="0" applyNumberFormat="1" applyFill="1" applyBorder="1"/>
    <xf numFmtId="11" fontId="0" fillId="35" borderId="23" xfId="0" applyNumberFormat="1" applyFill="1" applyBorder="1"/>
    <xf numFmtId="0" fontId="0" fillId="0" borderId="21" xfId="0" applyBorder="1"/>
    <xf numFmtId="2" fontId="0" fillId="0" borderId="21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0" borderId="28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2" fontId="0" fillId="0" borderId="31" xfId="0" applyNumberForma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166" fontId="0" fillId="0" borderId="21" xfId="0" applyNumberFormat="1" applyBorder="1"/>
    <xf numFmtId="2" fontId="0" fillId="0" borderId="21" xfId="0" applyNumberFormat="1" applyFill="1" applyBorder="1"/>
    <xf numFmtId="2" fontId="0" fillId="35" borderId="23" xfId="0" applyNumberFormat="1" applyFill="1" applyBorder="1"/>
    <xf numFmtId="2" fontId="0" fillId="0" borderId="13" xfId="0" applyNumberFormat="1" applyBorder="1"/>
    <xf numFmtId="0" fontId="0" fillId="0" borderId="28" xfId="0" applyBorder="1"/>
    <xf numFmtId="0" fontId="0" fillId="0" borderId="29" xfId="0" applyBorder="1"/>
    <xf numFmtId="2" fontId="0" fillId="0" borderId="33" xfId="0" applyNumberFormat="1" applyBorder="1"/>
    <xf numFmtId="0" fontId="0" fillId="0" borderId="38" xfId="0" applyBorder="1"/>
    <xf numFmtId="2" fontId="0" fillId="0" borderId="24" xfId="0" applyNumberFormat="1" applyBorder="1"/>
    <xf numFmtId="0" fontId="0" fillId="0" borderId="42" xfId="0" applyBorder="1"/>
    <xf numFmtId="2" fontId="0" fillId="0" borderId="0" xfId="0" applyNumberFormat="1" applyFill="1" applyBorder="1"/>
    <xf numFmtId="11" fontId="0" fillId="0" borderId="23" xfId="0" applyNumberFormat="1" applyBorder="1"/>
    <xf numFmtId="2" fontId="0" fillId="0" borderId="23" xfId="0" applyNumberFormat="1" applyBorder="1"/>
    <xf numFmtId="0" fontId="0" fillId="0" borderId="15" xfId="0" applyFill="1" applyBorder="1"/>
    <xf numFmtId="166" fontId="0" fillId="0" borderId="15" xfId="0" applyNumberFormat="1" applyBorder="1"/>
    <xf numFmtId="0" fontId="0" fillId="0" borderId="43" xfId="0" applyBorder="1"/>
    <xf numFmtId="0" fontId="0" fillId="0" borderId="44" xfId="0" applyBorder="1"/>
    <xf numFmtId="0" fontId="0" fillId="0" borderId="46" xfId="0" applyBorder="1"/>
    <xf numFmtId="0" fontId="0" fillId="0" borderId="47" xfId="0" applyBorder="1"/>
    <xf numFmtId="166" fontId="0" fillId="0" borderId="29" xfId="0" applyNumberFormat="1" applyBorder="1"/>
    <xf numFmtId="166" fontId="0" fillId="0" borderId="31" xfId="0" applyNumberFormat="1" applyBorder="1"/>
    <xf numFmtId="166" fontId="0" fillId="0" borderId="32" xfId="0" applyNumberFormat="1" applyBorder="1"/>
    <xf numFmtId="0" fontId="0" fillId="33" borderId="21" xfId="0" applyFill="1" applyBorder="1"/>
    <xf numFmtId="166" fontId="0" fillId="33" borderId="21" xfId="0" applyNumberFormat="1" applyFill="1" applyBorder="1"/>
    <xf numFmtId="0" fontId="0" fillId="0" borderId="0" xfId="0" applyFill="1"/>
    <xf numFmtId="0" fontId="0" fillId="0" borderId="21" xfId="0" applyFill="1" applyBorder="1"/>
    <xf numFmtId="166" fontId="0" fillId="0" borderId="21" xfId="0" applyNumberFormat="1" applyFill="1" applyBorder="1"/>
    <xf numFmtId="166" fontId="0" fillId="0" borderId="12" xfId="0" applyNumberFormat="1" applyBorder="1"/>
    <xf numFmtId="166" fontId="0" fillId="35" borderId="15" xfId="0" applyNumberFormat="1" applyFill="1" applyBorder="1"/>
    <xf numFmtId="166" fontId="0" fillId="35" borderId="13" xfId="0" applyNumberFormat="1" applyFill="1" applyBorder="1"/>
    <xf numFmtId="166" fontId="0" fillId="35" borderId="24" xfId="0" applyNumberFormat="1" applyFill="1" applyBorder="1"/>
    <xf numFmtId="166" fontId="0" fillId="0" borderId="18" xfId="0" applyNumberFormat="1" applyBorder="1"/>
    <xf numFmtId="166" fontId="0" fillId="0" borderId="13" xfId="0" applyNumberFormat="1" applyBorder="1"/>
    <xf numFmtId="166" fontId="0" fillId="0" borderId="20" xfId="0" applyNumberFormat="1" applyBorder="1"/>
    <xf numFmtId="166" fontId="0" fillId="0" borderId="34" xfId="0" applyNumberFormat="1" applyBorder="1"/>
    <xf numFmtId="164" fontId="0" fillId="0" borderId="21" xfId="0" applyNumberFormat="1" applyBorder="1"/>
    <xf numFmtId="11" fontId="0" fillId="0" borderId="21" xfId="0" applyNumberFormat="1" applyBorder="1"/>
    <xf numFmtId="0" fontId="14" fillId="0" borderId="25" xfId="0" applyFont="1" applyBorder="1"/>
    <xf numFmtId="11" fontId="0" fillId="0" borderId="28" xfId="0" applyNumberFormat="1" applyBorder="1"/>
    <xf numFmtId="11" fontId="0" fillId="0" borderId="30" xfId="0" applyNumberFormat="1" applyBorder="1"/>
    <xf numFmtId="11" fontId="0" fillId="0" borderId="31" xfId="0" applyNumberFormat="1" applyBorder="1"/>
    <xf numFmtId="0" fontId="0" fillId="0" borderId="21" xfId="0" applyBorder="1" applyAlignment="1">
      <alignment horizontal="center"/>
    </xf>
    <xf numFmtId="0" fontId="22" fillId="0" borderId="0" xfId="0" applyFont="1"/>
    <xf numFmtId="0" fontId="0" fillId="36" borderId="21" xfId="0" applyFill="1" applyBorder="1"/>
    <xf numFmtId="166" fontId="0" fillId="36" borderId="21" xfId="0" applyNumberFormat="1" applyFill="1" applyBorder="1"/>
    <xf numFmtId="0" fontId="0" fillId="36" borderId="0" xfId="0" applyFill="1"/>
    <xf numFmtId="164" fontId="0" fillId="37" borderId="0" xfId="0" applyNumberFormat="1" applyFill="1" applyBorder="1"/>
    <xf numFmtId="164" fontId="0" fillId="37" borderId="12" xfId="0" applyNumberFormat="1" applyFill="1" applyBorder="1"/>
    <xf numFmtId="0" fontId="0" fillId="37" borderId="0" xfId="0" applyFill="1"/>
    <xf numFmtId="164" fontId="0" fillId="37" borderId="17" xfId="0" applyNumberFormat="1" applyFill="1" applyBorder="1"/>
    <xf numFmtId="0" fontId="0" fillId="0" borderId="0" xfId="0" applyNumberFormat="1"/>
    <xf numFmtId="167" fontId="0" fillId="0" borderId="0" xfId="0" applyNumberFormat="1"/>
    <xf numFmtId="2" fontId="0" fillId="35" borderId="53" xfId="0" applyNumberFormat="1" applyFill="1" applyBorder="1"/>
    <xf numFmtId="0" fontId="0" fillId="35" borderId="53" xfId="0" applyFill="1" applyBorder="1"/>
    <xf numFmtId="2" fontId="0" fillId="35" borderId="12" xfId="0" applyNumberFormat="1" applyFill="1" applyBorder="1"/>
    <xf numFmtId="0" fontId="0" fillId="35" borderId="12" xfId="0" applyFill="1" applyBorder="1"/>
    <xf numFmtId="166" fontId="0" fillId="0" borderId="0" xfId="0" applyNumberFormat="1" applyFill="1" applyBorder="1"/>
    <xf numFmtId="166" fontId="0" fillId="39" borderId="21" xfId="0" applyNumberFormat="1" applyFill="1" applyBorder="1"/>
    <xf numFmtId="0" fontId="0" fillId="39" borderId="21" xfId="0" applyFill="1" applyBorder="1"/>
    <xf numFmtId="0" fontId="0" fillId="33" borderId="0" xfId="0" applyFill="1"/>
    <xf numFmtId="165" fontId="0" fillId="0" borderId="0" xfId="0" applyNumberFormat="1"/>
    <xf numFmtId="165" fontId="0" fillId="0" borderId="12" xfId="0" applyNumberFormat="1" applyBorder="1"/>
    <xf numFmtId="165" fontId="0" fillId="0" borderId="17" xfId="0" applyNumberFormat="1" applyBorder="1"/>
    <xf numFmtId="164" fontId="0" fillId="39" borderId="0" xfId="0" applyNumberFormat="1" applyFill="1"/>
    <xf numFmtId="164" fontId="0" fillId="38" borderId="0" xfId="0" applyNumberFormat="1" applyFill="1"/>
    <xf numFmtId="164" fontId="0" fillId="38" borderId="0" xfId="0" applyNumberFormat="1" applyFill="1" applyBorder="1"/>
    <xf numFmtId="0" fontId="0" fillId="0" borderId="54" xfId="0" applyNumberFormat="1" applyBorder="1"/>
    <xf numFmtId="0" fontId="0" fillId="0" borderId="55" xfId="0" applyNumberFormat="1" applyBorder="1"/>
    <xf numFmtId="167" fontId="0" fillId="0" borderId="55" xfId="0" applyNumberFormat="1" applyBorder="1"/>
    <xf numFmtId="2" fontId="0" fillId="0" borderId="55" xfId="0" applyNumberFormat="1" applyBorder="1"/>
    <xf numFmtId="0" fontId="0" fillId="0" borderId="55" xfId="0" applyBorder="1"/>
    <xf numFmtId="164" fontId="0" fillId="0" borderId="55" xfId="0" applyNumberFormat="1" applyBorder="1"/>
    <xf numFmtId="0" fontId="0" fillId="0" borderId="56" xfId="0" applyBorder="1"/>
    <xf numFmtId="0" fontId="0" fillId="0" borderId="45" xfId="0" applyNumberFormat="1" applyBorder="1"/>
    <xf numFmtId="0" fontId="0" fillId="0" borderId="57" xfId="0" applyNumberFormat="1" applyBorder="1"/>
    <xf numFmtId="0" fontId="0" fillId="0" borderId="0" xfId="0" applyNumberFormat="1" applyBorder="1"/>
    <xf numFmtId="167" fontId="0" fillId="0" borderId="0" xfId="0" applyNumberFormat="1" applyBorder="1"/>
    <xf numFmtId="0" fontId="0" fillId="0" borderId="47" xfId="0" applyNumberFormat="1" applyBorder="1"/>
    <xf numFmtId="0" fontId="0" fillId="38" borderId="0" xfId="0" applyFill="1" applyBorder="1"/>
    <xf numFmtId="0" fontId="0" fillId="0" borderId="58" xfId="0" applyNumberFormat="1" applyBorder="1"/>
    <xf numFmtId="0" fontId="0" fillId="0" borderId="59" xfId="0" applyNumberFormat="1" applyBorder="1"/>
    <xf numFmtId="167" fontId="0" fillId="0" borderId="59" xfId="0" applyNumberFormat="1" applyBorder="1"/>
    <xf numFmtId="0" fontId="0" fillId="0" borderId="59" xfId="0" applyBorder="1"/>
    <xf numFmtId="0" fontId="0" fillId="0" borderId="50" xfId="0" applyNumberFormat="1" applyBorder="1"/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5" xfId="0" applyBorder="1" applyAlignment="1">
      <alignment horizont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7">
    <dxf>
      <numFmt numFmtId="0" formatCode="General"/>
    </dxf>
    <dxf>
      <numFmt numFmtId="167" formatCode="[$-F400]h:mm:ss\ AM/PM"/>
    </dxf>
    <dxf>
      <numFmt numFmtId="0" formatCode="General"/>
    </dxf>
    <dxf>
      <numFmt numFmtId="0" formatCode="General"/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Offset Difference</a:t>
            </a:r>
            <a:r>
              <a:rPr lang="en-US" altLang="ja-JP" baseline="0"/>
              <a:t> [ps]</a:t>
            </a:r>
            <a:endParaRPr lang="ja-JP" altLang="en-US"/>
          </a:p>
        </c:rich>
      </c:tx>
      <c:layout>
        <c:manualLayout>
          <c:xMode val="edge"/>
          <c:yMode val="edge"/>
          <c:x val="0.331715223097112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80336832895888"/>
          <c:y val="0.17171296296296296"/>
          <c:w val="0.77378915135608051"/>
          <c:h val="0.70696741032370958"/>
        </c:manualLayout>
      </c:layout>
      <c:scatterChart>
        <c:scatterStyle val="lineMarker"/>
        <c:varyColors val="0"/>
        <c:ser>
          <c:idx val="0"/>
          <c:order val="0"/>
          <c:tx>
            <c:v>Sol3-Sol5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Compare1!$AF$9:$AF$20</c:f>
              <c:numCache>
                <c:formatCode>0</c:formatCode>
                <c:ptCount val="12"/>
                <c:pt idx="0">
                  <c:v>9.0000000000366747</c:v>
                </c:pt>
                <c:pt idx="1">
                  <c:v>35.000000000330857</c:v>
                </c:pt>
                <c:pt idx="2">
                  <c:v>43.999999999944016</c:v>
                </c:pt>
                <c:pt idx="3">
                  <c:v>35.999999999723187</c:v>
                </c:pt>
                <c:pt idx="4">
                  <c:v>12.000000000331244</c:v>
                </c:pt>
                <c:pt idx="5">
                  <c:v>25.000000000054818</c:v>
                </c:pt>
                <c:pt idx="6">
                  <c:v>34.999999999907338</c:v>
                </c:pt>
                <c:pt idx="7">
                  <c:v>15.000000000202297</c:v>
                </c:pt>
                <c:pt idx="8">
                  <c:v>15.000000000202297</c:v>
                </c:pt>
                <c:pt idx="9">
                  <c:v>12.999999999723574</c:v>
                </c:pt>
                <c:pt idx="10">
                  <c:v>7.9999999951386318</c:v>
                </c:pt>
                <c:pt idx="11">
                  <c:v>6.9999999991344346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31-4CB8-93A6-6C2C6FC2377A}"/>
            </c:ext>
          </c:extLst>
        </c:ser>
        <c:ser>
          <c:idx val="1"/>
          <c:order val="1"/>
          <c:tx>
            <c:v>NICT-Sol3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Compare1!$AP$9:$AP$20</c:f>
              <c:numCache>
                <c:formatCode>0</c:formatCode>
                <c:ptCount val="12"/>
                <c:pt idx="0">
                  <c:v>-121.99999999997952</c:v>
                </c:pt>
                <c:pt idx="1">
                  <c:v>147.99999999985019</c:v>
                </c:pt>
                <c:pt idx="2">
                  <c:v>48.000000000054428</c:v>
                </c:pt>
                <c:pt idx="3">
                  <c:v>-47.999999999630909</c:v>
                </c:pt>
                <c:pt idx="4">
                  <c:v>20.999999999944404</c:v>
                </c:pt>
                <c:pt idx="5">
                  <c:v>-36.999999999539028</c:v>
                </c:pt>
                <c:pt idx="6">
                  <c:v>23.000000000423128</c:v>
                </c:pt>
                <c:pt idx="7">
                  <c:v>36.000000000146699</c:v>
                </c:pt>
                <c:pt idx="8">
                  <c:v>-253.00000000041922</c:v>
                </c:pt>
                <c:pt idx="9">
                  <c:v>5.0000000003497771</c:v>
                </c:pt>
                <c:pt idx="10">
                  <c:v>0</c:v>
                </c:pt>
                <c:pt idx="11">
                  <c:v>55.000000003847546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31-4CB8-93A6-6C2C6FC2377A}"/>
            </c:ext>
          </c:extLst>
        </c:ser>
        <c:ser>
          <c:idx val="2"/>
          <c:order val="2"/>
          <c:tx>
            <c:v>NICT-Sol5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Compare1!$AW$9:$AW$20</c:f>
              <c:numCache>
                <c:formatCode>0</c:formatCode>
                <c:ptCount val="12"/>
                <c:pt idx="0">
                  <c:v>-112.99999999994284</c:v>
                </c:pt>
                <c:pt idx="1">
                  <c:v>183.00000000018105</c:v>
                </c:pt>
                <c:pt idx="2">
                  <c:v>91.999999999998437</c:v>
                </c:pt>
                <c:pt idx="3">
                  <c:v>-11.999999999907727</c:v>
                </c:pt>
                <c:pt idx="4">
                  <c:v>33.000000000275648</c:v>
                </c:pt>
                <c:pt idx="5">
                  <c:v>-11.999999999484212</c:v>
                </c:pt>
                <c:pt idx="6">
                  <c:v>58.000000000330466</c:v>
                </c:pt>
                <c:pt idx="7">
                  <c:v>51.000000000348997</c:v>
                </c:pt>
                <c:pt idx="8">
                  <c:v>-238.00000000021694</c:v>
                </c:pt>
                <c:pt idx="9">
                  <c:v>18.000000000073349</c:v>
                </c:pt>
                <c:pt idx="10">
                  <c:v>7.9999999951386318</c:v>
                </c:pt>
                <c:pt idx="11">
                  <c:v>62.000000002981977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31-4CB8-93A6-6C2C6FC23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692648"/>
        <c:axId val="444162872"/>
      </c:scatterChart>
      <c:valAx>
        <c:axId val="618692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Days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62872"/>
        <c:crosses val="autoZero"/>
        <c:crossBetween val="midCat"/>
      </c:valAx>
      <c:valAx>
        <c:axId val="44416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Offset Difference [psec]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92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18963254593168"/>
          <c:y val="6.3575386410032075E-2"/>
          <c:w val="0.14281036745406825"/>
          <c:h val="0.23437664041994752"/>
        </c:manualLayout>
      </c:layout>
      <c:overlay val="0"/>
      <c:spPr>
        <a:solidFill>
          <a:schemeClr val="bg1"/>
        </a:solidFill>
        <a:ln>
          <a:solidFill>
            <a:srgbClr val="0000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Rate Difference</a:t>
            </a:r>
            <a:r>
              <a:rPr lang="en-US" altLang="ja-JP" baseline="0"/>
              <a:t> [0.1fs/s]</a:t>
            </a:r>
            <a:endParaRPr lang="ja-JP" altLang="en-US"/>
          </a:p>
        </c:rich>
      </c:tx>
      <c:layout>
        <c:manualLayout>
          <c:xMode val="edge"/>
          <c:yMode val="edge"/>
          <c:x val="0.331715223097112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80336832895888"/>
          <c:y val="0.17171296296296296"/>
          <c:w val="0.77378915135608051"/>
          <c:h val="0.70696741032370958"/>
        </c:manualLayout>
      </c:layout>
      <c:scatterChart>
        <c:scatterStyle val="lineMarker"/>
        <c:varyColors val="0"/>
        <c:ser>
          <c:idx val="0"/>
          <c:order val="0"/>
          <c:tx>
            <c:v>Sol3-Sol5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Compare1!$AI$9:$AI$20</c:f>
              <c:numCache>
                <c:formatCode>0.00</c:formatCode>
                <c:ptCount val="12"/>
                <c:pt idx="0">
                  <c:v>0.1000000000003638</c:v>
                </c:pt>
                <c:pt idx="1">
                  <c:v>-0.8000000000001819</c:v>
                </c:pt>
                <c:pt idx="2">
                  <c:v>-0.1000000000003638</c:v>
                </c:pt>
                <c:pt idx="3">
                  <c:v>-0.29999999999972715</c:v>
                </c:pt>
                <c:pt idx="4">
                  <c:v>0.90000000000009095</c:v>
                </c:pt>
                <c:pt idx="5">
                  <c:v>-0.3999999999996362</c:v>
                </c:pt>
                <c:pt idx="6">
                  <c:v>9.9999999999454303E-2</c:v>
                </c:pt>
                <c:pt idx="7">
                  <c:v>-9.9999999998544808E-2</c:v>
                </c:pt>
                <c:pt idx="8">
                  <c:v>0.5</c:v>
                </c:pt>
                <c:pt idx="9">
                  <c:v>-1.1999999999989086</c:v>
                </c:pt>
                <c:pt idx="10">
                  <c:v>2.0000000000009095</c:v>
                </c:pt>
                <c:pt idx="11">
                  <c:v>-0.6999999999998181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33-4764-8E72-3D30B181A9BE}"/>
            </c:ext>
          </c:extLst>
        </c:ser>
        <c:ser>
          <c:idx val="1"/>
          <c:order val="1"/>
          <c:tx>
            <c:v>NICT-Sol3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Compare1!$AS$9:$AS$20</c:f>
              <c:numCache>
                <c:formatCode>0.00</c:formatCode>
                <c:ptCount val="12"/>
                <c:pt idx="0">
                  <c:v>19.5</c:v>
                </c:pt>
                <c:pt idx="1">
                  <c:v>-1.5000000000004547</c:v>
                </c:pt>
                <c:pt idx="2">
                  <c:v>-1.4000000000000909</c:v>
                </c:pt>
                <c:pt idx="3">
                  <c:v>-0.80000000000063665</c:v>
                </c:pt>
                <c:pt idx="4">
                  <c:v>-1.4000000000000909</c:v>
                </c:pt>
                <c:pt idx="5">
                  <c:v>-4.1000000000008185</c:v>
                </c:pt>
                <c:pt idx="6">
                  <c:v>-3.0999999999999091</c:v>
                </c:pt>
                <c:pt idx="7">
                  <c:v>-3.1000000000003638</c:v>
                </c:pt>
                <c:pt idx="8">
                  <c:v>22.900000000000546</c:v>
                </c:pt>
                <c:pt idx="9">
                  <c:v>-1.9000000000005457</c:v>
                </c:pt>
                <c:pt idx="10">
                  <c:v>-11.900000000000546</c:v>
                </c:pt>
                <c:pt idx="11">
                  <c:v>-8.8000000000001819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33-4764-8E72-3D30B181A9BE}"/>
            </c:ext>
          </c:extLst>
        </c:ser>
        <c:ser>
          <c:idx val="2"/>
          <c:order val="2"/>
          <c:tx>
            <c:v>NICT-Sol5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Compare1!$AZ$9:$AZ$20</c:f>
              <c:numCache>
                <c:formatCode>0.00</c:formatCode>
                <c:ptCount val="12"/>
                <c:pt idx="0">
                  <c:v>19.600000000000364</c:v>
                </c:pt>
                <c:pt idx="1">
                  <c:v>-2.3000000000006366</c:v>
                </c:pt>
                <c:pt idx="2">
                  <c:v>-1.5000000000004547</c:v>
                </c:pt>
                <c:pt idx="3">
                  <c:v>-1.1000000000003638</c:v>
                </c:pt>
                <c:pt idx="4">
                  <c:v>-0.5</c:v>
                </c:pt>
                <c:pt idx="5">
                  <c:v>-4.5000000000004547</c:v>
                </c:pt>
                <c:pt idx="6">
                  <c:v>-3.0000000000004547</c:v>
                </c:pt>
                <c:pt idx="7">
                  <c:v>-3.1999999999989086</c:v>
                </c:pt>
                <c:pt idx="8">
                  <c:v>23.400000000000546</c:v>
                </c:pt>
                <c:pt idx="9">
                  <c:v>-3.0999999999994543</c:v>
                </c:pt>
                <c:pt idx="10">
                  <c:v>-9.8999999999996362</c:v>
                </c:pt>
                <c:pt idx="11">
                  <c:v>-9.5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33-4764-8E72-3D30B181A9BE}"/>
            </c:ext>
          </c:extLst>
        </c:ser>
        <c:ser>
          <c:idx val="3"/>
          <c:order val="3"/>
          <c:tx>
            <c:v>NICT(WX)-NICT(WV)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Compare1!$BH$9:$BH$20</c:f>
              <c:numCache>
                <c:formatCode>0.00</c:formatCode>
                <c:ptCount val="12"/>
                <c:pt idx="0">
                  <c:v>4</c:v>
                </c:pt>
                <c:pt idx="1">
                  <c:v>5.4999999999995453</c:v>
                </c:pt>
                <c:pt idx="2">
                  <c:v>-3.5999999999999091</c:v>
                </c:pt>
                <c:pt idx="3">
                  <c:v>-18.799999999999727</c:v>
                </c:pt>
                <c:pt idx="4">
                  <c:v>-9.9999999999454303E-2</c:v>
                </c:pt>
                <c:pt idx="5">
                  <c:v>-2.0000000000004547</c:v>
                </c:pt>
                <c:pt idx="6">
                  <c:v>8.5999999999999091</c:v>
                </c:pt>
                <c:pt idx="7">
                  <c:v>-7.1999999999998181</c:v>
                </c:pt>
                <c:pt idx="8">
                  <c:v>-0.1999999999998181</c:v>
                </c:pt>
                <c:pt idx="9">
                  <c:v>-6.8999999999996362</c:v>
                </c:pt>
                <c:pt idx="10">
                  <c:v>4.1999999999998181</c:v>
                </c:pt>
                <c:pt idx="11">
                  <c:v>6.2000000000007276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33-4764-8E72-3D30B181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692648"/>
        <c:axId val="444162872"/>
      </c:scatterChart>
      <c:valAx>
        <c:axId val="618692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Days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62872"/>
        <c:crosses val="autoZero"/>
        <c:crossBetween val="midCat"/>
      </c:valAx>
      <c:valAx>
        <c:axId val="44416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Rate Difference [fs/s]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92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18963254593168"/>
          <c:y val="6.3575386410032075E-2"/>
          <c:w val="0.19281036745406824"/>
          <c:h val="0.31250218722659673"/>
        </c:manualLayout>
      </c:layout>
      <c:overlay val="0"/>
      <c:spPr>
        <a:solidFill>
          <a:schemeClr val="bg1"/>
        </a:solidFill>
        <a:ln>
          <a:solidFill>
            <a:srgbClr val="0000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Offset Difference</a:t>
            </a:r>
            <a:r>
              <a:rPr lang="en-US" altLang="ja-JP" baseline="0"/>
              <a:t> [ps]</a:t>
            </a:r>
            <a:endParaRPr lang="ja-JP" altLang="en-US"/>
          </a:p>
        </c:rich>
      </c:tx>
      <c:layout>
        <c:manualLayout>
          <c:xMode val="edge"/>
          <c:yMode val="edge"/>
          <c:x val="0.331715223097112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80336832895888"/>
          <c:y val="0.17171296296296296"/>
          <c:w val="0.77378915135608051"/>
          <c:h val="0.70696741032370958"/>
        </c:manualLayout>
      </c:layout>
      <c:scatterChart>
        <c:scatterStyle val="lineMarker"/>
        <c:varyColors val="0"/>
        <c:ser>
          <c:idx val="0"/>
          <c:order val="0"/>
          <c:tx>
            <c:v>Sol3-Sol5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Compare1!$AE$26:$AE$37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Compare1!$AF$26:$AF$37</c:f>
              <c:numCache>
                <c:formatCode>0</c:formatCode>
                <c:ptCount val="12"/>
                <c:pt idx="0">
                  <c:v>-76.999999999796145</c:v>
                </c:pt>
                <c:pt idx="1">
                  <c:v>-62.000000000017366</c:v>
                </c:pt>
                <c:pt idx="2">
                  <c:v>52.999999999980687</c:v>
                </c:pt>
                <c:pt idx="3">
                  <c:v>16.000000000018144</c:v>
                </c:pt>
                <c:pt idx="4">
                  <c:v>5.9999999997421058</c:v>
                </c:pt>
                <c:pt idx="5">
                  <c:v>41.999999999888807</c:v>
                </c:pt>
                <c:pt idx="6">
                  <c:v>116.99999999920622</c:v>
                </c:pt>
                <c:pt idx="7">
                  <c:v>19.000000000312713</c:v>
                </c:pt>
                <c:pt idx="8">
                  <c:v>87.999999999888033</c:v>
                </c:pt>
                <c:pt idx="9">
                  <c:v>-25.000000000054818</c:v>
                </c:pt>
                <c:pt idx="10">
                  <c:v>-25.999999997753079</c:v>
                </c:pt>
                <c:pt idx="11">
                  <c:v>35.999999998452637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47-4C37-BB15-855B5ADB6A7A}"/>
            </c:ext>
          </c:extLst>
        </c:ser>
        <c:ser>
          <c:idx val="1"/>
          <c:order val="1"/>
          <c:tx>
            <c:v>NICT-Sol3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Compare1!$AP$26:$AP$37</c:f>
              <c:numCache>
                <c:formatCode>0</c:formatCode>
                <c:ptCount val="12"/>
                <c:pt idx="0">
                  <c:v>185.99999999962859</c:v>
                </c:pt>
                <c:pt idx="1">
                  <c:v>607.99999999984243</c:v>
                </c:pt>
                <c:pt idx="2">
                  <c:v>80.999999999906564</c:v>
                </c:pt>
                <c:pt idx="3">
                  <c:v>-39.000000000017756</c:v>
                </c:pt>
                <c:pt idx="4">
                  <c:v>-2.9999999998710529</c:v>
                </c:pt>
                <c:pt idx="5">
                  <c:v>-51.000000000348997</c:v>
                </c:pt>
                <c:pt idx="6">
                  <c:v>106.00000000080841</c:v>
                </c:pt>
                <c:pt idx="7">
                  <c:v>-147.00000000045785</c:v>
                </c:pt>
                <c:pt idx="8">
                  <c:v>-273.9999999995166</c:v>
                </c:pt>
                <c:pt idx="9">
                  <c:v>50.000000000109637</c:v>
                </c:pt>
                <c:pt idx="10">
                  <c:v>49.000000000717307</c:v>
                </c:pt>
                <c:pt idx="11">
                  <c:v>78.000000000035513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47-4C37-BB15-855B5ADB6A7A}"/>
            </c:ext>
          </c:extLst>
        </c:ser>
        <c:ser>
          <c:idx val="2"/>
          <c:order val="2"/>
          <c:tx>
            <c:v>NICT-Sol5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Compare1!$AW$26:$AW$37</c:f>
              <c:numCache>
                <c:formatCode>0</c:formatCode>
                <c:ptCount val="12"/>
                <c:pt idx="0">
                  <c:v>108.99999999983243</c:v>
                </c:pt>
                <c:pt idx="1">
                  <c:v>545.99999999982504</c:v>
                </c:pt>
                <c:pt idx="2">
                  <c:v>133.99999999988725</c:v>
                </c:pt>
                <c:pt idx="3">
                  <c:v>-22.999999999999609</c:v>
                </c:pt>
                <c:pt idx="4">
                  <c:v>2.9999999998710529</c:v>
                </c:pt>
                <c:pt idx="5">
                  <c:v>-9.0000000004601919</c:v>
                </c:pt>
                <c:pt idx="6">
                  <c:v>223.00000000001464</c:v>
                </c:pt>
                <c:pt idx="7">
                  <c:v>-128.00000000014515</c:v>
                </c:pt>
                <c:pt idx="8">
                  <c:v>-185.99999999962859</c:v>
                </c:pt>
                <c:pt idx="9">
                  <c:v>25.000000000054818</c:v>
                </c:pt>
                <c:pt idx="10">
                  <c:v>23.000000002964224</c:v>
                </c:pt>
                <c:pt idx="11">
                  <c:v>113.99999999848814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47-4C37-BB15-855B5ADB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692648"/>
        <c:axId val="444162872"/>
      </c:scatterChart>
      <c:valAx>
        <c:axId val="618692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Days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62872"/>
        <c:crosses val="autoZero"/>
        <c:crossBetween val="midCat"/>
      </c:valAx>
      <c:valAx>
        <c:axId val="44416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Offset Difference [psec]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92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18963254593168"/>
          <c:y val="6.3575386410032075E-2"/>
          <c:w val="0.14281036745406825"/>
          <c:h val="0.23437664041994752"/>
        </c:manualLayout>
      </c:layout>
      <c:overlay val="0"/>
      <c:spPr>
        <a:solidFill>
          <a:schemeClr val="bg1"/>
        </a:solidFill>
        <a:ln>
          <a:solidFill>
            <a:srgbClr val="0000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Rate Difference</a:t>
            </a:r>
            <a:r>
              <a:rPr lang="en-US" altLang="ja-JP" baseline="0"/>
              <a:t> [0.1fs/s]</a:t>
            </a:r>
            <a:endParaRPr lang="ja-JP" altLang="en-US"/>
          </a:p>
        </c:rich>
      </c:tx>
      <c:layout>
        <c:manualLayout>
          <c:xMode val="edge"/>
          <c:yMode val="edge"/>
          <c:x val="0.331715223097112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80336832895888"/>
          <c:y val="0.17171296296296296"/>
          <c:w val="0.77378915135608051"/>
          <c:h val="0.70696741032370958"/>
        </c:manualLayout>
      </c:layout>
      <c:scatterChart>
        <c:scatterStyle val="lineMarker"/>
        <c:varyColors val="0"/>
        <c:ser>
          <c:idx val="0"/>
          <c:order val="0"/>
          <c:tx>
            <c:v>Sol3-Sol5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Compare1!$AI$26:$AI$37</c:f>
              <c:numCache>
                <c:formatCode>0.00</c:formatCode>
                <c:ptCount val="12"/>
                <c:pt idx="0">
                  <c:v>6.5999999999994543</c:v>
                </c:pt>
                <c:pt idx="1">
                  <c:v>8.9000000000000909</c:v>
                </c:pt>
                <c:pt idx="2">
                  <c:v>-0.29999999999972715</c:v>
                </c:pt>
                <c:pt idx="3">
                  <c:v>-0.5</c:v>
                </c:pt>
                <c:pt idx="4">
                  <c:v>0</c:v>
                </c:pt>
                <c:pt idx="5">
                  <c:v>-0.3000000000001819</c:v>
                </c:pt>
                <c:pt idx="6">
                  <c:v>-3.5000000000004547</c:v>
                </c:pt>
                <c:pt idx="7">
                  <c:v>-4.9000000000005457</c:v>
                </c:pt>
                <c:pt idx="8">
                  <c:v>-2.8000000000001819</c:v>
                </c:pt>
                <c:pt idx="9">
                  <c:v>1.5999999999994543</c:v>
                </c:pt>
                <c:pt idx="10">
                  <c:v>1.8000000000001819</c:v>
                </c:pt>
                <c:pt idx="11">
                  <c:v>-3.6999999999998181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46-4CBB-905B-EDA7B5A9A25F}"/>
            </c:ext>
          </c:extLst>
        </c:ser>
        <c:ser>
          <c:idx val="1"/>
          <c:order val="1"/>
          <c:tx>
            <c:v>NICT-Sol3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Compare1!$AS$26:$AS$37</c:f>
              <c:numCache>
                <c:formatCode>0.00</c:formatCode>
                <c:ptCount val="12"/>
                <c:pt idx="0">
                  <c:v>9.8000000000001819</c:v>
                </c:pt>
                <c:pt idx="1">
                  <c:v>-18.700000000000273</c:v>
                </c:pt>
                <c:pt idx="2">
                  <c:v>2.9999999999995453</c:v>
                </c:pt>
                <c:pt idx="3">
                  <c:v>19.599999999999454</c:v>
                </c:pt>
                <c:pt idx="4">
                  <c:v>0.99999999999954525</c:v>
                </c:pt>
                <c:pt idx="5">
                  <c:v>-2.5999999999999091</c:v>
                </c:pt>
                <c:pt idx="6">
                  <c:v>-7.4999999999995453</c:v>
                </c:pt>
                <c:pt idx="7">
                  <c:v>9.8000000000001819</c:v>
                </c:pt>
                <c:pt idx="8">
                  <c:v>26.600000000000364</c:v>
                </c:pt>
                <c:pt idx="9">
                  <c:v>1.6999999999998181</c:v>
                </c:pt>
                <c:pt idx="10">
                  <c:v>-15</c:v>
                </c:pt>
                <c:pt idx="11">
                  <c:v>-11.800000000000182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46-4CBB-905B-EDA7B5A9A25F}"/>
            </c:ext>
          </c:extLst>
        </c:ser>
        <c:ser>
          <c:idx val="2"/>
          <c:order val="2"/>
          <c:tx>
            <c:v>NICT-Sol5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Compare1!$AZ$26:$AZ$37</c:f>
              <c:numCache>
                <c:formatCode>0.00</c:formatCode>
                <c:ptCount val="12"/>
                <c:pt idx="0">
                  <c:v>16.399999999999636</c:v>
                </c:pt>
                <c:pt idx="1">
                  <c:v>-9.8000000000001819</c:v>
                </c:pt>
                <c:pt idx="2">
                  <c:v>2.6999999999998181</c:v>
                </c:pt>
                <c:pt idx="3">
                  <c:v>19.099999999999454</c:v>
                </c:pt>
                <c:pt idx="4">
                  <c:v>0.99999999999954525</c:v>
                </c:pt>
                <c:pt idx="5">
                  <c:v>-2.9000000000000909</c:v>
                </c:pt>
                <c:pt idx="6">
                  <c:v>-11</c:v>
                </c:pt>
                <c:pt idx="7">
                  <c:v>4.8999999999996362</c:v>
                </c:pt>
                <c:pt idx="8">
                  <c:v>23.800000000000182</c:v>
                </c:pt>
                <c:pt idx="9">
                  <c:v>3.2999999999992724</c:v>
                </c:pt>
                <c:pt idx="10">
                  <c:v>-13.199999999999818</c:v>
                </c:pt>
                <c:pt idx="11">
                  <c:v>-15.5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46-4CBB-905B-EDA7B5A9A25F}"/>
            </c:ext>
          </c:extLst>
        </c:ser>
        <c:ser>
          <c:idx val="3"/>
          <c:order val="3"/>
          <c:tx>
            <c:v>NICT(WX)-NICT(WV)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Compare1!$AE$9:$AE$20</c:f>
              <c:numCache>
                <c:formatCode>0.00</c:formatCode>
                <c:ptCount val="12"/>
                <c:pt idx="0">
                  <c:v>0</c:v>
                </c:pt>
                <c:pt idx="1">
                  <c:v>20.378472000003967</c:v>
                </c:pt>
                <c:pt idx="2">
                  <c:v>30.684028000003309</c:v>
                </c:pt>
                <c:pt idx="3">
                  <c:v>40.350695000000997</c:v>
                </c:pt>
                <c:pt idx="4">
                  <c:v>51.142361000005621</c:v>
                </c:pt>
                <c:pt idx="5">
                  <c:v>61.371528000003309</c:v>
                </c:pt>
                <c:pt idx="6">
                  <c:v>71.600695000000997</c:v>
                </c:pt>
                <c:pt idx="7">
                  <c:v>92.600695000000997</c:v>
                </c:pt>
                <c:pt idx="8">
                  <c:v>102.48333300000377</c:v>
                </c:pt>
                <c:pt idx="9">
                  <c:v>112.4777780000004</c:v>
                </c:pt>
                <c:pt idx="10">
                  <c:v>112.96250000000146</c:v>
                </c:pt>
                <c:pt idx="11">
                  <c:v>122.475695000001</c:v>
                </c:pt>
              </c:numCache>
            </c:numRef>
          </c:xVal>
          <c:yVal>
            <c:numRef>
              <c:f>Compare1!$BH$9:$BH$20</c:f>
              <c:numCache>
                <c:formatCode>0.00</c:formatCode>
                <c:ptCount val="12"/>
                <c:pt idx="0">
                  <c:v>4</c:v>
                </c:pt>
                <c:pt idx="1">
                  <c:v>5.4999999999995453</c:v>
                </c:pt>
                <c:pt idx="2">
                  <c:v>-3.5999999999999091</c:v>
                </c:pt>
                <c:pt idx="3">
                  <c:v>-18.799999999999727</c:v>
                </c:pt>
                <c:pt idx="4">
                  <c:v>-9.9999999999454303E-2</c:v>
                </c:pt>
                <c:pt idx="5">
                  <c:v>-2.0000000000004547</c:v>
                </c:pt>
                <c:pt idx="6">
                  <c:v>8.5999999999999091</c:v>
                </c:pt>
                <c:pt idx="7">
                  <c:v>-7.1999999999998181</c:v>
                </c:pt>
                <c:pt idx="8">
                  <c:v>-0.1999999999998181</c:v>
                </c:pt>
                <c:pt idx="9">
                  <c:v>-6.8999999999996362</c:v>
                </c:pt>
                <c:pt idx="10">
                  <c:v>4.1999999999998181</c:v>
                </c:pt>
                <c:pt idx="11">
                  <c:v>6.2000000000007276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46-4CBB-905B-EDA7B5A9A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692648"/>
        <c:axId val="444162872"/>
      </c:scatterChart>
      <c:valAx>
        <c:axId val="618692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Days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162872"/>
        <c:crosses val="autoZero"/>
        <c:crossBetween val="midCat"/>
      </c:valAx>
      <c:valAx>
        <c:axId val="44416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Rate Difference [fs/s]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692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18963254593168"/>
          <c:y val="6.3575386410032075E-2"/>
          <c:w val="0.19281036745406824"/>
          <c:h val="0.31250218722659673"/>
        </c:manualLayout>
      </c:layout>
      <c:overlay val="0"/>
      <c:spPr>
        <a:solidFill>
          <a:schemeClr val="bg1"/>
        </a:solidFill>
        <a:ln>
          <a:solidFill>
            <a:srgbClr val="0000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8299699292555"/>
          <c:y val="5.1027172974080603E-2"/>
          <c:w val="0.79464080235003742"/>
          <c:h val="0.89794565405183879"/>
        </c:manualLayout>
      </c:layout>
      <c:scatterChart>
        <c:scatterStyle val="lineMarker"/>
        <c:varyColors val="0"/>
        <c:ser>
          <c:idx val="0"/>
          <c:order val="0"/>
          <c:tx>
            <c:v>WP(NICT)-IPPP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Compare1!$CM$10:$CM$15</c:f>
                <c:numCache>
                  <c:formatCode>General</c:formatCode>
                  <c:ptCount val="6"/>
                  <c:pt idx="0">
                    <c:v>9.6298378894857155</c:v>
                  </c:pt>
                  <c:pt idx="1">
                    <c:v>5.317570456097009</c:v>
                  </c:pt>
                  <c:pt idx="2">
                    <c:v>13.717422012413987</c:v>
                  </c:pt>
                  <c:pt idx="3">
                    <c:v>4.2393002567247509</c:v>
                  </c:pt>
                  <c:pt idx="4">
                    <c:v>4.179327431271501</c:v>
                  </c:pt>
                  <c:pt idx="5">
                    <c:v>7.1363622852729449</c:v>
                  </c:pt>
                </c:numCache>
              </c:numRef>
            </c:plus>
            <c:minus>
              <c:numRef>
                <c:f>Compare1!$CM$10:$CM$15</c:f>
                <c:numCache>
                  <c:formatCode>General</c:formatCode>
                  <c:ptCount val="6"/>
                  <c:pt idx="0">
                    <c:v>9.6298378894857155</c:v>
                  </c:pt>
                  <c:pt idx="1">
                    <c:v>5.317570456097009</c:v>
                  </c:pt>
                  <c:pt idx="2">
                    <c:v>13.717422012413987</c:v>
                  </c:pt>
                  <c:pt idx="3">
                    <c:v>4.2393002567247509</c:v>
                  </c:pt>
                  <c:pt idx="4">
                    <c:v>4.179327431271501</c:v>
                  </c:pt>
                  <c:pt idx="5">
                    <c:v>7.1363622852729449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Compare1!$AE$27:$AE$32</c:f>
              <c:numCache>
                <c:formatCode>0.00</c:formatCode>
                <c:ptCount val="6"/>
                <c:pt idx="0">
                  <c:v>20.378472000003967</c:v>
                </c:pt>
                <c:pt idx="1">
                  <c:v>30.684028000003309</c:v>
                </c:pt>
                <c:pt idx="2">
                  <c:v>40.350695000000997</c:v>
                </c:pt>
                <c:pt idx="3">
                  <c:v>51.142361000005621</c:v>
                </c:pt>
                <c:pt idx="4">
                  <c:v>61.371528000003309</c:v>
                </c:pt>
                <c:pt idx="5">
                  <c:v>71.600695000000997</c:v>
                </c:pt>
              </c:numCache>
            </c:numRef>
          </c:xVal>
          <c:yVal>
            <c:numRef>
              <c:f>Compare1!$CA$10:$CA$15</c:f>
              <c:numCache>
                <c:formatCode>0.00</c:formatCode>
                <c:ptCount val="6"/>
                <c:pt idx="0">
                  <c:v>-4.9329999999999927</c:v>
                </c:pt>
                <c:pt idx="1">
                  <c:v>-8.6520000000000437</c:v>
                </c:pt>
                <c:pt idx="2">
                  <c:v>-10.399999999999636</c:v>
                </c:pt>
                <c:pt idx="3">
                  <c:v>-13.057999999999993</c:v>
                </c:pt>
                <c:pt idx="4">
                  <c:v>-2.9479999999994106</c:v>
                </c:pt>
                <c:pt idx="5">
                  <c:v>7.4619999999999891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0E-409F-9837-866BAECB39A4}"/>
            </c:ext>
          </c:extLst>
        </c:ser>
        <c:ser>
          <c:idx val="1"/>
          <c:order val="1"/>
          <c:tx>
            <c:v>WP(INAF)-IPPP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Compare1!$CH$10:$CH$15</c:f>
                <c:numCache>
                  <c:formatCode>General</c:formatCode>
                  <c:ptCount val="6"/>
                  <c:pt idx="0">
                    <c:v>7.8578895749068245</c:v>
                  </c:pt>
                  <c:pt idx="1">
                    <c:v>4.444237842420252</c:v>
                  </c:pt>
                  <c:pt idx="2">
                    <c:v>8.2806034114151572</c:v>
                  </c:pt>
                  <c:pt idx="3">
                    <c:v>3.2926053513896982</c:v>
                  </c:pt>
                  <c:pt idx="4">
                    <c:v>3.2412244159092132</c:v>
                  </c:pt>
                  <c:pt idx="5">
                    <c:v>4.9403405030133865</c:v>
                  </c:pt>
                </c:numCache>
              </c:numRef>
            </c:plus>
            <c:minus>
              <c:numRef>
                <c:f>Compare1!$CH$10:$CH$15</c:f>
                <c:numCache>
                  <c:formatCode>General</c:formatCode>
                  <c:ptCount val="6"/>
                  <c:pt idx="0">
                    <c:v>7.8578895749068245</c:v>
                  </c:pt>
                  <c:pt idx="1">
                    <c:v>4.444237842420252</c:v>
                  </c:pt>
                  <c:pt idx="2">
                    <c:v>8.2806034114151572</c:v>
                  </c:pt>
                  <c:pt idx="3">
                    <c:v>3.2926053513896982</c:v>
                  </c:pt>
                  <c:pt idx="4">
                    <c:v>3.2412244159092132</c:v>
                  </c:pt>
                  <c:pt idx="5">
                    <c:v>4.9403405030133865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Compare1!$AE$10:$AE$15</c:f>
              <c:numCache>
                <c:formatCode>0.00</c:formatCode>
                <c:ptCount val="6"/>
                <c:pt idx="0">
                  <c:v>20.378472000003967</c:v>
                </c:pt>
                <c:pt idx="1">
                  <c:v>30.684028000003309</c:v>
                </c:pt>
                <c:pt idx="2">
                  <c:v>40.350695000000997</c:v>
                </c:pt>
                <c:pt idx="3">
                  <c:v>51.142361000005621</c:v>
                </c:pt>
                <c:pt idx="4">
                  <c:v>61.371528000003309</c:v>
                </c:pt>
                <c:pt idx="5">
                  <c:v>71.600695000000997</c:v>
                </c:pt>
              </c:numCache>
            </c:numRef>
          </c:xVal>
          <c:yVal>
            <c:numRef>
              <c:f>Compare1!$CC$10:$CC$15</c:f>
              <c:numCache>
                <c:formatCode>0.00</c:formatCode>
                <c:ptCount val="6"/>
                <c:pt idx="0">
                  <c:v>-2.1330000000002656</c:v>
                </c:pt>
                <c:pt idx="1">
                  <c:v>-9.5520000000001346</c:v>
                </c:pt>
                <c:pt idx="2">
                  <c:v>-14.099999999999909</c:v>
                </c:pt>
                <c:pt idx="3">
                  <c:v>-8.5579999999999927</c:v>
                </c:pt>
                <c:pt idx="4">
                  <c:v>0.25200000000040745</c:v>
                </c:pt>
                <c:pt idx="5">
                  <c:v>5.762000000000171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FB-4D1C-BAE5-DF3927176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458672"/>
        <c:axId val="861459000"/>
      </c:scatterChart>
      <c:valAx>
        <c:axId val="861458672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459000"/>
        <c:crosses val="autoZero"/>
        <c:crossBetween val="midCat"/>
      </c:valAx>
      <c:valAx>
        <c:axId val="86145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458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294583210211313"/>
          <c:y val="8.3084072107203102E-2"/>
          <c:w val="0.20894574707894589"/>
          <c:h val="0.155980266109842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WP-IPPP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Compare1!$CB$10:$CB$15</c:f>
                <c:numCache>
                  <c:formatCode>General</c:formatCode>
                  <c:ptCount val="6"/>
                  <c:pt idx="0">
                    <c:v>3.7013511046643495</c:v>
                  </c:pt>
                  <c:pt idx="1">
                    <c:v>4.1231056256176606</c:v>
                  </c:pt>
                  <c:pt idx="2">
                    <c:v>4.3657759905886149</c:v>
                  </c:pt>
                  <c:pt idx="3">
                    <c:v>3.6055512754639891</c:v>
                  </c:pt>
                  <c:pt idx="4">
                    <c:v>2.6907248094147418</c:v>
                  </c:pt>
                  <c:pt idx="5">
                    <c:v>2.8600699292150185</c:v>
                  </c:pt>
                </c:numCache>
              </c:numRef>
            </c:plus>
            <c:minus>
              <c:numRef>
                <c:f>Compare1!$CB$10:$CB$15</c:f>
                <c:numCache>
                  <c:formatCode>General</c:formatCode>
                  <c:ptCount val="6"/>
                  <c:pt idx="0">
                    <c:v>3.7013511046643495</c:v>
                  </c:pt>
                  <c:pt idx="1">
                    <c:v>4.1231056256176606</c:v>
                  </c:pt>
                  <c:pt idx="2">
                    <c:v>4.3657759905886149</c:v>
                  </c:pt>
                  <c:pt idx="3">
                    <c:v>3.6055512754639891</c:v>
                  </c:pt>
                  <c:pt idx="4">
                    <c:v>2.6907248094147418</c:v>
                  </c:pt>
                  <c:pt idx="5">
                    <c:v>2.8600699292150185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Compare1!$AE$10:$AE$15</c:f>
              <c:numCache>
                <c:formatCode>0.00</c:formatCode>
                <c:ptCount val="6"/>
                <c:pt idx="0">
                  <c:v>20.378472000003967</c:v>
                </c:pt>
                <c:pt idx="1">
                  <c:v>30.684028000003309</c:v>
                </c:pt>
                <c:pt idx="2">
                  <c:v>40.350695000000997</c:v>
                </c:pt>
                <c:pt idx="3">
                  <c:v>51.142361000005621</c:v>
                </c:pt>
                <c:pt idx="4">
                  <c:v>61.371528000003309</c:v>
                </c:pt>
                <c:pt idx="5">
                  <c:v>71.600695000000997</c:v>
                </c:pt>
              </c:numCache>
            </c:numRef>
          </c:xVal>
          <c:yVal>
            <c:numRef>
              <c:f>Compare1!$CA$10:$CA$15</c:f>
              <c:numCache>
                <c:formatCode>0.00</c:formatCode>
                <c:ptCount val="6"/>
                <c:pt idx="0">
                  <c:v>-4.9329999999999927</c:v>
                </c:pt>
                <c:pt idx="1">
                  <c:v>-8.6520000000000437</c:v>
                </c:pt>
                <c:pt idx="2">
                  <c:v>-10.399999999999636</c:v>
                </c:pt>
                <c:pt idx="3">
                  <c:v>-13.057999999999993</c:v>
                </c:pt>
                <c:pt idx="4">
                  <c:v>-2.9479999999994106</c:v>
                </c:pt>
                <c:pt idx="5">
                  <c:v>7.4619999999999891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46-4A14-8691-31122B9670E9}"/>
            </c:ext>
          </c:extLst>
        </c:ser>
        <c:ser>
          <c:idx val="1"/>
          <c:order val="1"/>
          <c:tx>
            <c:v>WX-IPPP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Compare1!$AE$10:$AE$15</c:f>
              <c:numCache>
                <c:formatCode>0.00</c:formatCode>
                <c:ptCount val="6"/>
                <c:pt idx="0">
                  <c:v>20.378472000003967</c:v>
                </c:pt>
                <c:pt idx="1">
                  <c:v>30.684028000003309</c:v>
                </c:pt>
                <c:pt idx="2">
                  <c:v>40.350695000000997</c:v>
                </c:pt>
                <c:pt idx="3">
                  <c:v>51.142361000005621</c:v>
                </c:pt>
                <c:pt idx="4">
                  <c:v>61.371528000003309</c:v>
                </c:pt>
                <c:pt idx="5">
                  <c:v>71.600695000000997</c:v>
                </c:pt>
              </c:numCache>
            </c:numRef>
          </c:xVal>
          <c:yVal>
            <c:numRef>
              <c:f>Compare1!$BW$10:$BW$15</c:f>
              <c:numCache>
                <c:formatCode>0.00</c:formatCode>
                <c:ptCount val="6"/>
                <c:pt idx="0">
                  <c:v>-21.833000000000084</c:v>
                </c:pt>
                <c:pt idx="1">
                  <c:v>-3.0520000000001346</c:v>
                </c:pt>
                <c:pt idx="2">
                  <c:v>-5.3000000000001819</c:v>
                </c:pt>
                <c:pt idx="3">
                  <c:v>-10.558000000000447</c:v>
                </c:pt>
                <c:pt idx="4">
                  <c:v>-1.1479999999996835</c:v>
                </c:pt>
                <c:pt idx="5">
                  <c:v>2.262000000000171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46-4A14-8691-31122B9670E9}"/>
            </c:ext>
          </c:extLst>
        </c:ser>
        <c:ser>
          <c:idx val="2"/>
          <c:order val="2"/>
          <c:tx>
            <c:v>WX(Sol5)-IPPP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Compare1!$BT$10:$BT$15</c:f>
                <c:numCache>
                  <c:formatCode>General</c:formatCode>
                  <c:ptCount val="6"/>
                  <c:pt idx="0">
                    <c:v>3.471310991541956</c:v>
                  </c:pt>
                  <c:pt idx="1">
                    <c:v>4</c:v>
                  </c:pt>
                  <c:pt idx="2">
                    <c:v>3.3541019662496847</c:v>
                  </c:pt>
                  <c:pt idx="3">
                    <c:v>2.9</c:v>
                  </c:pt>
                  <c:pt idx="4">
                    <c:v>2.5612496949731396</c:v>
                  </c:pt>
                  <c:pt idx="5">
                    <c:v>2.6248809496813372</c:v>
                  </c:pt>
                </c:numCache>
              </c:numRef>
            </c:plus>
            <c:minus>
              <c:numRef>
                <c:f>Compare1!$BT$10:$BT$15</c:f>
                <c:numCache>
                  <c:formatCode>General</c:formatCode>
                  <c:ptCount val="6"/>
                  <c:pt idx="0">
                    <c:v>3.471310991541956</c:v>
                  </c:pt>
                  <c:pt idx="1">
                    <c:v>4</c:v>
                  </c:pt>
                  <c:pt idx="2">
                    <c:v>3.3541019662496847</c:v>
                  </c:pt>
                  <c:pt idx="3">
                    <c:v>2.9</c:v>
                  </c:pt>
                  <c:pt idx="4">
                    <c:v>2.5612496949731396</c:v>
                  </c:pt>
                  <c:pt idx="5">
                    <c:v>2.6248809496813372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Compare1!$AE$10:$AE$15</c:f>
              <c:numCache>
                <c:formatCode>0.00</c:formatCode>
                <c:ptCount val="6"/>
                <c:pt idx="0">
                  <c:v>20.378472000003967</c:v>
                </c:pt>
                <c:pt idx="1">
                  <c:v>30.684028000003309</c:v>
                </c:pt>
                <c:pt idx="2">
                  <c:v>40.350695000000997</c:v>
                </c:pt>
                <c:pt idx="3">
                  <c:v>51.142361000005621</c:v>
                </c:pt>
                <c:pt idx="4">
                  <c:v>61.371528000003309</c:v>
                </c:pt>
                <c:pt idx="5">
                  <c:v>71.600695000000997</c:v>
                </c:pt>
              </c:numCache>
            </c:numRef>
          </c:xVal>
          <c:yVal>
            <c:numRef>
              <c:f>Compare1!$BS$10:$BS$15</c:f>
              <c:numCache>
                <c:formatCode>0.00</c:formatCode>
                <c:ptCount val="6"/>
                <c:pt idx="0">
                  <c:v>-12.032999999999902</c:v>
                </c:pt>
                <c:pt idx="1">
                  <c:v>-5.7519999999999527</c:v>
                </c:pt>
                <c:pt idx="2">
                  <c:v>-24.399999999999636</c:v>
                </c:pt>
                <c:pt idx="3">
                  <c:v>-11.557999999999993</c:v>
                </c:pt>
                <c:pt idx="4">
                  <c:v>1.7520000000004075</c:v>
                </c:pt>
                <c:pt idx="5">
                  <c:v>13.262000000000171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46-4A14-8691-31122B9670E9}"/>
            </c:ext>
          </c:extLst>
        </c:ser>
        <c:ser>
          <c:idx val="3"/>
          <c:order val="3"/>
          <c:tx>
            <c:v>WX(Sol3)-IPPP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Compare1!$BR$10:$BR$15</c:f>
                <c:numCache>
                  <c:formatCode>General</c:formatCode>
                  <c:ptCount val="6"/>
                  <c:pt idx="0">
                    <c:v>3.471310991541956</c:v>
                  </c:pt>
                  <c:pt idx="1">
                    <c:v>4</c:v>
                  </c:pt>
                  <c:pt idx="2">
                    <c:v>3.3541019662496847</c:v>
                  </c:pt>
                  <c:pt idx="3">
                    <c:v>2.9</c:v>
                  </c:pt>
                  <c:pt idx="4">
                    <c:v>2.5612496949731396</c:v>
                  </c:pt>
                  <c:pt idx="5">
                    <c:v>2.6248809496813372</c:v>
                  </c:pt>
                </c:numCache>
              </c:numRef>
            </c:plus>
            <c:minus>
              <c:numRef>
                <c:f>Compare1!$BR$10:$BR$15</c:f>
                <c:numCache>
                  <c:formatCode>General</c:formatCode>
                  <c:ptCount val="6"/>
                  <c:pt idx="0">
                    <c:v>3.471310991541956</c:v>
                  </c:pt>
                  <c:pt idx="1">
                    <c:v>4</c:v>
                  </c:pt>
                  <c:pt idx="2">
                    <c:v>3.3541019662496847</c:v>
                  </c:pt>
                  <c:pt idx="3">
                    <c:v>2.9</c:v>
                  </c:pt>
                  <c:pt idx="4">
                    <c:v>2.5612496949731396</c:v>
                  </c:pt>
                  <c:pt idx="5">
                    <c:v>2.6248809496813372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Compare1!$AE$10:$AE$15</c:f>
              <c:numCache>
                <c:formatCode>0.00</c:formatCode>
                <c:ptCount val="6"/>
                <c:pt idx="0">
                  <c:v>20.378472000003967</c:v>
                </c:pt>
                <c:pt idx="1">
                  <c:v>30.684028000003309</c:v>
                </c:pt>
                <c:pt idx="2">
                  <c:v>40.350695000000997</c:v>
                </c:pt>
                <c:pt idx="3">
                  <c:v>51.142361000005621</c:v>
                </c:pt>
                <c:pt idx="4">
                  <c:v>61.371528000003309</c:v>
                </c:pt>
                <c:pt idx="5">
                  <c:v>71.600695000000997</c:v>
                </c:pt>
              </c:numCache>
            </c:numRef>
          </c:xVal>
          <c:yVal>
            <c:numRef>
              <c:f>Compare1!$BQ$10:$BQ$15</c:f>
              <c:numCache>
                <c:formatCode>0.00</c:formatCode>
                <c:ptCount val="6"/>
                <c:pt idx="0">
                  <c:v>-3.1329999999998108</c:v>
                </c:pt>
                <c:pt idx="1">
                  <c:v>-6.0519999999996799</c:v>
                </c:pt>
                <c:pt idx="2">
                  <c:v>-24.899999999999636</c:v>
                </c:pt>
                <c:pt idx="3">
                  <c:v>-11.557999999999993</c:v>
                </c:pt>
                <c:pt idx="4">
                  <c:v>1.4520000000002256</c:v>
                </c:pt>
                <c:pt idx="5">
                  <c:v>9.7619999999997162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46-4A14-8691-31122B967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458672"/>
        <c:axId val="861459000"/>
      </c:scatterChart>
      <c:valAx>
        <c:axId val="861458672"/>
        <c:scaling>
          <c:orientation val="minMax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459000"/>
        <c:crosses val="max"/>
        <c:crossBetween val="midCat"/>
      </c:valAx>
      <c:valAx>
        <c:axId val="861459000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458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solidFill>
            <a:srgbClr val="0000F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39</xdr:row>
      <xdr:rowOff>71437</xdr:rowOff>
    </xdr:from>
    <xdr:to>
      <xdr:col>15</xdr:col>
      <xdr:colOff>190500</xdr:colOff>
      <xdr:row>53</xdr:row>
      <xdr:rowOff>90487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3B4BAE3-7574-416F-AF71-4EAEBF46F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514350</xdr:colOff>
      <xdr:row>39</xdr:row>
      <xdr:rowOff>38100</xdr:rowOff>
    </xdr:from>
    <xdr:to>
      <xdr:col>23</xdr:col>
      <xdr:colOff>342900</xdr:colOff>
      <xdr:row>53</xdr:row>
      <xdr:rowOff>57150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185EEDE-8B10-42C9-8DC1-B842E6AE5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214993</xdr:colOff>
      <xdr:row>53</xdr:row>
      <xdr:rowOff>114300</xdr:rowOff>
    </xdr:from>
    <xdr:to>
      <xdr:col>15</xdr:col>
      <xdr:colOff>234043</xdr:colOff>
      <xdr:row>68</xdr:row>
      <xdr:rowOff>68036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9A26735-8A9D-4FD7-9744-E7B39B05C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138793</xdr:colOff>
      <xdr:row>53</xdr:row>
      <xdr:rowOff>114300</xdr:rowOff>
    </xdr:from>
    <xdr:to>
      <xdr:col>24</xdr:col>
      <xdr:colOff>195943</xdr:colOff>
      <xdr:row>68</xdr:row>
      <xdr:rowOff>68036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748F8DF-0295-4665-A13C-7696271F5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82</xdr:col>
      <xdr:colOff>228600</xdr:colOff>
      <xdr:row>8</xdr:row>
      <xdr:rowOff>38100</xdr:rowOff>
    </xdr:from>
    <xdr:to>
      <xdr:col>82</xdr:col>
      <xdr:colOff>533400</xdr:colOff>
      <xdr:row>8</xdr:row>
      <xdr:rowOff>171450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0A6A9973-682A-4F59-8CE0-0520ED9F1B6E}"/>
            </a:ext>
          </a:extLst>
        </xdr:cNvPr>
        <xdr:cNvSpPr/>
      </xdr:nvSpPr>
      <xdr:spPr>
        <a:xfrm>
          <a:off x="40109775" y="1457325"/>
          <a:ext cx="30480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57150</xdr:colOff>
      <xdr:row>15</xdr:row>
      <xdr:rowOff>28575</xdr:rowOff>
    </xdr:from>
    <xdr:to>
      <xdr:col>70</xdr:col>
      <xdr:colOff>247650</xdr:colOff>
      <xdr:row>15</xdr:row>
      <xdr:rowOff>161925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E4B2E067-63A9-4F29-9870-9F17764B465F}"/>
            </a:ext>
          </a:extLst>
        </xdr:cNvPr>
        <xdr:cNvSpPr/>
      </xdr:nvSpPr>
      <xdr:spPr>
        <a:xfrm>
          <a:off x="37357050" y="3009900"/>
          <a:ext cx="190500" cy="133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91</xdr:col>
      <xdr:colOff>352425</xdr:colOff>
      <xdr:row>2</xdr:row>
      <xdr:rowOff>76199</xdr:rowOff>
    </xdr:from>
    <xdr:to>
      <xdr:col>98</xdr:col>
      <xdr:colOff>381000</xdr:colOff>
      <xdr:row>16</xdr:row>
      <xdr:rowOff>38099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0BC23C1-4AA7-4C6C-97D2-F3612F97D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98</xdr:col>
      <xdr:colOff>171450</xdr:colOff>
      <xdr:row>1</xdr:row>
      <xdr:rowOff>57150</xdr:rowOff>
    </xdr:from>
    <xdr:to>
      <xdr:col>105</xdr:col>
      <xdr:colOff>200025</xdr:colOff>
      <xdr:row>15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ED7080C-3813-45D3-82F4-C6AF2C746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91</xdr:col>
      <xdr:colOff>264117</xdr:colOff>
      <xdr:row>15</xdr:row>
      <xdr:rowOff>131468</xdr:rowOff>
    </xdr:from>
    <xdr:to>
      <xdr:col>91</xdr:col>
      <xdr:colOff>316936</xdr:colOff>
      <xdr:row>21</xdr:row>
      <xdr:rowOff>78702</xdr:rowOff>
    </xdr:to>
    <xdr:sp macro="" textlink="">
      <xdr:nvSpPr>
        <xdr:cNvPr id="12" name="矢印: 上 11">
          <a:extLst>
            <a:ext uri="{FF2B5EF4-FFF2-40B4-BE49-F238E27FC236}">
              <a16:creationId xmlns:a16="http://schemas.microsoft.com/office/drawing/2014/main" id="{BB312019-CD2C-451B-9890-07C80EAB9AA5}"/>
            </a:ext>
          </a:extLst>
        </xdr:cNvPr>
        <xdr:cNvSpPr/>
      </xdr:nvSpPr>
      <xdr:spPr>
        <a:xfrm rot="19263849">
          <a:off x="48098667" y="3093743"/>
          <a:ext cx="52819" cy="109023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73</xdr:col>
      <xdr:colOff>57150</xdr:colOff>
      <xdr:row>7</xdr:row>
      <xdr:rowOff>57150</xdr:rowOff>
    </xdr:from>
    <xdr:to>
      <xdr:col>73</xdr:col>
      <xdr:colOff>361950</xdr:colOff>
      <xdr:row>7</xdr:row>
      <xdr:rowOff>190500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1B8777F4-B0B1-4A59-9061-B250FA26EFD1}"/>
            </a:ext>
          </a:extLst>
        </xdr:cNvPr>
        <xdr:cNvSpPr/>
      </xdr:nvSpPr>
      <xdr:spPr>
        <a:xfrm>
          <a:off x="40109775" y="1457325"/>
          <a:ext cx="30480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91</xdr:col>
      <xdr:colOff>171450</xdr:colOff>
      <xdr:row>29</xdr:row>
      <xdr:rowOff>57150</xdr:rowOff>
    </xdr:from>
    <xdr:to>
      <xdr:col>91</xdr:col>
      <xdr:colOff>476250</xdr:colOff>
      <xdr:row>30</xdr:row>
      <xdr:rowOff>0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11F3D4AD-6987-47E7-903F-712B909D9635}"/>
            </a:ext>
          </a:extLst>
        </xdr:cNvPr>
        <xdr:cNvSpPr/>
      </xdr:nvSpPr>
      <xdr:spPr>
        <a:xfrm>
          <a:off x="46748700" y="5791200"/>
          <a:ext cx="30480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82</xdr:col>
      <xdr:colOff>190500</xdr:colOff>
      <xdr:row>5</xdr:row>
      <xdr:rowOff>9525</xdr:rowOff>
    </xdr:from>
    <xdr:to>
      <xdr:col>86</xdr:col>
      <xdr:colOff>171450</xdr:colOff>
      <xdr:row>16</xdr:row>
      <xdr:rowOff>57150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40DD544-1724-4CA7-81A7-1F75BDB5C85E}"/>
            </a:ext>
          </a:extLst>
        </xdr:cNvPr>
        <xdr:cNvCxnSpPr/>
      </xdr:nvCxnSpPr>
      <xdr:spPr>
        <a:xfrm flipV="1">
          <a:off x="44710350" y="971550"/>
          <a:ext cx="1657350" cy="2238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5A8B0CD5-8A54-43BF-ADD9-BF666585D4B5}" autoFormatId="16" applyNumberFormats="0" applyBorderFormats="0" applyFontFormats="0" applyPatternFormats="0" applyAlignmentFormats="0" applyWidthHeightFormats="0">
  <queryTableRefresh preserveSortFilterLayout="0" nextId="10">
    <queryTableFields count="9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AADBAF-DFDE-4014-9306-90171AB774F5}" name="Clist__2" displayName="Clist__2" ref="A1:I83" tableType="queryTable" totalsRowShown="0">
  <tableColumns count="9">
    <tableColumn id="1" xr3:uid="{21B15E31-10BF-4CB5-8027-2F096EBDE0E2}" uniqueName="1" name="Column1" queryTableFieldId="1" dataDxfId="3"/>
    <tableColumn id="2" xr3:uid="{D7A2A051-A1F4-47F2-9694-988A5CD60B6E}" uniqueName="2" name="Column2" queryTableFieldId="2" dataDxfId="2"/>
    <tableColumn id="3" xr3:uid="{A5079C94-49A5-49AE-B528-D7453CFE0C27}" uniqueName="3" name="Column3" queryTableFieldId="3" dataDxfId="1"/>
    <tableColumn id="4" xr3:uid="{36746E55-7280-4DB4-A73D-FC5D7B19B37E}" uniqueName="4" name="Column4" queryTableFieldId="4"/>
    <tableColumn id="5" xr3:uid="{E31ED581-BE9D-410D-BFEE-E9FABF32C795}" uniqueName="5" name="Column5" queryTableFieldId="5"/>
    <tableColumn id="6" xr3:uid="{4022D1A0-8198-4086-BEB6-50FCB2381ED3}" uniqueName="6" name="Column6" queryTableFieldId="6"/>
    <tableColumn id="7" xr3:uid="{59D8D273-16AC-4915-85C9-59556A7B6301}" uniqueName="7" name="Column7" queryTableFieldId="7"/>
    <tableColumn id="8" xr3:uid="{54D5577D-4EDD-4876-BD34-FE0DAA2F46DB}" uniqueName="8" name="Column8" queryTableFieldId="8"/>
    <tableColumn id="9" xr3:uid="{5008A088-A900-4454-A5A4-3F0C49540ABD}" uniqueName="9" name="Column9" queryTableFieldId="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85"/>
  <sheetViews>
    <sheetView workbookViewId="0">
      <selection activeCell="Z23" sqref="Z23"/>
    </sheetView>
  </sheetViews>
  <sheetFormatPr defaultRowHeight="15"/>
  <cols>
    <col min="1" max="1" width="39.140625" customWidth="1"/>
    <col min="4" max="4" width="9.140625" style="4"/>
    <col min="7" max="7" width="10.28515625" style="3" bestFit="1" customWidth="1"/>
    <col min="9" max="9" width="6" customWidth="1"/>
    <col min="10" max="10" width="6.28515625" customWidth="1"/>
    <col min="11" max="13" width="0" hidden="1" customWidth="1"/>
    <col min="16" max="16" width="10.28515625" style="3" bestFit="1" customWidth="1"/>
    <col min="19" max="19" width="4.85546875" customWidth="1"/>
    <col min="20" max="20" width="10" style="4" customWidth="1"/>
    <col min="21" max="22" width="10" customWidth="1"/>
    <col min="23" max="23" width="7.7109375" customWidth="1"/>
    <col min="24" max="25" width="6.85546875" customWidth="1"/>
    <col min="26" max="26" width="9.42578125" customWidth="1"/>
    <col min="27" max="27" width="13.140625" style="4" customWidth="1"/>
    <col min="28" max="28" width="9.7109375" style="4" customWidth="1"/>
    <col min="29" max="29" width="7.7109375" style="4" customWidth="1"/>
    <col min="30" max="30" width="4.85546875" customWidth="1"/>
    <col min="31" max="31" width="9.140625" style="16"/>
    <col min="34" max="34" width="4.85546875" customWidth="1"/>
    <col min="37" max="38" width="4.28515625" customWidth="1"/>
    <col min="44" max="44" width="4" customWidth="1"/>
    <col min="47" max="47" width="3.140625" customWidth="1"/>
    <col min="51" max="51" width="4.28515625" customWidth="1"/>
    <col min="54" max="54" width="4.5703125" customWidth="1"/>
    <col min="55" max="55" width="4.28515625" customWidth="1"/>
    <col min="59" max="59" width="4.5703125" customWidth="1"/>
    <col min="62" max="63" width="4.28515625" customWidth="1"/>
    <col min="65" max="65" width="10.7109375" bestFit="1" customWidth="1"/>
    <col min="66" max="66" width="8.140625" customWidth="1"/>
    <col min="67" max="67" width="7.85546875" customWidth="1"/>
    <col min="68" max="68" width="6.7109375" customWidth="1"/>
    <col min="69" max="69" width="11.28515625" bestFit="1" customWidth="1"/>
    <col min="70" max="70" width="7" customWidth="1"/>
    <col min="71" max="71" width="11.28515625" bestFit="1" customWidth="1"/>
    <col min="72" max="72" width="6.7109375" customWidth="1"/>
    <col min="73" max="73" width="9.28515625" customWidth="1"/>
    <col min="74" max="74" width="6.7109375" customWidth="1"/>
    <col min="75" max="75" width="9" customWidth="1"/>
    <col min="76" max="76" width="6.140625" customWidth="1"/>
    <col min="78" max="78" width="5.140625" customWidth="1"/>
    <col min="80" max="80" width="6.28515625" customWidth="1"/>
    <col min="82" max="84" width="6.28515625" customWidth="1"/>
    <col min="85" max="85" width="7.42578125" customWidth="1"/>
    <col min="86" max="86" width="6.28515625" customWidth="1"/>
    <col min="87" max="87" width="7.7109375" customWidth="1"/>
    <col min="88" max="89" width="6.28515625" customWidth="1"/>
  </cols>
  <sheetData>
    <row r="1" spans="1:98">
      <c r="A1" t="s">
        <v>37</v>
      </c>
    </row>
    <row r="2" spans="1:98">
      <c r="A2" t="s">
        <v>38</v>
      </c>
    </row>
    <row r="3" spans="1:98">
      <c r="A3" t="s">
        <v>39</v>
      </c>
    </row>
    <row r="4" spans="1:98" ht="15.75" thickBot="1">
      <c r="A4" t="s">
        <v>40</v>
      </c>
    </row>
    <row r="5" spans="1:98">
      <c r="A5" t="s">
        <v>129</v>
      </c>
      <c r="T5" s="53" t="s">
        <v>119</v>
      </c>
      <c r="Z5" s="12"/>
      <c r="AA5" s="83" t="s">
        <v>45</v>
      </c>
      <c r="AB5" s="83"/>
      <c r="AC5" s="59"/>
      <c r="AD5" s="13"/>
      <c r="BM5" s="209" t="s">
        <v>124</v>
      </c>
      <c r="BN5" s="203"/>
      <c r="BO5" s="202" t="s">
        <v>124</v>
      </c>
      <c r="BP5" s="203"/>
      <c r="BQ5" s="202" t="s">
        <v>125</v>
      </c>
      <c r="BR5" s="203"/>
      <c r="BS5" s="202" t="s">
        <v>125</v>
      </c>
      <c r="BT5" s="203"/>
      <c r="BU5" s="202" t="s">
        <v>124</v>
      </c>
      <c r="BV5" s="203"/>
      <c r="BW5" s="202" t="s">
        <v>125</v>
      </c>
      <c r="BX5" s="203"/>
      <c r="BY5" s="210" t="s">
        <v>147</v>
      </c>
      <c r="BZ5" s="211"/>
      <c r="CA5" s="210" t="s">
        <v>127</v>
      </c>
      <c r="CB5" s="211"/>
      <c r="CC5" s="210" t="s">
        <v>127</v>
      </c>
      <c r="CD5" s="211"/>
      <c r="CG5" t="s">
        <v>127</v>
      </c>
      <c r="CH5" t="s">
        <v>127</v>
      </c>
      <c r="CL5" s="16"/>
      <c r="CM5" s="16"/>
      <c r="CN5" s="16"/>
      <c r="CO5" s="16"/>
      <c r="CP5" s="16"/>
      <c r="CQ5" s="16"/>
      <c r="CR5" s="16"/>
    </row>
    <row r="6" spans="1:98" ht="19.5" thickBot="1">
      <c r="C6" s="48" t="s">
        <v>132</v>
      </c>
      <c r="N6" s="48" t="s">
        <v>132</v>
      </c>
      <c r="T6" s="45"/>
      <c r="U6" s="49" t="s">
        <v>131</v>
      </c>
      <c r="V6" s="13"/>
      <c r="W6" s="13"/>
      <c r="X6" s="14"/>
      <c r="Y6" s="16"/>
      <c r="Z6" s="15"/>
      <c r="AA6" s="82"/>
      <c r="AB6" s="82"/>
      <c r="AC6" s="70"/>
      <c r="AD6" s="16"/>
      <c r="AE6" s="12"/>
      <c r="AF6" s="75" t="s">
        <v>44</v>
      </c>
      <c r="AG6" s="13"/>
      <c r="AH6" s="14"/>
      <c r="AI6" s="72" t="s">
        <v>44</v>
      </c>
      <c r="AJ6" s="13"/>
      <c r="AK6" s="14"/>
      <c r="AL6" s="16"/>
      <c r="AO6" s="12"/>
      <c r="AP6" s="13" t="s">
        <v>116</v>
      </c>
      <c r="AQ6" s="13"/>
      <c r="AR6" s="14"/>
      <c r="AS6" s="12"/>
      <c r="AT6" s="13"/>
      <c r="AU6" s="14"/>
      <c r="AW6" s="12" t="s">
        <v>117</v>
      </c>
      <c r="AX6" s="13"/>
      <c r="AY6" s="14"/>
      <c r="AZ6" s="12"/>
      <c r="BA6" s="13"/>
      <c r="BB6" s="14"/>
      <c r="BE6" t="s">
        <v>121</v>
      </c>
      <c r="BM6" s="204" t="s">
        <v>122</v>
      </c>
      <c r="BN6" s="205"/>
      <c r="BO6" s="206" t="s">
        <v>123</v>
      </c>
      <c r="BP6" s="205"/>
      <c r="BQ6" s="206" t="s">
        <v>122</v>
      </c>
      <c r="BR6" s="205"/>
      <c r="BS6" s="206" t="s">
        <v>123</v>
      </c>
      <c r="BT6" s="205"/>
      <c r="BU6" s="206" t="s">
        <v>126</v>
      </c>
      <c r="BV6" s="205"/>
      <c r="BW6" s="206" t="s">
        <v>126</v>
      </c>
      <c r="BX6" s="205"/>
      <c r="BY6" s="207" t="s">
        <v>126</v>
      </c>
      <c r="BZ6" s="208"/>
      <c r="CA6" s="207" t="s">
        <v>126</v>
      </c>
      <c r="CB6" s="208"/>
      <c r="CC6" s="207" t="s">
        <v>194</v>
      </c>
      <c r="CD6" s="208"/>
      <c r="CG6" t="s">
        <v>138</v>
      </c>
      <c r="CH6" t="s">
        <v>195</v>
      </c>
      <c r="CL6" s="16"/>
      <c r="CM6" s="16" t="s">
        <v>145</v>
      </c>
      <c r="CN6" s="16"/>
      <c r="CO6" s="16"/>
      <c r="CP6" s="16"/>
      <c r="CQ6" s="16"/>
      <c r="CR6" s="16"/>
    </row>
    <row r="7" spans="1:98">
      <c r="A7" s="52" t="s">
        <v>39</v>
      </c>
      <c r="B7" s="13"/>
      <c r="C7" s="13"/>
      <c r="D7" s="27" t="s">
        <v>86</v>
      </c>
      <c r="E7" s="13" t="s">
        <v>70</v>
      </c>
      <c r="F7" s="13" t="s">
        <v>42</v>
      </c>
      <c r="G7" s="28" t="s">
        <v>33</v>
      </c>
      <c r="H7" s="14" t="s">
        <v>34</v>
      </c>
      <c r="N7" s="12" t="s">
        <v>70</v>
      </c>
      <c r="O7" s="13" t="s">
        <v>42</v>
      </c>
      <c r="P7" s="28" t="s">
        <v>33</v>
      </c>
      <c r="Q7" s="14" t="s">
        <v>34</v>
      </c>
      <c r="T7" s="46" t="s">
        <v>86</v>
      </c>
      <c r="U7" s="16" t="s">
        <v>70</v>
      </c>
      <c r="V7" s="16" t="s">
        <v>42</v>
      </c>
      <c r="W7" s="30" t="s">
        <v>33</v>
      </c>
      <c r="X7" s="17" t="s">
        <v>34</v>
      </c>
      <c r="Y7" s="16"/>
      <c r="Z7" s="15"/>
      <c r="AA7" s="17" t="s">
        <v>41</v>
      </c>
      <c r="AB7" s="131" t="s">
        <v>42</v>
      </c>
      <c r="AC7" s="16"/>
      <c r="AD7" s="16"/>
      <c r="AE7" s="80" t="s">
        <v>120</v>
      </c>
      <c r="AF7" s="16" t="s">
        <v>35</v>
      </c>
      <c r="AG7" s="16" t="s">
        <v>34</v>
      </c>
      <c r="AH7" s="17"/>
      <c r="AI7" s="15" t="s">
        <v>33</v>
      </c>
      <c r="AJ7" s="16" t="s">
        <v>42</v>
      </c>
      <c r="AK7" s="17"/>
      <c r="AL7" s="16"/>
      <c r="AO7" s="15" t="s">
        <v>71</v>
      </c>
      <c r="AP7" s="16" t="s">
        <v>70</v>
      </c>
      <c r="AQ7" s="16" t="s">
        <v>42</v>
      </c>
      <c r="AR7" s="17"/>
      <c r="AS7" s="55" t="s">
        <v>33</v>
      </c>
      <c r="AT7" s="56" t="s">
        <v>34</v>
      </c>
      <c r="AU7" s="17"/>
      <c r="AW7" s="16" t="s">
        <v>35</v>
      </c>
      <c r="AX7" s="16" t="s">
        <v>34</v>
      </c>
      <c r="AY7" s="17"/>
      <c r="AZ7" s="55" t="s">
        <v>33</v>
      </c>
      <c r="BA7" s="56" t="s">
        <v>34</v>
      </c>
      <c r="BB7" s="17"/>
      <c r="BE7" s="12" t="s">
        <v>35</v>
      </c>
      <c r="BF7" s="13" t="s">
        <v>34</v>
      </c>
      <c r="BG7" s="14"/>
      <c r="BH7" s="72" t="s">
        <v>33</v>
      </c>
      <c r="BI7" s="75" t="s">
        <v>34</v>
      </c>
      <c r="BJ7" s="14"/>
      <c r="BK7" s="16"/>
      <c r="BM7" s="108" t="s">
        <v>41</v>
      </c>
      <c r="BN7" s="125" t="s">
        <v>42</v>
      </c>
      <c r="BO7" s="109"/>
      <c r="BP7" s="125" t="s">
        <v>42</v>
      </c>
      <c r="BQ7" s="109"/>
      <c r="BR7" s="125" t="s">
        <v>42</v>
      </c>
      <c r="BS7" s="109"/>
      <c r="BT7" s="125" t="s">
        <v>42</v>
      </c>
      <c r="BU7" s="109"/>
      <c r="BV7" s="125" t="s">
        <v>42</v>
      </c>
      <c r="BW7" s="109"/>
      <c r="BX7" s="125" t="s">
        <v>42</v>
      </c>
      <c r="BY7" s="110"/>
      <c r="BZ7" s="125" t="s">
        <v>42</v>
      </c>
      <c r="CA7" s="110"/>
      <c r="CB7" s="125" t="s">
        <v>42</v>
      </c>
      <c r="CC7" s="110"/>
      <c r="CD7" s="125" t="s">
        <v>42</v>
      </c>
      <c r="CL7" s="16"/>
      <c r="CM7" s="16"/>
      <c r="CN7" s="16"/>
      <c r="CO7" s="16"/>
      <c r="CP7" s="16"/>
      <c r="CQ7" s="16"/>
      <c r="CR7" s="16"/>
    </row>
    <row r="8" spans="1:98" ht="16.5" thickBot="1">
      <c r="A8" s="15"/>
      <c r="B8" s="16"/>
      <c r="C8" s="16"/>
      <c r="D8" s="29"/>
      <c r="E8" s="40" t="s">
        <v>36</v>
      </c>
      <c r="F8" s="16"/>
      <c r="G8" s="17" t="s">
        <v>111</v>
      </c>
      <c r="H8" s="17" t="s">
        <v>111</v>
      </c>
      <c r="N8" s="41" t="s">
        <v>43</v>
      </c>
      <c r="O8" s="16"/>
      <c r="P8" s="30"/>
      <c r="Q8" s="17"/>
      <c r="T8" s="46"/>
      <c r="U8" s="16"/>
      <c r="V8" s="16"/>
      <c r="W8" s="17" t="s">
        <v>111</v>
      </c>
      <c r="X8" s="17" t="s">
        <v>111</v>
      </c>
      <c r="Y8" s="16"/>
      <c r="Z8" s="15"/>
      <c r="AA8" s="17" t="s">
        <v>111</v>
      </c>
      <c r="AB8" s="17" t="s">
        <v>111</v>
      </c>
      <c r="AC8" s="16"/>
      <c r="AD8" s="16"/>
      <c r="AE8" s="15"/>
      <c r="AF8" s="16" t="s">
        <v>118</v>
      </c>
      <c r="AG8" s="15" t="s">
        <v>118</v>
      </c>
      <c r="AH8" s="17"/>
      <c r="AI8" s="15" t="s">
        <v>112</v>
      </c>
      <c r="AJ8" s="15" t="s">
        <v>112</v>
      </c>
      <c r="AK8" s="17"/>
      <c r="AL8" s="16"/>
      <c r="AP8" s="16" t="s">
        <v>118</v>
      </c>
      <c r="AQ8" s="15" t="s">
        <v>118</v>
      </c>
      <c r="AR8" s="17"/>
      <c r="AS8" s="15" t="s">
        <v>112</v>
      </c>
      <c r="AT8" s="15" t="s">
        <v>112</v>
      </c>
      <c r="AU8" s="17"/>
      <c r="AW8" s="16" t="s">
        <v>118</v>
      </c>
      <c r="AX8" s="15" t="s">
        <v>118</v>
      </c>
      <c r="AY8" s="17"/>
      <c r="AZ8" s="15" t="s">
        <v>112</v>
      </c>
      <c r="BA8" s="15" t="s">
        <v>112</v>
      </c>
      <c r="BB8" s="17"/>
      <c r="BE8" s="15" t="s">
        <v>118</v>
      </c>
      <c r="BF8" s="15" t="s">
        <v>118</v>
      </c>
      <c r="BG8" s="17"/>
      <c r="BH8" s="15" t="s">
        <v>112</v>
      </c>
      <c r="BI8" s="15" t="s">
        <v>112</v>
      </c>
      <c r="BJ8" s="17"/>
      <c r="BK8" s="16"/>
      <c r="BM8" s="115" t="s">
        <v>111</v>
      </c>
      <c r="BN8" s="115"/>
      <c r="BO8" s="116" t="s">
        <v>111</v>
      </c>
      <c r="BP8" s="116"/>
      <c r="BQ8" s="116" t="s">
        <v>111</v>
      </c>
      <c r="BR8" s="116"/>
      <c r="BS8" s="116" t="s">
        <v>111</v>
      </c>
      <c r="BT8" s="116"/>
      <c r="BU8" s="116" t="s">
        <v>111</v>
      </c>
      <c r="BV8" s="116"/>
      <c r="BW8" s="116" t="s">
        <v>111</v>
      </c>
      <c r="BX8" s="127"/>
      <c r="BY8" s="117" t="s">
        <v>111</v>
      </c>
      <c r="BZ8" s="135"/>
      <c r="CA8" s="117" t="s">
        <v>111</v>
      </c>
      <c r="CB8" s="135"/>
      <c r="CC8" s="117" t="s">
        <v>111</v>
      </c>
      <c r="CD8" s="135"/>
      <c r="CF8" s="142" t="s">
        <v>143</v>
      </c>
      <c r="CG8" s="143" t="s">
        <v>130</v>
      </c>
      <c r="CH8" s="143"/>
      <c r="CI8" s="76"/>
      <c r="CJ8" s="76"/>
      <c r="CL8" s="16"/>
      <c r="CM8" s="143" t="s">
        <v>130</v>
      </c>
      <c r="CN8" s="16"/>
      <c r="CO8" s="16"/>
      <c r="CP8" s="16"/>
      <c r="CQ8" s="16"/>
      <c r="CR8" s="16"/>
      <c r="CT8" t="s">
        <v>130</v>
      </c>
    </row>
    <row r="9" spans="1:98" ht="15.75" thickTop="1">
      <c r="A9" s="15" t="s">
        <v>18</v>
      </c>
      <c r="B9" s="16" t="s">
        <v>19</v>
      </c>
      <c r="C9" s="31">
        <v>0.64861111111111114</v>
      </c>
      <c r="D9" s="29">
        <v>58405.648610999997</v>
      </c>
      <c r="E9" s="22">
        <f>'INAF-Sol(data)'!E8</f>
        <v>2.0722179999999999E-6</v>
      </c>
      <c r="F9" s="22">
        <f>'INAF-Sol(data)'!F8</f>
        <v>4.6000000000000003E-11</v>
      </c>
      <c r="G9" s="29">
        <f>'INAF-Sol(data)'!G8*10000000000000000</f>
        <v>4121.8</v>
      </c>
      <c r="H9" s="44">
        <f>'INAF-Sol(data)'!H8*10000000000000000</f>
        <v>3.4</v>
      </c>
      <c r="K9" t="s">
        <v>19</v>
      </c>
      <c r="L9" s="1">
        <v>0.64861111111111114</v>
      </c>
      <c r="M9">
        <v>58405.648610999997</v>
      </c>
      <c r="N9" s="21">
        <f>'INAF-Sol(data)'!N8</f>
        <v>2.0722089999999999E-6</v>
      </c>
      <c r="O9" s="21">
        <f>'INAF-Sol(data)'!O8</f>
        <v>4.6000000000000003E-11</v>
      </c>
      <c r="P9" s="46">
        <f>'INAF-Sol(data)'!P8*10000000000000000</f>
        <v>4121.7</v>
      </c>
      <c r="Q9" s="69">
        <f>'INAF-Sol(data)'!Q8*10000000000000000</f>
        <v>3.4</v>
      </c>
      <c r="T9" s="46">
        <f>'NICT-Sol(data)'!D10</f>
        <v>58405.648610999997</v>
      </c>
      <c r="U9" s="22">
        <f>'NICT-Sol(data)'!E10</f>
        <v>2.0720959999999999E-6</v>
      </c>
      <c r="V9" s="22">
        <f>'NICT-Sol(data)'!F10</f>
        <v>5.0000000000000002E-11</v>
      </c>
      <c r="W9" s="29">
        <f>'NICT-Sol(data)'!G10*10000000000000000</f>
        <v>4141.3</v>
      </c>
      <c r="X9" s="132">
        <f>'NICT-Sol(data)'!H10*10000000000000000</f>
        <v>3.8000000000000003</v>
      </c>
      <c r="Y9" s="29"/>
      <c r="Z9" s="15" t="s">
        <v>19</v>
      </c>
      <c r="AA9" s="17"/>
      <c r="AB9" s="17"/>
      <c r="AC9" s="16"/>
      <c r="AD9" s="16"/>
      <c r="AE9" s="46">
        <f>T9-T$9</f>
        <v>0</v>
      </c>
      <c r="AF9" s="73">
        <f>(E9-N9)*1000000000000</f>
        <v>9.0000000000366747</v>
      </c>
      <c r="AG9" s="73">
        <f>O9*1000000000000</f>
        <v>46</v>
      </c>
      <c r="AH9" s="17">
        <f>IF(ABS(AF9)&lt;AG9,1,0)</f>
        <v>1</v>
      </c>
      <c r="AI9" s="46">
        <f>(G9-P9)</f>
        <v>0.1000000000003638</v>
      </c>
      <c r="AJ9" s="29">
        <f>Q9</f>
        <v>3.4</v>
      </c>
      <c r="AK9" s="17">
        <f>IF(ABS(AI9)&lt;AJ9,1,0)</f>
        <v>1</v>
      </c>
      <c r="AL9" s="16"/>
      <c r="AO9" s="46">
        <f t="shared" ref="AO9:AO20" si="0">(D9-T9)*86400</f>
        <v>0</v>
      </c>
      <c r="AP9" s="73">
        <f>(U9-E9)*1000000000000</f>
        <v>-121.99999999997952</v>
      </c>
      <c r="AQ9" s="73">
        <f>V9*1000000000000</f>
        <v>50</v>
      </c>
      <c r="AR9" s="17">
        <f>IF(ABS(AP9)&lt;AQ9,1,0)</f>
        <v>0</v>
      </c>
      <c r="AS9" s="46">
        <f>W9-G9</f>
        <v>19.5</v>
      </c>
      <c r="AT9" s="29">
        <f t="shared" ref="AT9:AT20" si="1">X9</f>
        <v>3.8000000000000003</v>
      </c>
      <c r="AU9" s="17">
        <f>IF(ABS(AS9)&lt;AT9*3,1,0)</f>
        <v>0</v>
      </c>
      <c r="AW9" s="74">
        <f>(U9-N9)*1000000000000</f>
        <v>-112.99999999994284</v>
      </c>
      <c r="AX9" s="73">
        <f>V9*1000000000000</f>
        <v>50</v>
      </c>
      <c r="AY9" s="17">
        <f>IF(ABS(AW9)&lt;AX9,1,0)</f>
        <v>0</v>
      </c>
      <c r="AZ9" s="46">
        <f>W9-P9</f>
        <v>19.600000000000364</v>
      </c>
      <c r="BA9" s="29">
        <f t="shared" ref="BA9:BA20" si="2">X9</f>
        <v>3.8000000000000003</v>
      </c>
      <c r="BB9" s="17">
        <f>IF(ABS(AZ9)&lt;BA9*3,1,0)</f>
        <v>0</v>
      </c>
      <c r="BE9" s="74">
        <f>(U9-U26)*1000000000000</f>
        <v>-248.99999999988529</v>
      </c>
      <c r="BF9" s="73">
        <f>V9*1000000000000</f>
        <v>50</v>
      </c>
      <c r="BG9" s="17">
        <f>IF(ABS(BE9)&lt;BF9,1,0)</f>
        <v>0</v>
      </c>
      <c r="BH9" s="46">
        <f>W9-W26</f>
        <v>4</v>
      </c>
      <c r="BI9" s="29">
        <f>X9</f>
        <v>3.8000000000000003</v>
      </c>
      <c r="BJ9" s="17">
        <f>IF(ABS(BH9)&lt;BI9*3,1,0)</f>
        <v>1</v>
      </c>
      <c r="BK9" s="16"/>
      <c r="BM9" s="133"/>
      <c r="BN9" s="17"/>
      <c r="BO9" s="54"/>
      <c r="BP9" s="54"/>
      <c r="BQ9" s="54"/>
      <c r="BR9" s="54"/>
      <c r="BS9" s="54"/>
      <c r="BT9" s="54"/>
      <c r="BU9" s="54"/>
      <c r="BV9" s="54"/>
      <c r="BW9" s="54"/>
      <c r="BX9" s="15"/>
      <c r="BY9" s="134"/>
      <c r="BZ9" s="136"/>
      <c r="CA9" s="134"/>
      <c r="CB9" s="136"/>
      <c r="CC9" s="134"/>
      <c r="CD9" s="136"/>
      <c r="CF9" s="142" t="s">
        <v>128</v>
      </c>
      <c r="CG9" s="143"/>
      <c r="CH9" s="143"/>
      <c r="CI9" s="76"/>
      <c r="CJ9" s="76"/>
      <c r="CL9" s="16"/>
      <c r="CM9" s="16"/>
      <c r="CN9" s="16"/>
      <c r="CO9" s="16"/>
      <c r="CP9" s="16"/>
      <c r="CQ9" s="16"/>
      <c r="CR9" s="16"/>
    </row>
    <row r="10" spans="1:98">
      <c r="A10" s="15" t="s">
        <v>9</v>
      </c>
      <c r="B10" s="16" t="s">
        <v>10</v>
      </c>
      <c r="C10" s="31">
        <v>2.7083333333333334E-2</v>
      </c>
      <c r="D10" s="29">
        <v>58426.027083000001</v>
      </c>
      <c r="E10" s="22">
        <f>'INAF-Sol(data)'!E9</f>
        <v>2.7923400000000002E-6</v>
      </c>
      <c r="F10" s="22">
        <f>'INAF-Sol(data)'!F9</f>
        <v>4.1999999999999997E-11</v>
      </c>
      <c r="G10" s="29">
        <f>'INAF-Sol(data)'!G9*10000000000000000</f>
        <v>4014.9</v>
      </c>
      <c r="H10" s="44">
        <f>'INAF-Sol(data)'!H9*10000000000000000</f>
        <v>2.2000000000000002</v>
      </c>
      <c r="K10" t="s">
        <v>10</v>
      </c>
      <c r="L10" s="1">
        <v>2.7083333333333334E-2</v>
      </c>
      <c r="M10">
        <v>58426.027083000001</v>
      </c>
      <c r="N10" s="21">
        <f>'INAF-Sol(data)'!N9</f>
        <v>2.7923049999999999E-6</v>
      </c>
      <c r="O10" s="21">
        <f>'INAF-Sol(data)'!O9</f>
        <v>4.1999999999999997E-11</v>
      </c>
      <c r="P10" s="46">
        <f>'INAF-Sol(data)'!P9*10000000000000000</f>
        <v>4015.7000000000003</v>
      </c>
      <c r="Q10" s="69">
        <f>'INAF-Sol(data)'!Q9*10000000000000000</f>
        <v>2.2000000000000002</v>
      </c>
      <c r="T10" s="46">
        <f>'NICT-Sol(data)'!D11</f>
        <v>58426.027083000001</v>
      </c>
      <c r="U10" s="22">
        <f>'NICT-Sol(data)'!E11</f>
        <v>2.792488E-6</v>
      </c>
      <c r="V10" s="22">
        <f>'NICT-Sol(data)'!F11</f>
        <v>4.6000000000000003E-11</v>
      </c>
      <c r="W10" s="29">
        <f>'NICT-Sol(data)'!G11*10000000000000000</f>
        <v>4013.3999999999996</v>
      </c>
      <c r="X10" s="132">
        <f>'NICT-Sol(data)'!H11*10000000000000000</f>
        <v>2.2000000000000002</v>
      </c>
      <c r="Y10" s="29"/>
      <c r="Z10" s="15" t="s">
        <v>10</v>
      </c>
      <c r="AA10" s="60">
        <v>4029.7330000000002</v>
      </c>
      <c r="AB10" s="132">
        <v>2.2999999999999998</v>
      </c>
      <c r="AC10" s="57"/>
      <c r="AD10" s="16"/>
      <c r="AE10" s="46">
        <f t="shared" ref="AE10:AE20" si="3">T10-T$9</f>
        <v>20.378472000003967</v>
      </c>
      <c r="AF10" s="73">
        <f t="shared" ref="AF10:AF20" si="4">(E10-N10)*1000000000000</f>
        <v>35.000000000330857</v>
      </c>
      <c r="AG10" s="73">
        <f t="shared" ref="AG10:AG20" si="5">O10*1000000000000</f>
        <v>42</v>
      </c>
      <c r="AH10" s="17">
        <f t="shared" ref="AH10:AH20" si="6">IF(ABS(AF10)&lt;AG10,1,0)</f>
        <v>1</v>
      </c>
      <c r="AI10" s="46">
        <f t="shared" ref="AI10:AI20" si="7">(G10-P10)</f>
        <v>-0.8000000000001819</v>
      </c>
      <c r="AJ10" s="29">
        <f t="shared" ref="AJ10:AJ20" si="8">Q10</f>
        <v>2.2000000000000002</v>
      </c>
      <c r="AK10" s="17">
        <f t="shared" ref="AK10:AK20" si="9">IF(ABS(AI10)&lt;AJ10,1,0)</f>
        <v>1</v>
      </c>
      <c r="AL10" s="16"/>
      <c r="AO10" s="46">
        <f t="shared" si="0"/>
        <v>0</v>
      </c>
      <c r="AP10" s="73">
        <f t="shared" ref="AP10:AP20" si="10">(U10-E10)*1000000000000</f>
        <v>147.99999999985019</v>
      </c>
      <c r="AQ10" s="73">
        <f t="shared" ref="AQ10:AQ20" si="11">V10*1000000000000</f>
        <v>46</v>
      </c>
      <c r="AR10" s="17">
        <f t="shared" ref="AR10:AR20" si="12">IF(ABS(AP10)&lt;AQ10,1,0)</f>
        <v>0</v>
      </c>
      <c r="AS10" s="46">
        <f t="shared" ref="AS10:AS20" si="13">W10-G10</f>
        <v>-1.5000000000004547</v>
      </c>
      <c r="AT10" s="29">
        <f t="shared" si="1"/>
        <v>2.2000000000000002</v>
      </c>
      <c r="AU10" s="17">
        <f t="shared" ref="AU10:AU20" si="14">IF(ABS(AS10)&lt;AT10*3,1,0)</f>
        <v>1</v>
      </c>
      <c r="AW10" s="74">
        <f t="shared" ref="AW10:AW20" si="15">(U10-N10)*1000000000000</f>
        <v>183.00000000018105</v>
      </c>
      <c r="AX10" s="73">
        <f t="shared" ref="AX10:AX20" si="16">V10*1000000000000</f>
        <v>46</v>
      </c>
      <c r="AY10" s="17">
        <f t="shared" ref="AY10:AY20" si="17">IF(ABS(AW10)&lt;AX10,1,0)</f>
        <v>0</v>
      </c>
      <c r="AZ10" s="46">
        <f t="shared" ref="AZ10:AZ20" si="18">W10-P10</f>
        <v>-2.3000000000006366</v>
      </c>
      <c r="BA10" s="29">
        <f t="shared" si="2"/>
        <v>2.2000000000000002</v>
      </c>
      <c r="BB10" s="17">
        <f t="shared" ref="BB10:BB20" si="19">IF(ABS(AZ10)&lt;BA10*3,1,0)</f>
        <v>1</v>
      </c>
      <c r="BE10" s="74">
        <f t="shared" ref="BE10:BE20" si="20">(U10-U27)*1000000000000</f>
        <v>-333.99999999990229</v>
      </c>
      <c r="BF10" s="73">
        <f t="shared" ref="BF10:BF20" si="21">V10*1000000000000</f>
        <v>46</v>
      </c>
      <c r="BG10" s="17">
        <f t="shared" ref="BG10:BG20" si="22">IF(ABS(BE10)&lt;BF10,1,0)</f>
        <v>0</v>
      </c>
      <c r="BH10" s="46">
        <f t="shared" ref="BH10:BH20" si="23">W10-W27</f>
        <v>5.4999999999995453</v>
      </c>
      <c r="BI10" s="29">
        <f t="shared" ref="BI10:BI20" si="24">X10</f>
        <v>2.2000000000000002</v>
      </c>
      <c r="BJ10" s="17">
        <f t="shared" ref="BJ10:BJ20" si="25">IF(ABS(BH10)&lt;BI10*3,1,0)</f>
        <v>1</v>
      </c>
      <c r="BK10" s="16"/>
      <c r="BM10" s="111">
        <f>G10-$AA10</f>
        <v>-14.833000000000084</v>
      </c>
      <c r="BN10" s="118">
        <f>SQRT(H10^2+AB10^2)</f>
        <v>3.1827660925679098</v>
      </c>
      <c r="BO10" s="107">
        <f>P10-AA10</f>
        <v>-14.032999999999902</v>
      </c>
      <c r="BP10" s="118">
        <f>SQRT(Q10^2+AB10^2)</f>
        <v>3.1827660925679098</v>
      </c>
      <c r="BQ10" s="107">
        <f>G27-$AA10</f>
        <v>-3.1329999999998108</v>
      </c>
      <c r="BR10" s="118">
        <f>SQRT(H27^2+AB10^2)</f>
        <v>3.471310991541956</v>
      </c>
      <c r="BS10" s="107">
        <f>P27-$AA10</f>
        <v>-12.032999999999902</v>
      </c>
      <c r="BT10" s="118">
        <f>SQRT(Q27^2+AB10^2)</f>
        <v>3.471310991541956</v>
      </c>
      <c r="BU10" s="107">
        <f>W10-AA10</f>
        <v>-16.333000000000538</v>
      </c>
      <c r="BV10" s="118">
        <f>SQRT(X10^2+AB10^2)</f>
        <v>3.1827660925679098</v>
      </c>
      <c r="BW10" s="107">
        <f>W27-AA10</f>
        <v>-21.833000000000084</v>
      </c>
      <c r="BX10" s="118">
        <f>SQRT(X27^2+AB10^2)</f>
        <v>3.471310991541956</v>
      </c>
      <c r="BY10" s="107">
        <f>AB45-AA10</f>
        <v>-14.333000000000084</v>
      </c>
      <c r="BZ10" s="137">
        <f>SQRT(AC45^2+AB10^2)</f>
        <v>3.3241540277189321</v>
      </c>
      <c r="CA10" s="107">
        <f t="shared" ref="CA10:CA15" si="26">AB27-AA10</f>
        <v>-4.9329999999999927</v>
      </c>
      <c r="CB10" s="137">
        <f t="shared" ref="CB10:CB15" si="27">SQRT(AC27^2+AB10^2)</f>
        <v>3.7013511046643495</v>
      </c>
      <c r="CC10" s="107">
        <f>G75-AA10</f>
        <v>-2.1330000000002656</v>
      </c>
      <c r="CD10" s="137">
        <f>SQRT(H75^2+AB10^2)</f>
        <v>3.471310991541956</v>
      </c>
      <c r="CF10" s="144">
        <f>STDEV(BM10,BO10,BQ10,BS10,BU10,BW10,CA10,CC10)</f>
        <v>7.0495693890782691</v>
      </c>
      <c r="CG10" s="144">
        <f t="shared" ref="CG10:CG15" si="28">SQRT(CF10^2+CB10^2)</f>
        <v>7.9621874237818187</v>
      </c>
      <c r="CH10" s="144">
        <f>SQRT(CF10^2+CD10^2)</f>
        <v>7.8578895749068245</v>
      </c>
      <c r="CI10" s="174"/>
      <c r="CJ10" s="174"/>
      <c r="CK10" s="10"/>
      <c r="CL10" s="19"/>
      <c r="CM10" s="118">
        <f t="shared" ref="CM10:CM15" si="29">SQRT(CR27^2+AB10^2)</f>
        <v>9.6298378894857155</v>
      </c>
      <c r="CN10" s="19"/>
      <c r="CO10" s="19"/>
      <c r="CP10" s="19"/>
      <c r="CQ10" s="19"/>
      <c r="CR10" s="19"/>
      <c r="CT10" s="10">
        <f t="shared" ref="CT10:CT15" si="30">SQRT(CR10^2+CF10^2)</f>
        <v>7.0495693890782691</v>
      </c>
    </row>
    <row r="11" spans="1:98">
      <c r="A11" s="15" t="s">
        <v>12</v>
      </c>
      <c r="B11" s="16" t="s">
        <v>13</v>
      </c>
      <c r="C11" s="31">
        <v>0.33263888888888887</v>
      </c>
      <c r="D11" s="29">
        <v>58436.332639</v>
      </c>
      <c r="E11" s="22">
        <f>'INAF-Sol(data)'!E10</f>
        <v>3.14979E-6</v>
      </c>
      <c r="F11" s="22">
        <f>'INAF-Sol(data)'!F10</f>
        <v>2.8E-11</v>
      </c>
      <c r="G11" s="29">
        <f>'INAF-Sol(data)'!G10*10000000000000000</f>
        <v>3986.4</v>
      </c>
      <c r="H11" s="44">
        <f>'INAF-Sol(data)'!H10*10000000000000000</f>
        <v>2.2000000000000002</v>
      </c>
      <c r="K11" t="s">
        <v>13</v>
      </c>
      <c r="L11" s="1">
        <v>0.33263888888888887</v>
      </c>
      <c r="M11">
        <v>58436.332639</v>
      </c>
      <c r="N11" s="21">
        <f>'INAF-Sol(data)'!N10</f>
        <v>3.1497460000000001E-6</v>
      </c>
      <c r="O11" s="21">
        <f>'INAF-Sol(data)'!O10</f>
        <v>2.8E-11</v>
      </c>
      <c r="P11" s="46">
        <f>'INAF-Sol(data)'!P10*10000000000000000</f>
        <v>3986.5000000000005</v>
      </c>
      <c r="Q11" s="69">
        <f>'INAF-Sol(data)'!Q10*10000000000000000</f>
        <v>2.2000000000000002</v>
      </c>
      <c r="T11" s="46">
        <f>'NICT-Sol(data)'!D12</f>
        <v>58436.332639</v>
      </c>
      <c r="U11" s="22">
        <f>'NICT-Sol(data)'!E12</f>
        <v>3.1498380000000001E-6</v>
      </c>
      <c r="V11" s="22">
        <f>'NICT-Sol(data)'!F12</f>
        <v>3.1999999999999999E-11</v>
      </c>
      <c r="W11" s="29">
        <f>'NICT-Sol(data)'!G12*10000000000000000</f>
        <v>3985</v>
      </c>
      <c r="X11" s="132">
        <f>'NICT-Sol(data)'!H12*10000000000000000</f>
        <v>3</v>
      </c>
      <c r="Y11" s="29"/>
      <c r="Z11" s="15" t="s">
        <v>13</v>
      </c>
      <c r="AA11" s="60">
        <v>3991.652</v>
      </c>
      <c r="AB11" s="132">
        <v>3.2</v>
      </c>
      <c r="AC11" s="57"/>
      <c r="AD11" s="16"/>
      <c r="AE11" s="46">
        <f t="shared" si="3"/>
        <v>30.684028000003309</v>
      </c>
      <c r="AF11" s="73">
        <f t="shared" si="4"/>
        <v>43.999999999944016</v>
      </c>
      <c r="AG11" s="73">
        <f t="shared" si="5"/>
        <v>28</v>
      </c>
      <c r="AH11" s="17">
        <f t="shared" si="6"/>
        <v>0</v>
      </c>
      <c r="AI11" s="46">
        <f t="shared" si="7"/>
        <v>-0.1000000000003638</v>
      </c>
      <c r="AJ11" s="29">
        <f t="shared" si="8"/>
        <v>2.2000000000000002</v>
      </c>
      <c r="AK11" s="17">
        <f t="shared" si="9"/>
        <v>1</v>
      </c>
      <c r="AL11" s="16"/>
      <c r="AO11" s="46">
        <f t="shared" si="0"/>
        <v>0</v>
      </c>
      <c r="AP11" s="73">
        <f t="shared" si="10"/>
        <v>48.000000000054428</v>
      </c>
      <c r="AQ11" s="73">
        <f t="shared" si="11"/>
        <v>32</v>
      </c>
      <c r="AR11" s="17">
        <f t="shared" si="12"/>
        <v>0</v>
      </c>
      <c r="AS11" s="46">
        <f t="shared" si="13"/>
        <v>-1.4000000000000909</v>
      </c>
      <c r="AT11" s="29">
        <f t="shared" si="1"/>
        <v>3</v>
      </c>
      <c r="AU11" s="17">
        <f t="shared" si="14"/>
        <v>1</v>
      </c>
      <c r="AW11" s="74">
        <f t="shared" si="15"/>
        <v>91.999999999998437</v>
      </c>
      <c r="AX11" s="73">
        <f t="shared" si="16"/>
        <v>32</v>
      </c>
      <c r="AY11" s="17">
        <f t="shared" si="17"/>
        <v>0</v>
      </c>
      <c r="AZ11" s="46">
        <f t="shared" si="18"/>
        <v>-1.5000000000004547</v>
      </c>
      <c r="BA11" s="29">
        <f t="shared" si="2"/>
        <v>3</v>
      </c>
      <c r="BB11" s="17">
        <f t="shared" si="19"/>
        <v>1</v>
      </c>
      <c r="BE11" s="74">
        <f t="shared" si="20"/>
        <v>-44.999999999759858</v>
      </c>
      <c r="BF11" s="73">
        <f t="shared" si="21"/>
        <v>32</v>
      </c>
      <c r="BG11" s="17">
        <f t="shared" si="22"/>
        <v>0</v>
      </c>
      <c r="BH11" s="46">
        <f t="shared" si="23"/>
        <v>-3.5999999999999091</v>
      </c>
      <c r="BI11" s="29">
        <f t="shared" si="24"/>
        <v>3</v>
      </c>
      <c r="BJ11" s="17">
        <f t="shared" si="25"/>
        <v>1</v>
      </c>
      <c r="BK11" s="16"/>
      <c r="BM11" s="111">
        <f t="shared" ref="BM11:BM15" si="31">G11-$AA11</f>
        <v>-5.2519999999999527</v>
      </c>
      <c r="BN11" s="118">
        <f t="shared" ref="BN11:BN15" si="32">SQRT(H11^2+AB11^2)</f>
        <v>3.8832975677895201</v>
      </c>
      <c r="BO11" s="107">
        <f t="shared" ref="BO11:BO15" si="33">P11-AA11</f>
        <v>-5.1519999999995889</v>
      </c>
      <c r="BP11" s="118">
        <f t="shared" ref="BP11:BP15" si="34">SQRT(Q11^2+AB11^2)</f>
        <v>3.8832975677895201</v>
      </c>
      <c r="BQ11" s="107">
        <f t="shared" ref="BQ11:BQ15" si="35">G28-$AA11</f>
        <v>-6.0519999999996799</v>
      </c>
      <c r="BR11" s="118">
        <f t="shared" ref="BR11:BR15" si="36">SQRT(H28^2+AB11^2)</f>
        <v>4</v>
      </c>
      <c r="BS11" s="107">
        <f t="shared" ref="BS11:BS15" si="37">P28-$AA11</f>
        <v>-5.7519999999999527</v>
      </c>
      <c r="BT11" s="118">
        <f t="shared" ref="BT11:BT15" si="38">SQRT(Q28^2+AB11^2)</f>
        <v>4</v>
      </c>
      <c r="BU11" s="107">
        <f t="shared" ref="BU11:BU15" si="39">W11-AA11</f>
        <v>-6.6520000000000437</v>
      </c>
      <c r="BV11" s="118">
        <f t="shared" ref="BV11:BV15" si="40">SQRT(X11^2+AB11^2)</f>
        <v>4.3863424398922621</v>
      </c>
      <c r="BW11" s="107">
        <f t="shared" ref="BW11:BW15" si="41">W28-AA11</f>
        <v>-3.0520000000001346</v>
      </c>
      <c r="BX11" s="118">
        <f t="shared" ref="BX11:BX15" si="42">SQRT(X28^2+AB11^2)</f>
        <v>3.6715119501371638</v>
      </c>
      <c r="BY11" s="107">
        <f t="shared" ref="BY11:BY15" si="43">AB46-AA11</f>
        <v>-4.2520000000004075</v>
      </c>
      <c r="BZ11" s="137">
        <f t="shared" ref="BZ11:BZ15" si="44">SQRT(AC46^2+AB11^2)</f>
        <v>4.0607881008493907</v>
      </c>
      <c r="CA11" s="107">
        <f t="shared" si="26"/>
        <v>-8.6520000000000437</v>
      </c>
      <c r="CB11" s="137">
        <f t="shared" si="27"/>
        <v>4.1231056256176606</v>
      </c>
      <c r="CC11" s="107">
        <f t="shared" ref="CC11:CC15" si="45">G76-AA11</f>
        <v>-9.5520000000001346</v>
      </c>
      <c r="CD11" s="137">
        <f t="shared" ref="CD11:CD15" si="46">SQRT(H76^2+AB11^2)</f>
        <v>3.9408120990476063</v>
      </c>
      <c r="CF11" s="144">
        <f t="shared" ref="CF11:CF15" si="47">STDEV(BM11,BO11,BQ11,BS11,BU11,BW11,CA11,CC11)</f>
        <v>2.0545680811304883</v>
      </c>
      <c r="CG11" s="144">
        <f t="shared" si="28"/>
        <v>4.6066527978566194</v>
      </c>
      <c r="CH11" s="144">
        <f t="shared" ref="CH11:CH15" si="48">SQRT(CF11^2+CD11^2)</f>
        <v>4.444237842420252</v>
      </c>
      <c r="CI11" s="174"/>
      <c r="CJ11" s="174"/>
      <c r="CK11" s="10"/>
      <c r="CL11" s="19"/>
      <c r="CM11" s="118">
        <f t="shared" si="29"/>
        <v>5.317570456097009</v>
      </c>
      <c r="CN11" s="19"/>
      <c r="CO11" s="19"/>
      <c r="CP11" s="19"/>
      <c r="CQ11" s="19"/>
      <c r="CR11" s="19"/>
      <c r="CT11" s="10">
        <f t="shared" si="30"/>
        <v>2.0545680811304883</v>
      </c>
    </row>
    <row r="12" spans="1:98">
      <c r="A12" s="15" t="s">
        <v>15</v>
      </c>
      <c r="B12" s="16" t="s">
        <v>16</v>
      </c>
      <c r="C12" s="31">
        <v>0.99930555555555556</v>
      </c>
      <c r="D12" s="29">
        <v>58445.999305999998</v>
      </c>
      <c r="E12" s="22">
        <f>'INAF-Sol(data)'!E11</f>
        <v>3.4810689999999998E-6</v>
      </c>
      <c r="F12" s="22">
        <f>'INAF-Sol(data)'!F11</f>
        <v>2.8E-11</v>
      </c>
      <c r="G12" s="29">
        <f>'INAF-Sol(data)'!G11*10000000000000000</f>
        <v>3912.5000000000005</v>
      </c>
      <c r="H12" s="44">
        <f>'INAF-Sol(data)'!H11*10000000000000000</f>
        <v>3</v>
      </c>
      <c r="K12" t="s">
        <v>16</v>
      </c>
      <c r="L12" s="1">
        <v>0.99930555555555556</v>
      </c>
      <c r="M12">
        <v>58445.999305999998</v>
      </c>
      <c r="N12" s="21">
        <f>'INAF-Sol(data)'!N11</f>
        <v>3.4810330000000001E-6</v>
      </c>
      <c r="O12" s="21">
        <f>'INAF-Sol(data)'!O11</f>
        <v>2.8E-11</v>
      </c>
      <c r="P12" s="46">
        <f>'INAF-Sol(data)'!P11*10000000000000000</f>
        <v>3912.8</v>
      </c>
      <c r="Q12" s="69">
        <f>'INAF-Sol(data)'!Q11*10000000000000000</f>
        <v>3</v>
      </c>
      <c r="T12" s="46">
        <f>'NICT-Sol(data)'!D13</f>
        <v>58445.999305999998</v>
      </c>
      <c r="U12" s="22">
        <f>'NICT-Sol(data)'!E13</f>
        <v>3.4810210000000002E-6</v>
      </c>
      <c r="V12" s="22">
        <f>'NICT-Sol(data)'!F13</f>
        <v>3.9000000000000001E-11</v>
      </c>
      <c r="W12" s="29">
        <f>'NICT-Sol(data)'!G13*10000000000000000</f>
        <v>3911.7</v>
      </c>
      <c r="X12" s="132">
        <f>'NICT-Sol(data)'!H13*10000000000000000</f>
        <v>3.8000000000000003</v>
      </c>
      <c r="Y12" s="29"/>
      <c r="Z12" s="15" t="s">
        <v>16</v>
      </c>
      <c r="AA12" s="60">
        <v>3935.7999999999997</v>
      </c>
      <c r="AB12" s="132">
        <v>1.5</v>
      </c>
      <c r="AC12" s="57"/>
      <c r="AD12" s="16"/>
      <c r="AE12" s="46">
        <f t="shared" si="3"/>
        <v>40.350695000000997</v>
      </c>
      <c r="AF12" s="73">
        <f t="shared" si="4"/>
        <v>35.999999999723187</v>
      </c>
      <c r="AG12" s="73">
        <f t="shared" si="5"/>
        <v>28</v>
      </c>
      <c r="AH12" s="17">
        <f t="shared" si="6"/>
        <v>0</v>
      </c>
      <c r="AI12" s="46">
        <f t="shared" si="7"/>
        <v>-0.29999999999972715</v>
      </c>
      <c r="AJ12" s="29">
        <f t="shared" si="8"/>
        <v>3</v>
      </c>
      <c r="AK12" s="17">
        <f t="shared" si="9"/>
        <v>1</v>
      </c>
      <c r="AL12" s="16"/>
      <c r="AO12" s="46">
        <f t="shared" si="0"/>
        <v>0</v>
      </c>
      <c r="AP12" s="73">
        <f t="shared" si="10"/>
        <v>-47.999999999630909</v>
      </c>
      <c r="AQ12" s="73">
        <f t="shared" si="11"/>
        <v>39</v>
      </c>
      <c r="AR12" s="17">
        <f t="shared" si="12"/>
        <v>0</v>
      </c>
      <c r="AS12" s="46">
        <f t="shared" si="13"/>
        <v>-0.80000000000063665</v>
      </c>
      <c r="AT12" s="29">
        <f t="shared" si="1"/>
        <v>3.8000000000000003</v>
      </c>
      <c r="AU12" s="17">
        <f t="shared" si="14"/>
        <v>1</v>
      </c>
      <c r="AW12" s="74">
        <f t="shared" si="15"/>
        <v>-11.999999999907727</v>
      </c>
      <c r="AX12" s="73">
        <f t="shared" si="16"/>
        <v>39</v>
      </c>
      <c r="AY12" s="17">
        <f t="shared" si="17"/>
        <v>1</v>
      </c>
      <c r="AZ12" s="46">
        <f t="shared" si="18"/>
        <v>-1.1000000000003638</v>
      </c>
      <c r="BA12" s="29">
        <f t="shared" si="2"/>
        <v>3.8000000000000003</v>
      </c>
      <c r="BB12" s="17">
        <f t="shared" si="19"/>
        <v>1</v>
      </c>
      <c r="BE12" s="74">
        <f t="shared" si="20"/>
        <v>-51.999999999741327</v>
      </c>
      <c r="BF12" s="73">
        <f t="shared" si="21"/>
        <v>39</v>
      </c>
      <c r="BG12" s="17">
        <f t="shared" si="22"/>
        <v>0</v>
      </c>
      <c r="BH12" s="46">
        <f t="shared" si="23"/>
        <v>-18.799999999999727</v>
      </c>
      <c r="BI12" s="29">
        <f t="shared" si="24"/>
        <v>3.8000000000000003</v>
      </c>
      <c r="BJ12" s="17">
        <f t="shared" si="25"/>
        <v>0</v>
      </c>
      <c r="BK12" s="16"/>
      <c r="BM12" s="111">
        <f t="shared" si="31"/>
        <v>-23.299999999999272</v>
      </c>
      <c r="BN12" s="118">
        <f t="shared" si="32"/>
        <v>3.3541019662496847</v>
      </c>
      <c r="BO12" s="107">
        <f t="shared" si="33"/>
        <v>-22.999999999999545</v>
      </c>
      <c r="BP12" s="118">
        <f t="shared" si="34"/>
        <v>3.3541019662496847</v>
      </c>
      <c r="BQ12" s="107">
        <f t="shared" si="35"/>
        <v>-24.899999999999636</v>
      </c>
      <c r="BR12" s="118">
        <f t="shared" si="36"/>
        <v>3.3541019662496847</v>
      </c>
      <c r="BS12" s="107">
        <f t="shared" si="37"/>
        <v>-24.399999999999636</v>
      </c>
      <c r="BT12" s="118">
        <f t="shared" si="38"/>
        <v>3.3541019662496847</v>
      </c>
      <c r="BU12" s="107">
        <f t="shared" si="39"/>
        <v>-24.099999999999909</v>
      </c>
      <c r="BV12" s="118">
        <f t="shared" si="40"/>
        <v>4.0853396431630999</v>
      </c>
      <c r="BW12" s="107">
        <f t="shared" si="41"/>
        <v>-5.3000000000001819</v>
      </c>
      <c r="BX12" s="118">
        <f t="shared" si="42"/>
        <v>3.0016662039607267</v>
      </c>
      <c r="BY12" s="107">
        <f t="shared" si="43"/>
        <v>-25.999999999999545</v>
      </c>
      <c r="BZ12" s="137">
        <f t="shared" si="44"/>
        <v>4.0853396431630999</v>
      </c>
      <c r="CA12" s="107">
        <f t="shared" si="26"/>
        <v>-10.399999999999636</v>
      </c>
      <c r="CB12" s="137">
        <f t="shared" si="27"/>
        <v>4.3657759905886149</v>
      </c>
      <c r="CC12" s="107">
        <f t="shared" si="45"/>
        <v>-14.099999999999909</v>
      </c>
      <c r="CD12" s="137">
        <f t="shared" si="46"/>
        <v>3.1764760348537187</v>
      </c>
      <c r="CF12" s="144">
        <f t="shared" si="47"/>
        <v>7.6471166368207264</v>
      </c>
      <c r="CG12" s="144">
        <f t="shared" si="28"/>
        <v>8.8055887285939232</v>
      </c>
      <c r="CH12" s="144">
        <f t="shared" si="48"/>
        <v>8.2806034114151572</v>
      </c>
      <c r="CI12" s="174"/>
      <c r="CJ12" s="174"/>
      <c r="CK12" s="10"/>
      <c r="CL12" s="19"/>
      <c r="CM12" s="118">
        <f t="shared" si="29"/>
        <v>13.717422012413987</v>
      </c>
      <c r="CN12" s="19"/>
      <c r="CO12" s="19"/>
      <c r="CP12" s="19"/>
      <c r="CQ12" s="19"/>
      <c r="CR12" s="19"/>
      <c r="CT12" s="10">
        <f t="shared" si="30"/>
        <v>7.6471166368207264</v>
      </c>
    </row>
    <row r="13" spans="1:98">
      <c r="A13" s="15" t="s">
        <v>0</v>
      </c>
      <c r="B13" s="16" t="s">
        <v>1</v>
      </c>
      <c r="C13" s="31">
        <v>0.7909722222222223</v>
      </c>
      <c r="D13" s="29">
        <v>58456.790972000003</v>
      </c>
      <c r="E13" s="22">
        <f>'INAF-Sol(data)'!E12</f>
        <v>3.8457240000000001E-6</v>
      </c>
      <c r="F13" s="22">
        <f>'INAF-Sol(data)'!F12</f>
        <v>2.9E-11</v>
      </c>
      <c r="G13" s="29">
        <f>'INAF-Sol(data)'!G12*10000000000000000</f>
        <v>3862.8</v>
      </c>
      <c r="H13" s="44">
        <f>'INAF-Sol(data)'!H12*10000000000000000</f>
        <v>1.9000000000000001</v>
      </c>
      <c r="K13" t="s">
        <v>1</v>
      </c>
      <c r="L13" s="1">
        <v>0.7909722222222223</v>
      </c>
      <c r="M13">
        <v>58456.790972000003</v>
      </c>
      <c r="N13" s="21">
        <f>'INAF-Sol(data)'!N12</f>
        <v>3.8457119999999998E-6</v>
      </c>
      <c r="O13" s="21">
        <f>'INAF-Sol(data)'!O12</f>
        <v>2.9E-11</v>
      </c>
      <c r="P13" s="46">
        <f>'INAF-Sol(data)'!P12*10000000000000000</f>
        <v>3861.9</v>
      </c>
      <c r="Q13" s="69">
        <f>'INAF-Sol(data)'!Q12*10000000000000000</f>
        <v>1.9000000000000001</v>
      </c>
      <c r="T13" s="46">
        <f>'NICT-Sol(data)'!D14</f>
        <v>58456.790972000003</v>
      </c>
      <c r="U13" s="22">
        <f>'NICT-Sol(data)'!E14</f>
        <v>3.8457450000000001E-6</v>
      </c>
      <c r="V13" s="22">
        <f>'NICT-Sol(data)'!F14</f>
        <v>3.3000000000000002E-11</v>
      </c>
      <c r="W13" s="29">
        <f>'NICT-Sol(data)'!G14*10000000000000000</f>
        <v>3861.4</v>
      </c>
      <c r="X13" s="132">
        <f>'NICT-Sol(data)'!H14*10000000000000000</f>
        <v>2.4</v>
      </c>
      <c r="Y13" s="29"/>
      <c r="Z13" s="15" t="s">
        <v>1</v>
      </c>
      <c r="AA13" s="60">
        <v>3872.058</v>
      </c>
      <c r="AB13" s="132">
        <v>2</v>
      </c>
      <c r="AC13" s="57"/>
      <c r="AD13" s="16"/>
      <c r="AE13" s="46">
        <f t="shared" si="3"/>
        <v>51.142361000005621</v>
      </c>
      <c r="AF13" s="73">
        <f t="shared" si="4"/>
        <v>12.000000000331244</v>
      </c>
      <c r="AG13" s="73">
        <f t="shared" si="5"/>
        <v>29</v>
      </c>
      <c r="AH13" s="17">
        <f t="shared" si="6"/>
        <v>1</v>
      </c>
      <c r="AI13" s="46">
        <f t="shared" si="7"/>
        <v>0.90000000000009095</v>
      </c>
      <c r="AJ13" s="29">
        <f t="shared" si="8"/>
        <v>1.9000000000000001</v>
      </c>
      <c r="AK13" s="17">
        <f t="shared" si="9"/>
        <v>1</v>
      </c>
      <c r="AL13" s="16"/>
      <c r="AO13" s="46">
        <f t="shared" si="0"/>
        <v>0</v>
      </c>
      <c r="AP13" s="73">
        <f t="shared" si="10"/>
        <v>20.999999999944404</v>
      </c>
      <c r="AQ13" s="73">
        <f t="shared" si="11"/>
        <v>33</v>
      </c>
      <c r="AR13" s="17">
        <f t="shared" si="12"/>
        <v>1</v>
      </c>
      <c r="AS13" s="46">
        <f t="shared" si="13"/>
        <v>-1.4000000000000909</v>
      </c>
      <c r="AT13" s="29">
        <f t="shared" si="1"/>
        <v>2.4</v>
      </c>
      <c r="AU13" s="17">
        <f t="shared" si="14"/>
        <v>1</v>
      </c>
      <c r="AW13" s="74">
        <f t="shared" si="15"/>
        <v>33.000000000275648</v>
      </c>
      <c r="AX13" s="73">
        <f t="shared" si="16"/>
        <v>33</v>
      </c>
      <c r="AY13" s="17">
        <f t="shared" si="17"/>
        <v>0</v>
      </c>
      <c r="AZ13" s="46">
        <f t="shared" si="18"/>
        <v>-0.5</v>
      </c>
      <c r="BA13" s="29">
        <f t="shared" si="2"/>
        <v>2.4</v>
      </c>
      <c r="BB13" s="17">
        <f t="shared" si="19"/>
        <v>1</v>
      </c>
      <c r="BE13" s="74">
        <f t="shared" si="20"/>
        <v>-9.9999999998525197</v>
      </c>
      <c r="BF13" s="73">
        <f t="shared" si="21"/>
        <v>33</v>
      </c>
      <c r="BG13" s="17">
        <f t="shared" si="22"/>
        <v>1</v>
      </c>
      <c r="BH13" s="46">
        <f t="shared" si="23"/>
        <v>-9.9999999999454303E-2</v>
      </c>
      <c r="BI13" s="29">
        <f t="shared" si="24"/>
        <v>2.4</v>
      </c>
      <c r="BJ13" s="17">
        <f t="shared" si="25"/>
        <v>1</v>
      </c>
      <c r="BK13" s="16"/>
      <c r="BM13" s="111">
        <f t="shared" si="31"/>
        <v>-9.2579999999998108</v>
      </c>
      <c r="BN13" s="118">
        <f t="shared" si="32"/>
        <v>2.7586228448267445</v>
      </c>
      <c r="BO13" s="107">
        <f t="shared" si="33"/>
        <v>-10.157999999999902</v>
      </c>
      <c r="BP13" s="118">
        <f t="shared" si="34"/>
        <v>2.7586228448267445</v>
      </c>
      <c r="BQ13" s="107">
        <f t="shared" si="35"/>
        <v>-11.557999999999993</v>
      </c>
      <c r="BR13" s="118">
        <f t="shared" si="36"/>
        <v>2.9</v>
      </c>
      <c r="BS13" s="107">
        <f t="shared" si="37"/>
        <v>-11.557999999999993</v>
      </c>
      <c r="BT13" s="118">
        <f t="shared" si="38"/>
        <v>2.9</v>
      </c>
      <c r="BU13" s="107">
        <f t="shared" si="39"/>
        <v>-10.657999999999902</v>
      </c>
      <c r="BV13" s="118">
        <f t="shared" si="40"/>
        <v>3.1240998703626617</v>
      </c>
      <c r="BW13" s="107">
        <f t="shared" si="41"/>
        <v>-10.558000000000447</v>
      </c>
      <c r="BX13" s="118">
        <f t="shared" si="42"/>
        <v>3.2015621187164243</v>
      </c>
      <c r="BY13" s="107">
        <f t="shared" si="43"/>
        <v>-14.057999999999993</v>
      </c>
      <c r="BZ13" s="137">
        <f t="shared" si="44"/>
        <v>2.9</v>
      </c>
      <c r="CA13" s="107">
        <f t="shared" si="26"/>
        <v>-13.057999999999993</v>
      </c>
      <c r="CB13" s="137">
        <f t="shared" si="27"/>
        <v>3.6055512754639891</v>
      </c>
      <c r="CC13" s="107">
        <f t="shared" si="45"/>
        <v>-8.5579999999999927</v>
      </c>
      <c r="CD13" s="137">
        <f t="shared" si="46"/>
        <v>2.9732137494637012</v>
      </c>
      <c r="CF13" s="144">
        <f t="shared" si="47"/>
        <v>1.4146554350795377</v>
      </c>
      <c r="CG13" s="144">
        <f t="shared" si="28"/>
        <v>3.8731447171516935</v>
      </c>
      <c r="CH13" s="144">
        <f t="shared" si="48"/>
        <v>3.2926053513896982</v>
      </c>
      <c r="CI13" s="174"/>
      <c r="CJ13" s="174"/>
      <c r="CK13" s="10"/>
      <c r="CL13" s="19"/>
      <c r="CM13" s="118">
        <f t="shared" si="29"/>
        <v>4.2393002567247509</v>
      </c>
      <c r="CN13" s="19"/>
      <c r="CO13" s="19"/>
      <c r="CP13" s="19"/>
      <c r="CQ13" s="19"/>
      <c r="CR13" s="19"/>
      <c r="CT13" s="10">
        <f t="shared" si="30"/>
        <v>1.4146554350795377</v>
      </c>
    </row>
    <row r="14" spans="1:98">
      <c r="A14" s="15" t="s">
        <v>3</v>
      </c>
      <c r="B14" s="16" t="s">
        <v>4</v>
      </c>
      <c r="C14" s="31">
        <v>2.013888888888889E-2</v>
      </c>
      <c r="D14" s="29">
        <v>58467.020139</v>
      </c>
      <c r="E14" s="22">
        <f>'INAF-Sol(data)'!E13</f>
        <v>4.1852829999999997E-6</v>
      </c>
      <c r="F14" s="22">
        <f>'INAF-Sol(data)'!F13</f>
        <v>2.6000000000000001E-11</v>
      </c>
      <c r="G14" s="29">
        <f>'INAF-Sol(data)'!G13*10000000000000000</f>
        <v>3815.5000000000005</v>
      </c>
      <c r="H14" s="44">
        <f>'INAF-Sol(data)'!H13*10000000000000000</f>
        <v>1.5</v>
      </c>
      <c r="K14" t="s">
        <v>4</v>
      </c>
      <c r="L14" s="1">
        <v>2.013888888888889E-2</v>
      </c>
      <c r="M14">
        <v>58467.020139</v>
      </c>
      <c r="N14" s="21">
        <f>'INAF-Sol(data)'!N13</f>
        <v>4.1852579999999997E-6</v>
      </c>
      <c r="O14" s="21">
        <f>'INAF-Sol(data)'!O13</f>
        <v>2.6000000000000001E-11</v>
      </c>
      <c r="P14" s="46">
        <f>'INAF-Sol(data)'!P13*10000000000000000</f>
        <v>3815.9</v>
      </c>
      <c r="Q14" s="69">
        <f>'INAF-Sol(data)'!Q13*10000000000000000</f>
        <v>1.5</v>
      </c>
      <c r="T14" s="46">
        <f>'NICT-Sol(data)'!D15</f>
        <v>58467.020139</v>
      </c>
      <c r="U14" s="22">
        <f>'NICT-Sol(data)'!E15</f>
        <v>4.1852460000000002E-6</v>
      </c>
      <c r="V14" s="22">
        <f>'NICT-Sol(data)'!F15</f>
        <v>2.9E-11</v>
      </c>
      <c r="W14" s="29">
        <f>'NICT-Sol(data)'!G15*10000000000000000</f>
        <v>3811.3999999999996</v>
      </c>
      <c r="X14" s="132">
        <f>'NICT-Sol(data)'!H15*10000000000000000</f>
        <v>1.7</v>
      </c>
      <c r="Y14" s="29"/>
      <c r="Z14" s="15" t="s">
        <v>4</v>
      </c>
      <c r="AA14" s="60">
        <v>3814.5479999999998</v>
      </c>
      <c r="AB14" s="132">
        <v>2</v>
      </c>
      <c r="AC14" s="57"/>
      <c r="AD14" s="16"/>
      <c r="AE14" s="46">
        <f t="shared" si="3"/>
        <v>61.371528000003309</v>
      </c>
      <c r="AF14" s="73">
        <f t="shared" si="4"/>
        <v>25.000000000054818</v>
      </c>
      <c r="AG14" s="73">
        <f t="shared" si="5"/>
        <v>26</v>
      </c>
      <c r="AH14" s="17">
        <f t="shared" si="6"/>
        <v>1</v>
      </c>
      <c r="AI14" s="46">
        <f t="shared" si="7"/>
        <v>-0.3999999999996362</v>
      </c>
      <c r="AJ14" s="29">
        <f t="shared" si="8"/>
        <v>1.5</v>
      </c>
      <c r="AK14" s="17">
        <f t="shared" si="9"/>
        <v>1</v>
      </c>
      <c r="AL14" s="16"/>
      <c r="AO14" s="46">
        <f t="shared" si="0"/>
        <v>0</v>
      </c>
      <c r="AP14" s="73">
        <f t="shared" si="10"/>
        <v>-36.999999999539028</v>
      </c>
      <c r="AQ14" s="73">
        <f t="shared" si="11"/>
        <v>29</v>
      </c>
      <c r="AR14" s="17">
        <f t="shared" si="12"/>
        <v>0</v>
      </c>
      <c r="AS14" s="46">
        <f t="shared" si="13"/>
        <v>-4.1000000000008185</v>
      </c>
      <c r="AT14" s="29">
        <f t="shared" si="1"/>
        <v>1.7</v>
      </c>
      <c r="AU14" s="17">
        <f t="shared" si="14"/>
        <v>1</v>
      </c>
      <c r="AW14" s="74">
        <f t="shared" si="15"/>
        <v>-11.999999999484212</v>
      </c>
      <c r="AX14" s="73">
        <f t="shared" si="16"/>
        <v>29</v>
      </c>
      <c r="AY14" s="17">
        <f t="shared" si="17"/>
        <v>1</v>
      </c>
      <c r="AZ14" s="46">
        <f t="shared" si="18"/>
        <v>-4.5000000000004547</v>
      </c>
      <c r="BA14" s="29">
        <f t="shared" si="2"/>
        <v>1.7</v>
      </c>
      <c r="BB14" s="17">
        <f t="shared" si="19"/>
        <v>1</v>
      </c>
      <c r="BE14" s="74">
        <f t="shared" si="20"/>
        <v>-4.9999999995027435</v>
      </c>
      <c r="BF14" s="73">
        <f t="shared" si="21"/>
        <v>29</v>
      </c>
      <c r="BG14" s="17">
        <f t="shared" si="22"/>
        <v>1</v>
      </c>
      <c r="BH14" s="46">
        <f t="shared" si="23"/>
        <v>-2.0000000000004547</v>
      </c>
      <c r="BI14" s="29">
        <f t="shared" si="24"/>
        <v>1.7</v>
      </c>
      <c r="BJ14" s="17">
        <f t="shared" si="25"/>
        <v>1</v>
      </c>
      <c r="BK14" s="16"/>
      <c r="BM14" s="111">
        <f t="shared" si="31"/>
        <v>0.9520000000006803</v>
      </c>
      <c r="BN14" s="118">
        <f t="shared" si="32"/>
        <v>2.5</v>
      </c>
      <c r="BO14" s="107">
        <f t="shared" si="33"/>
        <v>1.3520000000003165</v>
      </c>
      <c r="BP14" s="118">
        <f t="shared" si="34"/>
        <v>2.5</v>
      </c>
      <c r="BQ14" s="107">
        <f t="shared" si="35"/>
        <v>1.4520000000002256</v>
      </c>
      <c r="BR14" s="118">
        <f t="shared" si="36"/>
        <v>2.5612496949731396</v>
      </c>
      <c r="BS14" s="107">
        <f t="shared" si="37"/>
        <v>1.7520000000004075</v>
      </c>
      <c r="BT14" s="118">
        <f t="shared" si="38"/>
        <v>2.5612496949731396</v>
      </c>
      <c r="BU14" s="107">
        <f t="shared" si="39"/>
        <v>-3.1480000000001382</v>
      </c>
      <c r="BV14" s="118">
        <f t="shared" si="40"/>
        <v>2.6248809496813372</v>
      </c>
      <c r="BW14" s="107">
        <f t="shared" si="41"/>
        <v>-1.1479999999996835</v>
      </c>
      <c r="BX14" s="118">
        <f t="shared" si="42"/>
        <v>2.7586228448267445</v>
      </c>
      <c r="BY14" s="107">
        <f t="shared" si="43"/>
        <v>-3.0479999999997744</v>
      </c>
      <c r="BZ14" s="137">
        <f t="shared" si="44"/>
        <v>2.6248809496813372</v>
      </c>
      <c r="CA14" s="107">
        <f t="shared" si="26"/>
        <v>-2.9479999999994106</v>
      </c>
      <c r="CB14" s="137">
        <f t="shared" si="27"/>
        <v>2.6907248094147418</v>
      </c>
      <c r="CC14" s="107">
        <f t="shared" si="45"/>
        <v>0.25200000000040745</v>
      </c>
      <c r="CD14" s="137">
        <f t="shared" si="46"/>
        <v>2.5612496949731396</v>
      </c>
      <c r="CF14" s="144">
        <f t="shared" si="47"/>
        <v>1.986337260962</v>
      </c>
      <c r="CG14" s="144">
        <f t="shared" si="28"/>
        <v>3.3444783919598011</v>
      </c>
      <c r="CH14" s="144">
        <f t="shared" si="48"/>
        <v>3.2412244159092132</v>
      </c>
      <c r="CI14" s="174"/>
      <c r="CJ14" s="174"/>
      <c r="CK14" s="10"/>
      <c r="CL14" s="19"/>
      <c r="CM14" s="118">
        <f t="shared" si="29"/>
        <v>4.179327431271501</v>
      </c>
      <c r="CN14" s="19"/>
      <c r="CO14" s="19"/>
      <c r="CP14" s="19"/>
      <c r="CQ14" s="19"/>
      <c r="CR14" s="19"/>
      <c r="CT14" s="10">
        <f t="shared" si="30"/>
        <v>1.986337260962</v>
      </c>
    </row>
    <row r="15" spans="1:98" ht="15.75" thickBot="1">
      <c r="A15" s="15" t="s">
        <v>6</v>
      </c>
      <c r="B15" s="16" t="s">
        <v>7</v>
      </c>
      <c r="C15" s="31">
        <v>0.24930555555555556</v>
      </c>
      <c r="D15" s="29">
        <v>58477.249305999998</v>
      </c>
      <c r="E15" s="22">
        <f>'INAF-Sol(data)'!E14</f>
        <v>4.5206719999999998E-6</v>
      </c>
      <c r="F15" s="22">
        <f>'INAF-Sol(data)'!F14</f>
        <v>2.7E-11</v>
      </c>
      <c r="G15" s="29">
        <f>'INAF-Sol(data)'!G14*10000000000000000</f>
        <v>3792.6</v>
      </c>
      <c r="H15" s="44">
        <f>'INAF-Sol(data)'!H14*10000000000000000</f>
        <v>1.9000000000000001</v>
      </c>
      <c r="K15" t="s">
        <v>7</v>
      </c>
      <c r="L15" s="1">
        <v>0.24930555555555556</v>
      </c>
      <c r="M15">
        <v>58477.249305999998</v>
      </c>
      <c r="N15" s="21">
        <f>'INAF-Sol(data)'!N14</f>
        <v>4.5206369999999999E-6</v>
      </c>
      <c r="O15" s="21">
        <f>'INAF-Sol(data)'!O14</f>
        <v>2.7E-11</v>
      </c>
      <c r="P15" s="46">
        <f>'INAF-Sol(data)'!P14*10000000000000000</f>
        <v>3792.5000000000005</v>
      </c>
      <c r="Q15" s="69">
        <f>'INAF-Sol(data)'!Q14*10000000000000000</f>
        <v>1.9000000000000001</v>
      </c>
      <c r="T15" s="46">
        <f>'NICT-Sol(data)'!D16</f>
        <v>58477.249305999998</v>
      </c>
      <c r="U15" s="22">
        <f>'NICT-Sol(data)'!E16</f>
        <v>4.5206950000000003E-6</v>
      </c>
      <c r="V15" s="22">
        <f>'NICT-Sol(data)'!F16</f>
        <v>3.3999999999999999E-11</v>
      </c>
      <c r="W15" s="29">
        <f>'NICT-Sol(data)'!G16*10000000000000000</f>
        <v>3789.5</v>
      </c>
      <c r="X15" s="132">
        <f>'NICT-Sol(data)'!H16*10000000000000000</f>
        <v>2.2999999999999998</v>
      </c>
      <c r="Y15" s="29"/>
      <c r="Z15" s="15" t="s">
        <v>7</v>
      </c>
      <c r="AA15" s="60">
        <v>3778.6379999999999</v>
      </c>
      <c r="AB15" s="132">
        <v>1.7</v>
      </c>
      <c r="AC15" s="57"/>
      <c r="AD15" s="16"/>
      <c r="AE15" s="46">
        <f t="shared" si="3"/>
        <v>71.600695000000997</v>
      </c>
      <c r="AF15" s="73">
        <f t="shared" si="4"/>
        <v>34.999999999907338</v>
      </c>
      <c r="AG15" s="73">
        <f t="shared" si="5"/>
        <v>27</v>
      </c>
      <c r="AH15" s="17">
        <f t="shared" si="6"/>
        <v>0</v>
      </c>
      <c r="AI15" s="46">
        <f t="shared" si="7"/>
        <v>9.9999999999454303E-2</v>
      </c>
      <c r="AJ15" s="29">
        <f t="shared" si="8"/>
        <v>1.9000000000000001</v>
      </c>
      <c r="AK15" s="17">
        <f t="shared" si="9"/>
        <v>1</v>
      </c>
      <c r="AL15" s="16"/>
      <c r="AO15" s="46">
        <f t="shared" si="0"/>
        <v>0</v>
      </c>
      <c r="AP15" s="73">
        <f t="shared" si="10"/>
        <v>23.000000000423128</v>
      </c>
      <c r="AQ15" s="73">
        <f t="shared" si="11"/>
        <v>34</v>
      </c>
      <c r="AR15" s="17">
        <f t="shared" si="12"/>
        <v>1</v>
      </c>
      <c r="AS15" s="46">
        <f t="shared" si="13"/>
        <v>-3.0999999999999091</v>
      </c>
      <c r="AT15" s="29">
        <f t="shared" si="1"/>
        <v>2.2999999999999998</v>
      </c>
      <c r="AU15" s="17">
        <f t="shared" si="14"/>
        <v>1</v>
      </c>
      <c r="AW15" s="74">
        <f t="shared" si="15"/>
        <v>58.000000000330466</v>
      </c>
      <c r="AX15" s="73">
        <f t="shared" si="16"/>
        <v>34</v>
      </c>
      <c r="AY15" s="17">
        <f t="shared" si="17"/>
        <v>0</v>
      </c>
      <c r="AZ15" s="46">
        <f t="shared" si="18"/>
        <v>-3.0000000000004547</v>
      </c>
      <c r="BA15" s="29">
        <f t="shared" si="2"/>
        <v>2.2999999999999998</v>
      </c>
      <c r="BB15" s="17">
        <f t="shared" si="19"/>
        <v>1</v>
      </c>
      <c r="BE15" s="74">
        <f t="shared" si="20"/>
        <v>-167.00000000016288</v>
      </c>
      <c r="BF15" s="73">
        <f t="shared" si="21"/>
        <v>34</v>
      </c>
      <c r="BG15" s="17">
        <f t="shared" si="22"/>
        <v>0</v>
      </c>
      <c r="BH15" s="46">
        <f t="shared" si="23"/>
        <v>8.5999999999999091</v>
      </c>
      <c r="BI15" s="29">
        <f t="shared" si="24"/>
        <v>2.2999999999999998</v>
      </c>
      <c r="BJ15" s="17">
        <f t="shared" si="25"/>
        <v>0</v>
      </c>
      <c r="BK15" s="16"/>
      <c r="BM15" s="113">
        <f t="shared" si="31"/>
        <v>13.961999999999989</v>
      </c>
      <c r="BN15" s="138">
        <f t="shared" si="32"/>
        <v>2.5495097567963922</v>
      </c>
      <c r="BO15" s="114">
        <f t="shared" si="33"/>
        <v>13.862000000000535</v>
      </c>
      <c r="BP15" s="138">
        <f t="shared" si="34"/>
        <v>2.5495097567963922</v>
      </c>
      <c r="BQ15" s="114">
        <f t="shared" si="35"/>
        <v>9.7619999999997162</v>
      </c>
      <c r="BR15" s="138">
        <f t="shared" si="36"/>
        <v>2.6248809496813372</v>
      </c>
      <c r="BS15" s="114">
        <f t="shared" si="37"/>
        <v>13.262000000000171</v>
      </c>
      <c r="BT15" s="138">
        <f t="shared" si="38"/>
        <v>2.6248809496813372</v>
      </c>
      <c r="BU15" s="114">
        <f t="shared" si="39"/>
        <v>10.86200000000008</v>
      </c>
      <c r="BV15" s="138">
        <f t="shared" si="40"/>
        <v>2.8600699292150185</v>
      </c>
      <c r="BW15" s="114">
        <f t="shared" si="41"/>
        <v>2.262000000000171</v>
      </c>
      <c r="BX15" s="138">
        <f t="shared" si="42"/>
        <v>2.2671568097509267</v>
      </c>
      <c r="BY15" s="107">
        <f t="shared" si="43"/>
        <v>11.162000000000262</v>
      </c>
      <c r="BZ15" s="137">
        <f t="shared" si="44"/>
        <v>2.6248809496813372</v>
      </c>
      <c r="CA15" s="114">
        <f t="shared" si="26"/>
        <v>7.4619999999999891</v>
      </c>
      <c r="CB15" s="139">
        <f t="shared" si="27"/>
        <v>2.8600699292150185</v>
      </c>
      <c r="CC15" s="107">
        <f t="shared" si="45"/>
        <v>5.762000000000171</v>
      </c>
      <c r="CD15" s="137">
        <f t="shared" si="46"/>
        <v>2.5495097567963922</v>
      </c>
      <c r="CF15" s="144">
        <f t="shared" si="47"/>
        <v>4.2316621185669536</v>
      </c>
      <c r="CG15" s="144">
        <f t="shared" si="28"/>
        <v>5.1075399446029355</v>
      </c>
      <c r="CH15" s="144">
        <f t="shared" si="48"/>
        <v>4.9403405030133865</v>
      </c>
      <c r="CI15" s="174"/>
      <c r="CJ15" s="174"/>
      <c r="CK15" s="10"/>
      <c r="CL15" s="19"/>
      <c r="CM15" s="118">
        <f t="shared" si="29"/>
        <v>7.1363622852729449</v>
      </c>
      <c r="CN15" s="19"/>
      <c r="CO15" s="19"/>
      <c r="CP15" s="19"/>
      <c r="CQ15" s="19"/>
      <c r="CR15" s="19"/>
      <c r="CT15" s="10">
        <f t="shared" si="30"/>
        <v>4.2316621185669536</v>
      </c>
    </row>
    <row r="16" spans="1:98">
      <c r="A16" s="15" t="s">
        <v>27</v>
      </c>
      <c r="B16" s="16" t="s">
        <v>28</v>
      </c>
      <c r="C16" s="31">
        <v>0.24930555555555556</v>
      </c>
      <c r="D16" s="29">
        <v>58498.249305999998</v>
      </c>
      <c r="E16" s="22">
        <f>'INAF-Sol(data)'!E15</f>
        <v>5.2144259999999999E-6</v>
      </c>
      <c r="F16" s="22">
        <f>'INAF-Sol(data)'!F15</f>
        <v>1.9999999999999999E-11</v>
      </c>
      <c r="G16" s="29">
        <f>'INAF-Sol(data)'!G15*10000000000000000</f>
        <v>7178.7000000000007</v>
      </c>
      <c r="H16" s="44">
        <f>'INAF-Sol(data)'!H15*10000000000000000</f>
        <v>1.4000000000000001</v>
      </c>
      <c r="K16" t="s">
        <v>28</v>
      </c>
      <c r="L16" s="1">
        <v>0.24930555555555556</v>
      </c>
      <c r="M16">
        <v>58498.249305999998</v>
      </c>
      <c r="N16" s="21">
        <f>'INAF-Sol(data)'!N15</f>
        <v>5.2144109999999997E-6</v>
      </c>
      <c r="O16" s="21">
        <f>'INAF-Sol(data)'!O15</f>
        <v>1.9999999999999999E-11</v>
      </c>
      <c r="P16" s="46">
        <f>'INAF-Sol(data)'!P15*10000000000000000</f>
        <v>7178.7999999999993</v>
      </c>
      <c r="Q16" s="69">
        <f>'INAF-Sol(data)'!Q15*10000000000000000</f>
        <v>1.4000000000000001</v>
      </c>
      <c r="T16" s="46">
        <f>'NICT-Sol(data)'!D17</f>
        <v>58498.249305999998</v>
      </c>
      <c r="U16" s="22">
        <f>'NICT-Sol(data)'!E17</f>
        <v>5.214462E-6</v>
      </c>
      <c r="V16" s="22">
        <f>'NICT-Sol(data)'!F17</f>
        <v>2.6000000000000001E-11</v>
      </c>
      <c r="W16" s="29">
        <f>'NICT-Sol(data)'!G17*10000000000000000</f>
        <v>7175.6</v>
      </c>
      <c r="X16" s="132">
        <f>'NICT-Sol(data)'!H17*10000000000000000</f>
        <v>1.7</v>
      </c>
      <c r="Y16" s="29"/>
      <c r="Z16" s="15" t="s">
        <v>28</v>
      </c>
      <c r="AA16" s="17"/>
      <c r="AB16" s="17"/>
      <c r="AC16" s="16"/>
      <c r="AD16" s="16"/>
      <c r="AE16" s="46">
        <f t="shared" si="3"/>
        <v>92.600695000000997</v>
      </c>
      <c r="AF16" s="73">
        <f t="shared" si="4"/>
        <v>15.000000000202297</v>
      </c>
      <c r="AG16" s="73">
        <f t="shared" si="5"/>
        <v>20</v>
      </c>
      <c r="AH16" s="17">
        <f t="shared" si="6"/>
        <v>1</v>
      </c>
      <c r="AI16" s="46">
        <f t="shared" si="7"/>
        <v>-9.9999999998544808E-2</v>
      </c>
      <c r="AJ16" s="29">
        <f t="shared" si="8"/>
        <v>1.4000000000000001</v>
      </c>
      <c r="AK16" s="17">
        <f t="shared" si="9"/>
        <v>1</v>
      </c>
      <c r="AL16" s="16"/>
      <c r="AO16" s="46">
        <f t="shared" si="0"/>
        <v>0</v>
      </c>
      <c r="AP16" s="73">
        <f t="shared" si="10"/>
        <v>36.000000000146699</v>
      </c>
      <c r="AQ16" s="73">
        <f t="shared" si="11"/>
        <v>26</v>
      </c>
      <c r="AR16" s="17">
        <f t="shared" si="12"/>
        <v>0</v>
      </c>
      <c r="AS16" s="46">
        <f t="shared" si="13"/>
        <v>-3.1000000000003638</v>
      </c>
      <c r="AT16" s="29">
        <f t="shared" si="1"/>
        <v>1.7</v>
      </c>
      <c r="AU16" s="17">
        <f t="shared" si="14"/>
        <v>1</v>
      </c>
      <c r="AW16" s="74">
        <f t="shared" si="15"/>
        <v>51.000000000348997</v>
      </c>
      <c r="AX16" s="73">
        <f t="shared" si="16"/>
        <v>26</v>
      </c>
      <c r="AY16" s="17">
        <f t="shared" si="17"/>
        <v>0</v>
      </c>
      <c r="AZ16" s="46">
        <f t="shared" si="18"/>
        <v>-3.1999999999989086</v>
      </c>
      <c r="BA16" s="29">
        <f t="shared" si="2"/>
        <v>1.7</v>
      </c>
      <c r="BB16" s="17">
        <f t="shared" si="19"/>
        <v>1</v>
      </c>
      <c r="BE16" s="74">
        <f t="shared" si="20"/>
        <v>175.00000000038372</v>
      </c>
      <c r="BF16" s="73">
        <f t="shared" si="21"/>
        <v>26</v>
      </c>
      <c r="BG16" s="17">
        <f t="shared" si="22"/>
        <v>0</v>
      </c>
      <c r="BH16" s="46">
        <f t="shared" si="23"/>
        <v>-7.1999999999998181</v>
      </c>
      <c r="BI16" s="29">
        <f t="shared" si="24"/>
        <v>1.7</v>
      </c>
      <c r="BJ16" s="17">
        <f t="shared" si="25"/>
        <v>0</v>
      </c>
      <c r="BK16" s="16"/>
      <c r="BM16" s="4"/>
      <c r="BN16" s="4"/>
      <c r="CE16" s="142"/>
      <c r="CF16" s="142"/>
      <c r="CG16" s="142"/>
      <c r="CH16" s="142"/>
      <c r="CI16" s="142"/>
      <c r="CJ16" s="142"/>
      <c r="CL16" s="16"/>
      <c r="CM16" s="16"/>
      <c r="CN16" s="16"/>
      <c r="CO16" s="16"/>
      <c r="CP16" s="16"/>
      <c r="CQ16" s="16"/>
      <c r="CR16" s="16"/>
    </row>
    <row r="17" spans="1:97">
      <c r="A17" s="15" t="s">
        <v>30</v>
      </c>
      <c r="B17" s="16" t="s">
        <v>31</v>
      </c>
      <c r="C17" s="31">
        <v>0.13194444444444445</v>
      </c>
      <c r="D17" s="29">
        <v>58508.131944000001</v>
      </c>
      <c r="E17" s="22">
        <f>'INAF-Sol(data)'!E16</f>
        <v>5.8249260000000002E-6</v>
      </c>
      <c r="F17" s="22">
        <f>'INAF-Sol(data)'!F16</f>
        <v>2.7E-11</v>
      </c>
      <c r="G17" s="29">
        <f>'INAF-Sol(data)'!G16*10000000000000000</f>
        <v>7107.7</v>
      </c>
      <c r="H17" s="44">
        <f>'INAF-Sol(data)'!H16*10000000000000000</f>
        <v>1.6</v>
      </c>
      <c r="K17" t="s">
        <v>31</v>
      </c>
      <c r="L17" s="1">
        <v>0.13194444444444445</v>
      </c>
      <c r="M17">
        <v>58508.131944000001</v>
      </c>
      <c r="N17" s="21">
        <f>'INAF-Sol(data)'!N16</f>
        <v>5.824911E-6</v>
      </c>
      <c r="O17" s="21">
        <f>'INAF-Sol(data)'!O16</f>
        <v>2.7E-11</v>
      </c>
      <c r="P17" s="46">
        <f>'INAF-Sol(data)'!P16*10000000000000000</f>
        <v>7107.2</v>
      </c>
      <c r="Q17" s="69">
        <f>'INAF-Sol(data)'!Q16*10000000000000000</f>
        <v>1.6</v>
      </c>
      <c r="T17" s="46">
        <f>'NICT-Sol(data)'!D18</f>
        <v>58508.131944000001</v>
      </c>
      <c r="U17" s="22">
        <f>'NICT-Sol(data)'!E18</f>
        <v>5.8246729999999998E-6</v>
      </c>
      <c r="V17" s="22">
        <f>'NICT-Sol(data)'!F18</f>
        <v>3.7999999999999998E-11</v>
      </c>
      <c r="W17" s="29">
        <f>'NICT-Sol(data)'!G18*10000000000000000</f>
        <v>7130.6</v>
      </c>
      <c r="X17" s="132">
        <f>'NICT-Sol(data)'!H18*10000000000000000</f>
        <v>2.2999999999999998</v>
      </c>
      <c r="Y17" s="29"/>
      <c r="Z17" s="15"/>
      <c r="AA17" s="17"/>
      <c r="AB17" s="17"/>
      <c r="AC17" s="16"/>
      <c r="AD17" s="16"/>
      <c r="AE17" s="46">
        <f t="shared" si="3"/>
        <v>102.48333300000377</v>
      </c>
      <c r="AF17" s="73">
        <f t="shared" si="4"/>
        <v>15.000000000202297</v>
      </c>
      <c r="AG17" s="73">
        <f t="shared" si="5"/>
        <v>27</v>
      </c>
      <c r="AH17" s="17">
        <f t="shared" si="6"/>
        <v>1</v>
      </c>
      <c r="AI17" s="46">
        <f t="shared" si="7"/>
        <v>0.5</v>
      </c>
      <c r="AJ17" s="29">
        <f t="shared" si="8"/>
        <v>1.6</v>
      </c>
      <c r="AK17" s="17">
        <f t="shared" si="9"/>
        <v>1</v>
      </c>
      <c r="AL17" s="16"/>
      <c r="AO17" s="46">
        <f t="shared" si="0"/>
        <v>0</v>
      </c>
      <c r="AP17" s="73">
        <f t="shared" si="10"/>
        <v>-253.00000000041922</v>
      </c>
      <c r="AQ17" s="73">
        <f t="shared" si="11"/>
        <v>38</v>
      </c>
      <c r="AR17" s="17">
        <f t="shared" si="12"/>
        <v>0</v>
      </c>
      <c r="AS17" s="46">
        <f t="shared" si="13"/>
        <v>22.900000000000546</v>
      </c>
      <c r="AT17" s="29">
        <f t="shared" si="1"/>
        <v>2.2999999999999998</v>
      </c>
      <c r="AU17" s="17">
        <f t="shared" si="14"/>
        <v>0</v>
      </c>
      <c r="AW17" s="74">
        <f t="shared" si="15"/>
        <v>-238.00000000021694</v>
      </c>
      <c r="AX17" s="73">
        <f t="shared" si="16"/>
        <v>38</v>
      </c>
      <c r="AY17" s="17">
        <f t="shared" si="17"/>
        <v>0</v>
      </c>
      <c r="AZ17" s="46">
        <f t="shared" si="18"/>
        <v>23.400000000000546</v>
      </c>
      <c r="BA17" s="29">
        <f t="shared" si="2"/>
        <v>2.2999999999999998</v>
      </c>
      <c r="BB17" s="17">
        <f t="shared" si="19"/>
        <v>0</v>
      </c>
      <c r="BE17" s="74">
        <f t="shared" si="20"/>
        <v>1.9999999996316908</v>
      </c>
      <c r="BF17" s="73">
        <f t="shared" si="21"/>
        <v>38</v>
      </c>
      <c r="BG17" s="17">
        <f t="shared" si="22"/>
        <v>1</v>
      </c>
      <c r="BH17" s="46">
        <f t="shared" si="23"/>
        <v>-0.1999999999998181</v>
      </c>
      <c r="BI17" s="29">
        <f t="shared" si="24"/>
        <v>2.2999999999999998</v>
      </c>
      <c r="BJ17" s="17">
        <f t="shared" si="25"/>
        <v>1</v>
      </c>
      <c r="BK17" s="17"/>
      <c r="BL17" s="106" t="s">
        <v>128</v>
      </c>
      <c r="BM17" s="119">
        <f t="shared" ref="BM17:BW17" si="49">_xlfn.STDEV.S(BM10:BM15)</f>
        <v>12.921296102429649</v>
      </c>
      <c r="BN17" s="119"/>
      <c r="BO17" s="119">
        <f t="shared" si="49"/>
        <v>12.805277543523552</v>
      </c>
      <c r="BP17" s="119"/>
      <c r="BQ17" s="119">
        <f t="shared" si="49"/>
        <v>11.831190682541758</v>
      </c>
      <c r="BR17" s="119"/>
      <c r="BS17" s="119">
        <f t="shared" si="49"/>
        <v>12.928935492401008</v>
      </c>
      <c r="BT17" s="119"/>
      <c r="BU17" s="119">
        <f t="shared" si="49"/>
        <v>11.967971965486385</v>
      </c>
      <c r="BV17" s="119"/>
      <c r="BW17" s="119">
        <f t="shared" si="49"/>
        <v>8.6052026685412173</v>
      </c>
      <c r="BX17" s="119"/>
      <c r="BY17" s="119">
        <f>_xlfn.STDEV.S(BY10:BY15)</f>
        <v>12.692457063153643</v>
      </c>
      <c r="BZ17" s="128"/>
      <c r="CA17" s="119">
        <f>_xlfn.STDEV.S(CA10:CA15)</f>
        <v>7.2921756904232522</v>
      </c>
      <c r="CB17" s="128"/>
      <c r="CC17" s="119">
        <f>_xlfn.STDEV.S(CC10:CC15)</f>
        <v>7.3122982912351944</v>
      </c>
      <c r="CD17" s="128"/>
    </row>
    <row r="18" spans="1:97" s="93" customFormat="1">
      <c r="A18" s="88" t="s">
        <v>21</v>
      </c>
      <c r="B18" s="89" t="s">
        <v>22</v>
      </c>
      <c r="C18" s="90">
        <v>0.12638888888888888</v>
      </c>
      <c r="D18" s="91">
        <v>58518.126388999997</v>
      </c>
      <c r="E18" s="22">
        <f>'INAF-Sol(data)'!E17</f>
        <v>6.4369729999999998E-6</v>
      </c>
      <c r="F18" s="22">
        <f>'INAF-Sol(data)'!F17</f>
        <v>3.5999999999999998E-11</v>
      </c>
      <c r="G18" s="29">
        <f>'INAF-Sol(data)'!G17*10000000000000000</f>
        <v>7069.0000000000009</v>
      </c>
      <c r="H18" s="44">
        <f>'INAF-Sol(data)'!H17*10000000000000000</f>
        <v>9.2999999999999989</v>
      </c>
      <c r="K18" s="93" t="s">
        <v>22</v>
      </c>
      <c r="L18" s="94">
        <v>0.12638888888888888</v>
      </c>
      <c r="M18" s="93">
        <v>58518.126388999997</v>
      </c>
      <c r="N18" s="21">
        <f>'INAF-Sol(data)'!N17</f>
        <v>6.4369600000000001E-6</v>
      </c>
      <c r="O18" s="21">
        <f>'INAF-Sol(data)'!O17</f>
        <v>3.5999999999999998E-11</v>
      </c>
      <c r="P18" s="46">
        <f>'INAF-Sol(data)'!P17*10000000000000000</f>
        <v>7070.2</v>
      </c>
      <c r="Q18" s="69">
        <f>'INAF-Sol(data)'!Q17*10000000000000000</f>
        <v>9.2999999999999989</v>
      </c>
      <c r="T18" s="95">
        <f>'NICT-Sol(data)'!D19</f>
        <v>58518.126388999997</v>
      </c>
      <c r="U18" s="92">
        <f>'NICT-Sol(data)'!E19</f>
        <v>6.4369780000000002E-6</v>
      </c>
      <c r="V18" s="92">
        <f>'NICT-Sol(data)'!F19</f>
        <v>4.4000000000000003E-11</v>
      </c>
      <c r="W18" s="91">
        <f>'NICT-Sol(data)'!G19*10000000000000000</f>
        <v>7067.1</v>
      </c>
      <c r="X18" s="146">
        <f>'NICT-Sol(data)'!H19*10000000000000000</f>
        <v>12.7</v>
      </c>
      <c r="Y18" s="91"/>
      <c r="Z18" s="88"/>
      <c r="AA18" s="96"/>
      <c r="AB18" s="96"/>
      <c r="AC18" s="89"/>
      <c r="AD18" s="89"/>
      <c r="AE18" s="95">
        <f t="shared" si="3"/>
        <v>112.4777780000004</v>
      </c>
      <c r="AF18" s="97">
        <f t="shared" si="4"/>
        <v>12.999999999723574</v>
      </c>
      <c r="AG18" s="97">
        <f t="shared" si="5"/>
        <v>36</v>
      </c>
      <c r="AH18" s="96">
        <f t="shared" si="6"/>
        <v>1</v>
      </c>
      <c r="AI18" s="46">
        <f t="shared" si="7"/>
        <v>-1.1999999999989086</v>
      </c>
      <c r="AJ18" s="29">
        <f t="shared" si="8"/>
        <v>9.2999999999999989</v>
      </c>
      <c r="AK18" s="96">
        <f t="shared" si="9"/>
        <v>1</v>
      </c>
      <c r="AL18" s="89"/>
      <c r="AO18" s="95">
        <f t="shared" si="0"/>
        <v>0</v>
      </c>
      <c r="AP18" s="97">
        <f t="shared" si="10"/>
        <v>5.0000000003497771</v>
      </c>
      <c r="AQ18" s="97">
        <f t="shared" si="11"/>
        <v>44</v>
      </c>
      <c r="AR18" s="96">
        <f t="shared" si="12"/>
        <v>1</v>
      </c>
      <c r="AS18" s="46">
        <f t="shared" si="13"/>
        <v>-1.9000000000005457</v>
      </c>
      <c r="AT18" s="91">
        <f t="shared" si="1"/>
        <v>12.7</v>
      </c>
      <c r="AU18" s="96">
        <f t="shared" si="14"/>
        <v>1</v>
      </c>
      <c r="AW18" s="98">
        <f t="shared" si="15"/>
        <v>18.000000000073349</v>
      </c>
      <c r="AX18" s="97">
        <f t="shared" si="16"/>
        <v>44</v>
      </c>
      <c r="AY18" s="96">
        <f t="shared" si="17"/>
        <v>1</v>
      </c>
      <c r="AZ18" s="46">
        <f t="shared" si="18"/>
        <v>-3.0999999999994543</v>
      </c>
      <c r="BA18" s="91">
        <f t="shared" si="2"/>
        <v>12.7</v>
      </c>
      <c r="BB18" s="96">
        <f t="shared" si="19"/>
        <v>1</v>
      </c>
      <c r="BE18" s="98">
        <f t="shared" si="20"/>
        <v>-4.9999999995027435</v>
      </c>
      <c r="BF18" s="97">
        <f t="shared" si="21"/>
        <v>44</v>
      </c>
      <c r="BG18" s="96">
        <f t="shared" si="22"/>
        <v>1</v>
      </c>
      <c r="BH18" s="95">
        <f t="shared" si="23"/>
        <v>-6.8999999999996362</v>
      </c>
      <c r="BI18" s="91">
        <f t="shared" si="24"/>
        <v>12.7</v>
      </c>
      <c r="BJ18" s="96">
        <f t="shared" si="25"/>
        <v>1</v>
      </c>
      <c r="BK18" s="89"/>
    </row>
    <row r="19" spans="1:97" s="93" customFormat="1">
      <c r="A19" s="88" t="s">
        <v>21</v>
      </c>
      <c r="B19" s="89" t="s">
        <v>22</v>
      </c>
      <c r="C19" s="90">
        <v>0.61111111111111105</v>
      </c>
      <c r="D19" s="91">
        <v>58518.611110999998</v>
      </c>
      <c r="E19" s="22">
        <f>'INAF-Sol(data)'!E18</f>
        <v>3.8266570999999998E-5</v>
      </c>
      <c r="F19" s="22">
        <f>'INAF-Sol(data)'!F18</f>
        <v>3.1999999999999999E-11</v>
      </c>
      <c r="G19" s="29">
        <f>'INAF-Sol(data)'!G18*10000000000000000</f>
        <v>7092.4000000000005</v>
      </c>
      <c r="H19" s="44">
        <f>'INAF-Sol(data)'!H18*10000000000000000</f>
        <v>6.1</v>
      </c>
      <c r="K19" s="93" t="s">
        <v>22</v>
      </c>
      <c r="L19" s="94">
        <v>0.61111111111111105</v>
      </c>
      <c r="M19" s="93">
        <v>58518.611110999998</v>
      </c>
      <c r="N19" s="21">
        <f>'INAF-Sol(data)'!N18</f>
        <v>3.8266563000000003E-5</v>
      </c>
      <c r="O19" s="21">
        <f>'INAF-Sol(data)'!O18</f>
        <v>3.1999999999999999E-11</v>
      </c>
      <c r="P19" s="46">
        <f>'INAF-Sol(data)'!P18*10000000000000000</f>
        <v>7090.4</v>
      </c>
      <c r="Q19" s="69">
        <f>'INAF-Sol(data)'!Q18*10000000000000000</f>
        <v>6.1</v>
      </c>
      <c r="T19" s="95">
        <f>'NICT-Sol(data)'!D20</f>
        <v>58518.611110999998</v>
      </c>
      <c r="U19" s="92">
        <f>'NICT-Sol(data)'!E20</f>
        <v>3.8266570999999998E-5</v>
      </c>
      <c r="V19" s="92">
        <f>'NICT-Sol(data)'!F20</f>
        <v>3.9000000000000001E-11</v>
      </c>
      <c r="W19" s="91">
        <f>'NICT-Sol(data)'!G20*10000000000000000</f>
        <v>7080.5</v>
      </c>
      <c r="X19" s="146">
        <f>'NICT-Sol(data)'!H20*10000000000000000</f>
        <v>7.8</v>
      </c>
      <c r="Y19" s="91"/>
      <c r="Z19" s="88"/>
      <c r="AA19" s="96"/>
      <c r="AB19" s="96"/>
      <c r="AC19" s="89"/>
      <c r="AD19" s="89"/>
      <c r="AE19" s="95">
        <f t="shared" si="3"/>
        <v>112.96250000000146</v>
      </c>
      <c r="AF19" s="97">
        <f t="shared" si="4"/>
        <v>7.9999999951386318</v>
      </c>
      <c r="AG19" s="97">
        <f t="shared" si="5"/>
        <v>32</v>
      </c>
      <c r="AH19" s="96">
        <f t="shared" si="6"/>
        <v>1</v>
      </c>
      <c r="AI19" s="46">
        <f t="shared" si="7"/>
        <v>2.0000000000009095</v>
      </c>
      <c r="AJ19" s="29">
        <f t="shared" si="8"/>
        <v>6.1</v>
      </c>
      <c r="AK19" s="96">
        <f t="shared" si="9"/>
        <v>1</v>
      </c>
      <c r="AL19" s="89"/>
      <c r="AO19" s="95">
        <f t="shared" si="0"/>
        <v>0</v>
      </c>
      <c r="AP19" s="97">
        <f t="shared" si="10"/>
        <v>0</v>
      </c>
      <c r="AQ19" s="97">
        <f t="shared" si="11"/>
        <v>39</v>
      </c>
      <c r="AR19" s="96">
        <f t="shared" si="12"/>
        <v>1</v>
      </c>
      <c r="AS19" s="46">
        <f t="shared" si="13"/>
        <v>-11.900000000000546</v>
      </c>
      <c r="AT19" s="91">
        <f t="shared" si="1"/>
        <v>7.8</v>
      </c>
      <c r="AU19" s="96">
        <f t="shared" si="14"/>
        <v>1</v>
      </c>
      <c r="AW19" s="98">
        <f t="shared" si="15"/>
        <v>7.9999999951386318</v>
      </c>
      <c r="AX19" s="97">
        <f t="shared" si="16"/>
        <v>39</v>
      </c>
      <c r="AY19" s="96">
        <f t="shared" si="17"/>
        <v>1</v>
      </c>
      <c r="AZ19" s="46">
        <f t="shared" si="18"/>
        <v>-9.8999999999996362</v>
      </c>
      <c r="BA19" s="91">
        <f t="shared" si="2"/>
        <v>7.8</v>
      </c>
      <c r="BB19" s="96">
        <f t="shared" si="19"/>
        <v>1</v>
      </c>
      <c r="BE19" s="98">
        <f t="shared" si="20"/>
        <v>-19.000000005394909</v>
      </c>
      <c r="BF19" s="97">
        <f t="shared" si="21"/>
        <v>39</v>
      </c>
      <c r="BG19" s="96">
        <f t="shared" si="22"/>
        <v>1</v>
      </c>
      <c r="BH19" s="95">
        <f t="shared" si="23"/>
        <v>4.1999999999998181</v>
      </c>
      <c r="BI19" s="91">
        <f t="shared" si="24"/>
        <v>7.8</v>
      </c>
      <c r="BJ19" s="96">
        <f t="shared" si="25"/>
        <v>1</v>
      </c>
      <c r="BK19" s="89"/>
    </row>
    <row r="20" spans="1:97">
      <c r="A20" s="23" t="s">
        <v>24</v>
      </c>
      <c r="B20" s="24" t="s">
        <v>25</v>
      </c>
      <c r="C20" s="33">
        <v>0.125</v>
      </c>
      <c r="D20" s="34">
        <v>58528.125</v>
      </c>
      <c r="E20" s="25">
        <f>'INAF-Sol(data)'!E19</f>
        <v>3.7980649999999997E-5</v>
      </c>
      <c r="F20" s="25">
        <f>'INAF-Sol(data)'!F19</f>
        <v>2.4000000000000001E-11</v>
      </c>
      <c r="G20" s="34">
        <f>'INAF-Sol(data)'!G19*10000000000000000</f>
        <v>7010.4000000000005</v>
      </c>
      <c r="H20" s="58">
        <f>'INAF-Sol(data)'!H19*10000000000000000</f>
        <v>1.5</v>
      </c>
      <c r="K20" t="s">
        <v>25</v>
      </c>
      <c r="L20" s="1">
        <v>0.125</v>
      </c>
      <c r="M20">
        <v>58528.125</v>
      </c>
      <c r="N20" s="42">
        <f>'INAF-Sol(data)'!N19</f>
        <v>3.7980642999999998E-5</v>
      </c>
      <c r="O20" s="42">
        <f>'INAF-Sol(data)'!O19</f>
        <v>2.4000000000000001E-11</v>
      </c>
      <c r="P20" s="47">
        <f>'INAF-Sol(data)'!P19*10000000000000000</f>
        <v>7011.1</v>
      </c>
      <c r="Q20" s="151">
        <f>'INAF-Sol(data)'!Q19*10000000000000000</f>
        <v>1.5</v>
      </c>
      <c r="T20" s="47">
        <f>'NICT-Sol(data)'!D21</f>
        <v>58528.124305999998</v>
      </c>
      <c r="U20" s="25">
        <f>'NICT-Sol(data)'!E21</f>
        <v>3.7980705000000001E-5</v>
      </c>
      <c r="V20" s="25">
        <f>'NICT-Sol(data)'!F21</f>
        <v>2.2000000000000002E-11</v>
      </c>
      <c r="W20" s="34">
        <f>'NICT-Sol(data)'!G21*10000000000000000</f>
        <v>7001.6</v>
      </c>
      <c r="X20" s="149">
        <f>'NICT-Sol(data)'!H21*10000000000000000</f>
        <v>1.2999999999999998</v>
      </c>
      <c r="Y20" s="34"/>
      <c r="Z20" s="23"/>
      <c r="AA20" s="26"/>
      <c r="AB20" s="26"/>
      <c r="AC20" s="24"/>
      <c r="AD20" s="24"/>
      <c r="AE20" s="47">
        <f t="shared" si="3"/>
        <v>122.475695000001</v>
      </c>
      <c r="AF20" s="81">
        <f t="shared" si="4"/>
        <v>6.9999999991344346</v>
      </c>
      <c r="AG20" s="81">
        <f t="shared" si="5"/>
        <v>24</v>
      </c>
      <c r="AH20" s="26">
        <f t="shared" si="6"/>
        <v>1</v>
      </c>
      <c r="AI20" s="46">
        <f t="shared" si="7"/>
        <v>-0.6999999999998181</v>
      </c>
      <c r="AJ20" s="29">
        <f t="shared" si="8"/>
        <v>1.5</v>
      </c>
      <c r="AK20" s="26">
        <f t="shared" si="9"/>
        <v>1</v>
      </c>
      <c r="AL20" s="16"/>
      <c r="AO20" s="47">
        <f t="shared" si="0"/>
        <v>59.961600182577968</v>
      </c>
      <c r="AP20" s="73">
        <f t="shared" si="10"/>
        <v>55.000000003847546</v>
      </c>
      <c r="AQ20" s="73">
        <f t="shared" si="11"/>
        <v>22</v>
      </c>
      <c r="AR20" s="26">
        <f t="shared" si="12"/>
        <v>0</v>
      </c>
      <c r="AS20" s="46">
        <f t="shared" si="13"/>
        <v>-8.8000000000001819</v>
      </c>
      <c r="AT20" s="34">
        <f t="shared" si="1"/>
        <v>1.2999999999999998</v>
      </c>
      <c r="AU20" s="17">
        <f t="shared" si="14"/>
        <v>0</v>
      </c>
      <c r="AW20" s="74">
        <f t="shared" si="15"/>
        <v>62.000000002981977</v>
      </c>
      <c r="AX20" s="73">
        <f t="shared" si="16"/>
        <v>22</v>
      </c>
      <c r="AY20" s="26">
        <f t="shared" si="17"/>
        <v>0</v>
      </c>
      <c r="AZ20" s="46">
        <f t="shared" si="18"/>
        <v>-9.5</v>
      </c>
      <c r="BA20" s="34">
        <f t="shared" si="2"/>
        <v>1.2999999999999998</v>
      </c>
      <c r="BB20" s="26">
        <f t="shared" si="19"/>
        <v>0</v>
      </c>
      <c r="BE20" s="87">
        <f t="shared" si="20"/>
        <v>-42.999999997587068</v>
      </c>
      <c r="BF20" s="81">
        <f t="shared" si="21"/>
        <v>22</v>
      </c>
      <c r="BG20" s="26">
        <f t="shared" si="22"/>
        <v>0</v>
      </c>
      <c r="BH20" s="47">
        <f t="shared" si="23"/>
        <v>6.2000000000007276</v>
      </c>
      <c r="BI20" s="34">
        <f t="shared" si="24"/>
        <v>1.2999999999999998</v>
      </c>
      <c r="BJ20" s="26">
        <f t="shared" si="25"/>
        <v>0</v>
      </c>
      <c r="BK20" s="16"/>
    </row>
    <row r="21" spans="1:97">
      <c r="A21" s="16"/>
      <c r="B21" s="16"/>
      <c r="C21" s="31"/>
      <c r="D21" s="29"/>
      <c r="E21" s="22"/>
      <c r="F21" s="22"/>
      <c r="G21" s="30"/>
      <c r="H21" s="22"/>
      <c r="L21" s="1"/>
      <c r="N21" s="22"/>
      <c r="O21" s="22"/>
      <c r="P21" s="30"/>
      <c r="Q21" s="22"/>
      <c r="T21" s="29"/>
      <c r="U21" s="22"/>
      <c r="V21" s="22"/>
      <c r="W21" s="29"/>
      <c r="X21" s="29"/>
      <c r="Y21" s="29"/>
      <c r="Z21" s="16"/>
      <c r="AA21" s="50"/>
      <c r="AB21" s="29"/>
      <c r="AC21" s="29"/>
      <c r="AE21" s="29"/>
      <c r="AF21" s="22"/>
      <c r="AG21" s="22"/>
      <c r="AH21" s="16"/>
      <c r="AI21" s="29"/>
      <c r="AJ21" s="29"/>
      <c r="AK21" s="16"/>
      <c r="AL21" s="16"/>
      <c r="AO21" s="29"/>
      <c r="AP21" s="22"/>
      <c r="AQ21" s="22" t="s">
        <v>113</v>
      </c>
      <c r="AR21" s="16"/>
      <c r="AS21" s="63">
        <f>_xlfn.STDEV.P(AS9:AS20)</f>
        <v>9.8680742239250314</v>
      </c>
      <c r="AT21" s="29"/>
      <c r="AU21" s="16"/>
      <c r="AX21" s="22" t="s">
        <v>113</v>
      </c>
      <c r="AY21" s="16"/>
      <c r="AZ21" s="63">
        <f>_xlfn.STDEV.P(AZ9:AZ20)</f>
        <v>9.9014589272940832</v>
      </c>
      <c r="BD21" s="2"/>
      <c r="BF21" s="22" t="s">
        <v>113</v>
      </c>
      <c r="BG21" s="16"/>
      <c r="BH21" s="29">
        <f>_xlfn.STDEV.P(BH9:BH20)</f>
        <v>7.2878275607724419</v>
      </c>
    </row>
    <row r="22" spans="1:97" ht="19.5" thickBot="1">
      <c r="T22" s="45"/>
      <c r="U22" s="49" t="s">
        <v>131</v>
      </c>
      <c r="V22" s="13"/>
      <c r="W22" s="13"/>
      <c r="X22" s="14"/>
      <c r="Y22" s="16"/>
      <c r="Z22" s="49" t="s">
        <v>131</v>
      </c>
      <c r="AA22" s="13"/>
      <c r="AB22" s="13"/>
      <c r="AC22" s="14"/>
      <c r="AD22" s="16"/>
      <c r="CO22" s="160" t="s">
        <v>149</v>
      </c>
    </row>
    <row r="23" spans="1:97" ht="15.75">
      <c r="A23" s="12"/>
      <c r="B23" s="13"/>
      <c r="C23" s="13"/>
      <c r="D23" s="27" t="s">
        <v>86</v>
      </c>
      <c r="E23" s="13" t="s">
        <v>70</v>
      </c>
      <c r="F23" s="13" t="s">
        <v>42</v>
      </c>
      <c r="G23" s="28" t="s">
        <v>33</v>
      </c>
      <c r="H23" s="14" t="s">
        <v>34</v>
      </c>
      <c r="N23" s="62" t="s">
        <v>43</v>
      </c>
      <c r="T23" s="52" t="s">
        <v>40</v>
      </c>
      <c r="U23" s="13"/>
      <c r="V23" s="13"/>
      <c r="W23" s="13"/>
      <c r="X23" s="14"/>
      <c r="Y23" s="16"/>
      <c r="Z23" s="52" t="s">
        <v>109</v>
      </c>
      <c r="AA23" s="13"/>
      <c r="AB23" s="13"/>
      <c r="AC23" s="14"/>
      <c r="AD23" s="16"/>
      <c r="AE23" s="12"/>
      <c r="AF23" s="75" t="s">
        <v>44</v>
      </c>
      <c r="AG23" s="13"/>
      <c r="AH23" s="14"/>
      <c r="AI23" s="72" t="s">
        <v>44</v>
      </c>
      <c r="AJ23" s="13"/>
      <c r="AK23" s="14"/>
      <c r="AL23" s="16"/>
      <c r="AW23" s="12" t="s">
        <v>114</v>
      </c>
      <c r="AX23" s="13"/>
      <c r="AY23" s="14"/>
      <c r="AZ23" s="12"/>
      <c r="BA23" s="13"/>
      <c r="BB23" s="14"/>
      <c r="BE23" t="s">
        <v>140</v>
      </c>
      <c r="BM23" s="108" t="s">
        <v>124</v>
      </c>
      <c r="BN23" s="109"/>
      <c r="BO23" s="109" t="s">
        <v>124</v>
      </c>
      <c r="BP23" s="109"/>
      <c r="BQ23" s="109" t="s">
        <v>124</v>
      </c>
      <c r="BR23" s="109"/>
      <c r="BS23" s="109" t="s">
        <v>125</v>
      </c>
      <c r="BT23" s="109"/>
      <c r="BU23" s="109" t="s">
        <v>125</v>
      </c>
      <c r="BV23" s="109"/>
      <c r="BW23" s="109" t="s">
        <v>125</v>
      </c>
      <c r="BX23" s="109"/>
      <c r="BY23" s="109" t="s">
        <v>139</v>
      </c>
      <c r="BZ23" s="109"/>
      <c r="CA23" s="109" t="s">
        <v>137</v>
      </c>
      <c r="CB23" s="109"/>
      <c r="CC23" s="109" t="s">
        <v>137</v>
      </c>
      <c r="CD23" s="110"/>
      <c r="CE23" s="109" t="s">
        <v>200</v>
      </c>
      <c r="CF23" s="110"/>
      <c r="CG23" s="109" t="s">
        <v>200</v>
      </c>
      <c r="CH23" s="110"/>
      <c r="CI23" s="109" t="s">
        <v>201</v>
      </c>
      <c r="CJ23" s="110"/>
      <c r="CK23" s="16"/>
      <c r="CO23" s="106" t="s">
        <v>124</v>
      </c>
      <c r="CP23" s="106" t="s">
        <v>125</v>
      </c>
      <c r="CQ23" s="106" t="s">
        <v>147</v>
      </c>
      <c r="CR23" s="106" t="s">
        <v>127</v>
      </c>
      <c r="CS23" s="106" t="s">
        <v>127</v>
      </c>
    </row>
    <row r="24" spans="1:97" ht="15.75">
      <c r="A24" s="61" t="s">
        <v>40</v>
      </c>
      <c r="B24" s="16"/>
      <c r="C24" s="16"/>
      <c r="D24" s="29"/>
      <c r="E24" s="40" t="s">
        <v>36</v>
      </c>
      <c r="F24" s="16"/>
      <c r="G24" s="17" t="s">
        <v>111</v>
      </c>
      <c r="H24" s="17" t="s">
        <v>111</v>
      </c>
      <c r="N24" s="12" t="s">
        <v>70</v>
      </c>
      <c r="O24" s="13" t="s">
        <v>42</v>
      </c>
      <c r="P24" s="28" t="s">
        <v>33</v>
      </c>
      <c r="Q24" s="14" t="s">
        <v>34</v>
      </c>
      <c r="T24" s="46" t="s">
        <v>86</v>
      </c>
      <c r="U24" s="16" t="s">
        <v>70</v>
      </c>
      <c r="V24" s="16" t="s">
        <v>42</v>
      </c>
      <c r="W24" s="30" t="s">
        <v>33</v>
      </c>
      <c r="X24" s="17" t="s">
        <v>34</v>
      </c>
      <c r="Y24" s="16"/>
      <c r="Z24" s="15" t="s">
        <v>70</v>
      </c>
      <c r="AA24" s="16" t="s">
        <v>42</v>
      </c>
      <c r="AB24" s="30" t="s">
        <v>33</v>
      </c>
      <c r="AC24" s="17" t="s">
        <v>34</v>
      </c>
      <c r="AD24" s="16"/>
      <c r="AE24" s="80" t="s">
        <v>120</v>
      </c>
      <c r="AF24" s="16" t="s">
        <v>35</v>
      </c>
      <c r="AG24" s="16" t="s">
        <v>34</v>
      </c>
      <c r="AH24" s="17"/>
      <c r="AI24" s="15" t="s">
        <v>41</v>
      </c>
      <c r="AJ24" s="16" t="s">
        <v>42</v>
      </c>
      <c r="AK24" s="17"/>
      <c r="AL24" s="16"/>
      <c r="AP24" s="12" t="s">
        <v>115</v>
      </c>
      <c r="AQ24" s="13"/>
      <c r="AR24" s="13"/>
      <c r="AS24" s="13"/>
      <c r="AT24" s="13"/>
      <c r="AU24" s="14"/>
      <c r="AW24" s="16" t="s">
        <v>35</v>
      </c>
      <c r="AX24" s="16" t="s">
        <v>34</v>
      </c>
      <c r="AY24" s="17"/>
      <c r="AZ24" s="55" t="s">
        <v>33</v>
      </c>
      <c r="BA24" s="56" t="s">
        <v>34</v>
      </c>
      <c r="BB24" s="17"/>
      <c r="BE24" s="12" t="s">
        <v>35</v>
      </c>
      <c r="BF24" s="13" t="s">
        <v>34</v>
      </c>
      <c r="BG24" s="14"/>
      <c r="BH24" s="72" t="s">
        <v>33</v>
      </c>
      <c r="BI24" s="75" t="s">
        <v>34</v>
      </c>
      <c r="BJ24" s="14"/>
      <c r="BK24" s="16"/>
      <c r="BM24" s="122" t="s">
        <v>44</v>
      </c>
      <c r="BN24" s="106" t="s">
        <v>42</v>
      </c>
      <c r="BO24" s="106" t="s">
        <v>135</v>
      </c>
      <c r="BP24" s="106" t="s">
        <v>42</v>
      </c>
      <c r="BQ24" s="106" t="s">
        <v>136</v>
      </c>
      <c r="BR24" s="106" t="s">
        <v>42</v>
      </c>
      <c r="BS24" s="106" t="s">
        <v>44</v>
      </c>
      <c r="BT24" s="106" t="s">
        <v>42</v>
      </c>
      <c r="BU24" s="106" t="s">
        <v>133</v>
      </c>
      <c r="BV24" s="106" t="s">
        <v>42</v>
      </c>
      <c r="BW24" s="106" t="s">
        <v>134</v>
      </c>
      <c r="BX24" s="106" t="s">
        <v>42</v>
      </c>
      <c r="BY24" s="106" t="s">
        <v>138</v>
      </c>
      <c r="BZ24" s="106" t="s">
        <v>42</v>
      </c>
      <c r="CA24" s="106" t="s">
        <v>141</v>
      </c>
      <c r="CB24" s="106" t="s">
        <v>42</v>
      </c>
      <c r="CC24" s="140" t="s">
        <v>134</v>
      </c>
      <c r="CD24" s="106" t="s">
        <v>42</v>
      </c>
      <c r="CE24" s="143" t="s">
        <v>199</v>
      </c>
      <c r="CF24" s="106" t="s">
        <v>42</v>
      </c>
      <c r="CG24" s="143" t="s">
        <v>135</v>
      </c>
      <c r="CH24" s="106" t="s">
        <v>42</v>
      </c>
      <c r="CI24" s="143" t="s">
        <v>135</v>
      </c>
      <c r="CJ24" s="106" t="s">
        <v>42</v>
      </c>
      <c r="CK24" s="16"/>
      <c r="CL24" s="143" t="s">
        <v>148</v>
      </c>
      <c r="CM24" s="106" t="s">
        <v>128</v>
      </c>
      <c r="CO24" s="106"/>
      <c r="CP24" s="106"/>
      <c r="CQ24" s="106"/>
      <c r="CR24" s="140" t="s">
        <v>144</v>
      </c>
      <c r="CS24" s="176" t="s">
        <v>144</v>
      </c>
    </row>
    <row r="25" spans="1:97" ht="16.5" thickBot="1">
      <c r="A25" s="61"/>
      <c r="B25" s="16"/>
      <c r="C25" s="16"/>
      <c r="D25" s="29"/>
      <c r="E25" s="40"/>
      <c r="F25" s="16"/>
      <c r="G25" s="16"/>
      <c r="H25" s="17"/>
      <c r="N25" s="41"/>
      <c r="O25" s="16"/>
      <c r="P25" s="17" t="s">
        <v>111</v>
      </c>
      <c r="Q25" s="17" t="s">
        <v>111</v>
      </c>
      <c r="T25" s="61"/>
      <c r="U25" s="16"/>
      <c r="V25" s="24"/>
      <c r="W25" s="26" t="s">
        <v>111</v>
      </c>
      <c r="X25" s="26" t="s">
        <v>111</v>
      </c>
      <c r="Y25" s="16"/>
      <c r="Z25" s="15"/>
      <c r="AA25" s="24"/>
      <c r="AB25" s="26" t="s">
        <v>111</v>
      </c>
      <c r="AC25" s="26" t="s">
        <v>111</v>
      </c>
      <c r="AD25" s="16"/>
      <c r="AE25" s="15"/>
      <c r="AF25" s="16" t="s">
        <v>118</v>
      </c>
      <c r="AG25" s="15" t="s">
        <v>118</v>
      </c>
      <c r="AH25" s="17"/>
      <c r="AI25" s="15" t="s">
        <v>112</v>
      </c>
      <c r="AJ25" s="15" t="s">
        <v>112</v>
      </c>
      <c r="AK25" s="17"/>
      <c r="AL25" s="16"/>
      <c r="AP25" s="68" t="s">
        <v>70</v>
      </c>
      <c r="AQ25" s="64" t="s">
        <v>42</v>
      </c>
      <c r="AR25" s="65"/>
      <c r="AS25" s="66" t="s">
        <v>33</v>
      </c>
      <c r="AT25" s="67" t="s">
        <v>34</v>
      </c>
      <c r="AU25" s="65"/>
      <c r="AW25" s="16" t="s">
        <v>118</v>
      </c>
      <c r="AX25" s="15" t="s">
        <v>118</v>
      </c>
      <c r="AY25" s="17"/>
      <c r="AZ25" s="15" t="s">
        <v>112</v>
      </c>
      <c r="BA25" s="15" t="s">
        <v>112</v>
      </c>
      <c r="BB25" s="17"/>
      <c r="BE25" s="15" t="s">
        <v>118</v>
      </c>
      <c r="BF25" s="15" t="s">
        <v>118</v>
      </c>
      <c r="BG25" s="17"/>
      <c r="BH25" s="15" t="s">
        <v>112</v>
      </c>
      <c r="BI25" s="15" t="s">
        <v>112</v>
      </c>
      <c r="BJ25" s="17"/>
      <c r="BK25" s="16"/>
      <c r="BM25" s="115" t="s">
        <v>112</v>
      </c>
      <c r="BN25" s="116"/>
      <c r="BO25" s="116" t="s">
        <v>112</v>
      </c>
      <c r="BP25" s="116"/>
      <c r="BQ25" s="116" t="s">
        <v>112</v>
      </c>
      <c r="BR25" s="116"/>
      <c r="BS25" s="116" t="s">
        <v>112</v>
      </c>
      <c r="BT25" s="116"/>
      <c r="BU25" s="116" t="s">
        <v>112</v>
      </c>
      <c r="BV25" s="116"/>
      <c r="BW25" s="116" t="s">
        <v>112</v>
      </c>
      <c r="BX25" s="116"/>
      <c r="BY25" s="116" t="s">
        <v>112</v>
      </c>
      <c r="BZ25" s="116"/>
      <c r="CA25" s="116" t="s">
        <v>112</v>
      </c>
      <c r="CB25" s="116"/>
      <c r="CC25" s="116" t="s">
        <v>112</v>
      </c>
      <c r="CD25" s="117"/>
      <c r="CE25" s="116" t="s">
        <v>112</v>
      </c>
      <c r="CF25" s="117"/>
      <c r="CG25" s="116" t="s">
        <v>112</v>
      </c>
      <c r="CH25" s="117"/>
      <c r="CI25" s="116" t="s">
        <v>112</v>
      </c>
      <c r="CJ25" s="117"/>
      <c r="CK25" s="16"/>
      <c r="CL25" s="106"/>
      <c r="CM25" s="106" t="s">
        <v>112</v>
      </c>
      <c r="CO25" s="159" t="s">
        <v>112</v>
      </c>
      <c r="CP25" s="159" t="s">
        <v>112</v>
      </c>
      <c r="CQ25" s="159" t="s">
        <v>112</v>
      </c>
      <c r="CR25" s="159" t="s">
        <v>112</v>
      </c>
      <c r="CS25" s="159" t="s">
        <v>112</v>
      </c>
    </row>
    <row r="26" spans="1:97" ht="15.75" thickTop="1">
      <c r="A26" s="12" t="s">
        <v>20</v>
      </c>
      <c r="B26" s="13" t="s">
        <v>19</v>
      </c>
      <c r="C26" s="37">
        <v>0.64861111111111114</v>
      </c>
      <c r="D26" s="27">
        <v>58405.648610999997</v>
      </c>
      <c r="E26" s="38">
        <f>'INAF-Sol(data)'!E25</f>
        <v>2.0721590000000002E-6</v>
      </c>
      <c r="F26" s="38">
        <f>'INAF-Sol(data)'!F25</f>
        <v>4.8000000000000002E-11</v>
      </c>
      <c r="G26" s="27">
        <f>'INAF-Sol(data)'!G25*10000000000000000</f>
        <v>4127.5</v>
      </c>
      <c r="H26" s="121">
        <f>'INAF-Sol(data)'!H25*10000000000000000</f>
        <v>3.5</v>
      </c>
      <c r="K26" t="s">
        <v>19</v>
      </c>
      <c r="L26" s="1">
        <v>0.64861111111111114</v>
      </c>
      <c r="M26">
        <v>58405.648610999997</v>
      </c>
      <c r="N26" s="43">
        <f>'INAF-Sol(data)'!N25</f>
        <v>2.072236E-6</v>
      </c>
      <c r="O26" s="38">
        <f>'INAF-Sol(data)'!O25</f>
        <v>4.8000000000000002E-11</v>
      </c>
      <c r="P26" s="27">
        <f>'INAF-Sol(data)'!P25*10000000000000000</f>
        <v>4120.9000000000005</v>
      </c>
      <c r="Q26" s="150">
        <f>'INAF-Sol(data)'!Q25*10000000000000000</f>
        <v>3.5</v>
      </c>
      <c r="T26" s="45">
        <f>'NICT-Sol(data)'!D24</f>
        <v>58405.648610999997</v>
      </c>
      <c r="U26" s="38">
        <f>'NICT-Sol(data)'!E24</f>
        <v>2.0723449999999998E-6</v>
      </c>
      <c r="V26" s="22">
        <f>'NICT-Sol(data)'!F24</f>
        <v>4.6999999999999999E-11</v>
      </c>
      <c r="W26" s="29">
        <f>'NICT-Sol(data)'!G24*10000000000000000</f>
        <v>4137.3</v>
      </c>
      <c r="X26" s="132">
        <f>'NICT-Sol(data)'!H24*10000000000000000</f>
        <v>2.9</v>
      </c>
      <c r="Y26" s="29"/>
      <c r="Z26" s="43">
        <f>'NICT-Sol(data)'!E51</f>
        <v>2.0719789999999999E-6</v>
      </c>
      <c r="AA26" s="38">
        <f>'NICT-Sol(data)'!F51</f>
        <v>8.3999999999999994E-11</v>
      </c>
      <c r="AB26" s="27">
        <f>'NICT-Sol(data)'!G51*10000000000000000</f>
        <v>4147.5</v>
      </c>
      <c r="AC26" s="145">
        <f>'NICT-Sol(data)'!H51*10000000000000000</f>
        <v>6.2</v>
      </c>
      <c r="AD26" s="16"/>
      <c r="AE26" s="46">
        <f>T26-T$9</f>
        <v>0</v>
      </c>
      <c r="AF26" s="73">
        <f>(E26-N26)*1000000000000</f>
        <v>-76.999999999796145</v>
      </c>
      <c r="AG26" s="73">
        <f>O26*1000000000000</f>
        <v>48</v>
      </c>
      <c r="AH26" s="17">
        <f t="shared" ref="AH26:AH37" si="50">IF(AF26&lt;AG26,1,0)</f>
        <v>1</v>
      </c>
      <c r="AI26" s="46">
        <f>(G26-P26)</f>
        <v>6.5999999999994543</v>
      </c>
      <c r="AJ26" s="29">
        <f>Q26</f>
        <v>3.5</v>
      </c>
      <c r="AK26" s="17">
        <f>IF(ABS(AI26)&lt;AJ26,1,0)</f>
        <v>0</v>
      </c>
      <c r="AL26" s="16"/>
      <c r="AP26" s="78">
        <f>(U26-E26)*1000000000000</f>
        <v>185.99999999962859</v>
      </c>
      <c r="AQ26" s="79">
        <f>V26*1000000000000</f>
        <v>47</v>
      </c>
      <c r="AR26" s="13">
        <f>IF(ABS(AP26)&lt;AQ26,1,0)</f>
        <v>0</v>
      </c>
      <c r="AS26" s="45">
        <f>W26-G26</f>
        <v>9.8000000000001819</v>
      </c>
      <c r="AT26" s="27">
        <f t="shared" ref="AT26:AT37" si="51">X26</f>
        <v>2.9</v>
      </c>
      <c r="AU26" s="14">
        <f>IF(ABS(AS26)&lt;AT26*3,1,0)</f>
        <v>0</v>
      </c>
      <c r="AW26" s="74">
        <f>(U26-N26)*1000000000000</f>
        <v>108.99999999983243</v>
      </c>
      <c r="AX26" s="73">
        <f>V26*1000000000000</f>
        <v>47</v>
      </c>
      <c r="AY26" s="17">
        <f>IF(ABS(AW26)&lt;AX26,1,0)</f>
        <v>0</v>
      </c>
      <c r="AZ26" s="46">
        <f>W26-P26</f>
        <v>16.399999999999636</v>
      </c>
      <c r="BA26" s="29">
        <f t="shared" ref="BA26:BA37" si="52">X26</f>
        <v>2.9</v>
      </c>
      <c r="BB26" s="17">
        <f>IF(ABS(AZ26)&lt;BA26*3,1,0)</f>
        <v>0</v>
      </c>
      <c r="BE26" s="74">
        <f>(U26-Z26)*1000000000000</f>
        <v>365.99999999993855</v>
      </c>
      <c r="BF26" s="73">
        <f>V26*1000000000000</f>
        <v>47</v>
      </c>
      <c r="BG26" s="17">
        <f>IF(ABS(BE26)&lt;BF26,1,0)</f>
        <v>0</v>
      </c>
      <c r="BH26" s="46">
        <f>W26-AB26</f>
        <v>-10.199999999999818</v>
      </c>
      <c r="BI26" s="29">
        <f>X26</f>
        <v>2.9</v>
      </c>
      <c r="BJ26" s="17">
        <f>IF(ABS(BH26)&lt;BI26*3,1,0)</f>
        <v>0</v>
      </c>
      <c r="BK26" s="16"/>
      <c r="BM26" s="124">
        <f t="shared" ref="BM26:BM37" si="53">AI9</f>
        <v>0.1000000000003638</v>
      </c>
      <c r="BN26" s="151">
        <f>SQRT(H9^2+Q9^2)</f>
        <v>4.8083261120685226</v>
      </c>
      <c r="BO26" s="51">
        <f t="shared" ref="BO26:BO37" si="54">AS9</f>
        <v>19.5</v>
      </c>
      <c r="BP26" s="151">
        <f>SQRT(H9^2+X9^2)</f>
        <v>5.0990195135927845</v>
      </c>
      <c r="BQ26" s="51">
        <f t="shared" ref="BQ26:BQ37" si="55">AZ9</f>
        <v>19.600000000000364</v>
      </c>
      <c r="BR26" s="151">
        <f>SQRT(Q9^2+X9^2)</f>
        <v>5.0990195135927845</v>
      </c>
      <c r="BS26" s="51">
        <f t="shared" ref="BS26:BS37" si="56">AI26</f>
        <v>6.5999999999994543</v>
      </c>
      <c r="BT26" s="151">
        <f>SQRT(H26^2+Q26^2)</f>
        <v>4.9497474683058327</v>
      </c>
      <c r="BU26" s="51">
        <f t="shared" ref="BU26:BU37" si="57">AS26</f>
        <v>9.8000000000001819</v>
      </c>
      <c r="BV26" s="151">
        <f>SQRT(H26^2+X26^2)</f>
        <v>4.5453272709454042</v>
      </c>
      <c r="BW26" s="51">
        <f t="shared" ref="BW26:BW37" si="58">AZ26</f>
        <v>16.399999999999636</v>
      </c>
      <c r="BX26" s="151">
        <f>SQRT(Q26^2+X26^2)</f>
        <v>4.5453272709454042</v>
      </c>
      <c r="BY26" s="51">
        <f t="shared" ref="BY26:BY37" si="59">BH9</f>
        <v>4</v>
      </c>
      <c r="BZ26" s="151">
        <f>SQRT(X9^2+X26^2)</f>
        <v>4.780167361086848</v>
      </c>
      <c r="CA26" s="51">
        <f t="shared" ref="CA26:CA34" si="60">BH26</f>
        <v>-10.199999999999818</v>
      </c>
      <c r="CB26" s="151">
        <f>SQRT(X26^2+AC26^2)</f>
        <v>6.8447059834590416</v>
      </c>
      <c r="CC26" s="51">
        <f t="shared" ref="CC26:CC34" si="61">AI44</f>
        <v>-26.599999999999454</v>
      </c>
      <c r="CD26" s="152">
        <f>SQRT(Q26^2+AC26^2)</f>
        <v>7.1196910045310258</v>
      </c>
      <c r="CE26" s="51">
        <f>U74</f>
        <v>-16.199999999999818</v>
      </c>
      <c r="CF26" s="152">
        <f>V74</f>
        <v>5.2402290026295608</v>
      </c>
      <c r="CG26" s="51">
        <f>Z74</f>
        <v>0.1999999999998181</v>
      </c>
      <c r="CH26" s="152">
        <f>AA74</f>
        <v>4.8600411520891464</v>
      </c>
      <c r="CI26" s="51">
        <f>AE74</f>
        <v>-10.399999999999636</v>
      </c>
      <c r="CJ26" s="152">
        <f>AF74</f>
        <v>7.3246160308919954</v>
      </c>
      <c r="CK26" s="19"/>
      <c r="CL26" s="106" t="str">
        <f>B26</f>
        <v>2018/287</v>
      </c>
      <c r="CM26" s="118">
        <f t="shared" ref="CM26:CM32" si="62">STDEV(BO26,BQ26,BU26,BW26,BY26,CA26,CC26,CE26,CG26,CI26)</f>
        <v>16.069048924355439</v>
      </c>
      <c r="CO26" s="118">
        <f>SQRT(CM26^2+X9^2)</f>
        <v>16.512247979403917</v>
      </c>
      <c r="CP26" s="118">
        <f>SQRT(CM26^2+X26^2)</f>
        <v>16.328635378785599</v>
      </c>
      <c r="CQ26" s="118">
        <f t="shared" ref="CQ26:CQ37" si="63">SQRT(CM26^2+AC44^2)</f>
        <v>16.984237790767317</v>
      </c>
      <c r="CR26" s="141">
        <f t="shared" ref="CR26:CR37" si="64">SQRT(CM26^2+AC26^2)</f>
        <v>17.223656212701432</v>
      </c>
      <c r="CS26" s="175">
        <f>SQRT(CM26^2+H74^2)</f>
        <v>16.535547566782562</v>
      </c>
    </row>
    <row r="27" spans="1:97">
      <c r="A27" s="15" t="s">
        <v>11</v>
      </c>
      <c r="B27" s="16" t="s">
        <v>10</v>
      </c>
      <c r="C27" s="31">
        <v>2.7083333333333334E-2</v>
      </c>
      <c r="D27" s="29">
        <v>58426.027083000001</v>
      </c>
      <c r="E27" s="38">
        <f>'INAF-Sol(data)'!E26</f>
        <v>2.7922140000000001E-6</v>
      </c>
      <c r="F27" s="38">
        <f>'INAF-Sol(data)'!F26</f>
        <v>4.8000000000000002E-11</v>
      </c>
      <c r="G27" s="27">
        <f>'INAF-Sol(data)'!G26*10000000000000000</f>
        <v>4026.6000000000004</v>
      </c>
      <c r="H27" s="121">
        <f>'INAF-Sol(data)'!H26*10000000000000000</f>
        <v>2.5999999999999996</v>
      </c>
      <c r="K27" t="s">
        <v>10</v>
      </c>
      <c r="L27" s="1">
        <v>2.7083333333333334E-2</v>
      </c>
      <c r="M27">
        <v>58426.027083000001</v>
      </c>
      <c r="N27" s="21">
        <f>'INAF-Sol(data)'!N26</f>
        <v>2.7922760000000001E-6</v>
      </c>
      <c r="O27" s="22">
        <f>'INAF-Sol(data)'!O26</f>
        <v>4.8000000000000002E-11</v>
      </c>
      <c r="P27" s="29">
        <f>'INAF-Sol(data)'!P26*10000000000000000</f>
        <v>4017.7000000000003</v>
      </c>
      <c r="Q27" s="132">
        <f>'INAF-Sol(data)'!Q26*10000000000000000</f>
        <v>2.5999999999999996</v>
      </c>
      <c r="T27" s="46">
        <f>'NICT-Sol(data)'!D25</f>
        <v>58426.027083000001</v>
      </c>
      <c r="U27" s="22">
        <f>'NICT-Sol(data)'!E25</f>
        <v>2.7928219999999999E-6</v>
      </c>
      <c r="V27" s="22">
        <f>'NICT-Sol(data)'!F25</f>
        <v>4.8000000000000002E-11</v>
      </c>
      <c r="W27" s="29">
        <f>'NICT-Sol(data)'!G25*10000000000000000</f>
        <v>4007.9</v>
      </c>
      <c r="X27" s="132">
        <f>'NICT-Sol(data)'!H25*10000000000000000</f>
        <v>2.5999999999999996</v>
      </c>
      <c r="Y27" s="29"/>
      <c r="Z27" s="43">
        <f>'NICT-Sol(data)'!E52</f>
        <v>2.7920990000000001E-6</v>
      </c>
      <c r="AA27" s="38">
        <f>'NICT-Sol(data)'!F52</f>
        <v>5.4999999999999997E-11</v>
      </c>
      <c r="AB27" s="27">
        <f>'NICT-Sol(data)'!G52*10000000000000000</f>
        <v>4024.8</v>
      </c>
      <c r="AC27" s="145">
        <f>'NICT-Sol(data)'!H52*10000000000000000</f>
        <v>2.9</v>
      </c>
      <c r="AD27" s="16"/>
      <c r="AE27" s="46">
        <f t="shared" ref="AE27:AE37" si="65">T27-T$9</f>
        <v>20.378472000003967</v>
      </c>
      <c r="AF27" s="73">
        <f t="shared" ref="AF27:AF37" si="66">(E27-N27)*1000000000000</f>
        <v>-62.000000000017366</v>
      </c>
      <c r="AG27" s="73">
        <f t="shared" ref="AG27:AG37" si="67">O27*1000000000000</f>
        <v>48</v>
      </c>
      <c r="AH27" s="17">
        <f t="shared" si="50"/>
        <v>1</v>
      </c>
      <c r="AI27" s="46">
        <f t="shared" ref="AI27:AI37" si="68">(G27-P27)</f>
        <v>8.9000000000000909</v>
      </c>
      <c r="AJ27" s="29">
        <f t="shared" ref="AJ27:AJ37" si="69">Q27</f>
        <v>2.5999999999999996</v>
      </c>
      <c r="AK27" s="17">
        <f t="shared" ref="AK27:AK37" si="70">IF(ABS(AI27)&lt;AJ27,1,0)</f>
        <v>0</v>
      </c>
      <c r="AL27" s="16"/>
      <c r="AP27" s="78">
        <f t="shared" ref="AP27:AP37" si="71">(U27-E27)*1000000000000</f>
        <v>607.99999999984243</v>
      </c>
      <c r="AQ27" s="79">
        <f t="shared" ref="AQ27:AQ37" si="72">V27*1000000000000</f>
        <v>48</v>
      </c>
      <c r="AR27" s="16">
        <f t="shared" ref="AR27:AR37" si="73">IF(ABS(AP27)&lt;AQ27,1,0)</f>
        <v>0</v>
      </c>
      <c r="AS27" s="45">
        <f t="shared" ref="AS27:AS37" si="74">W27-G27</f>
        <v>-18.700000000000273</v>
      </c>
      <c r="AT27" s="29">
        <f t="shared" si="51"/>
        <v>2.5999999999999996</v>
      </c>
      <c r="AU27" s="14">
        <f t="shared" ref="AU27:AU37" si="75">IF(ABS(AS27)&lt;AT27*3,1,0)</f>
        <v>0</v>
      </c>
      <c r="AW27" s="74">
        <f t="shared" ref="AW27:AW37" si="76">(U27-N27)*1000000000000</f>
        <v>545.99999999982504</v>
      </c>
      <c r="AX27" s="73">
        <f t="shared" ref="AX27:AX37" si="77">V27*1000000000000</f>
        <v>48</v>
      </c>
      <c r="AY27" s="17">
        <f t="shared" ref="AY27:AY37" si="78">IF(ABS(AW27)&lt;AX27,1,0)</f>
        <v>0</v>
      </c>
      <c r="AZ27" s="46">
        <f t="shared" ref="AZ27:AZ37" si="79">W27-P27</f>
        <v>-9.8000000000001819</v>
      </c>
      <c r="BA27" s="29">
        <f t="shared" si="52"/>
        <v>2.5999999999999996</v>
      </c>
      <c r="BB27" s="17">
        <f t="shared" ref="BB27:BB37" si="80">IF(ABS(AZ27)&lt;BA27*3,1,0)</f>
        <v>0</v>
      </c>
      <c r="BE27" s="74">
        <f t="shared" ref="BE27:BE37" si="81">(U27-Z27)*1000000000000</f>
        <v>722.9999999998405</v>
      </c>
      <c r="BF27" s="73">
        <f t="shared" ref="BF27:BF37" si="82">V27*1000000000000</f>
        <v>48</v>
      </c>
      <c r="BG27" s="17">
        <f t="shared" ref="BG27:BG37" si="83">IF(ABS(BE27)&lt;BF27,1,0)</f>
        <v>0</v>
      </c>
      <c r="BH27" s="46">
        <f t="shared" ref="BH27:BH34" si="84">W27-AB27</f>
        <v>-16.900000000000091</v>
      </c>
      <c r="BI27" s="29">
        <f t="shared" ref="BI27:BI37" si="85">X27</f>
        <v>2.5999999999999996</v>
      </c>
      <c r="BJ27" s="17">
        <f t="shared" ref="BJ27:BJ37" si="86">IF(ABS(BH27)&lt;BI27*3,1,0)</f>
        <v>0</v>
      </c>
      <c r="BK27" s="16"/>
      <c r="BM27" s="111">
        <f t="shared" si="53"/>
        <v>-0.8000000000001819</v>
      </c>
      <c r="BN27" s="118">
        <f t="shared" ref="BN27:BN37" si="87">SQRT(H10^2+Q10^2)</f>
        <v>3.1112698372208092</v>
      </c>
      <c r="BO27" s="107">
        <f t="shared" si="54"/>
        <v>-1.5000000000004547</v>
      </c>
      <c r="BP27" s="118">
        <f t="shared" ref="BP27:BP37" si="88">SQRT(H10^2+X10^2)</f>
        <v>3.1112698372208092</v>
      </c>
      <c r="BQ27" s="107">
        <f t="shared" si="55"/>
        <v>-2.3000000000006366</v>
      </c>
      <c r="BR27" s="118">
        <f t="shared" ref="BR27:BR37" si="89">SQRT(Q10^2+X10^2)</f>
        <v>3.1112698372208092</v>
      </c>
      <c r="BS27" s="107">
        <f t="shared" si="56"/>
        <v>8.9000000000000909</v>
      </c>
      <c r="BT27" s="118">
        <f t="shared" ref="BT27:BT37" si="90">SQRT(H27^2+Q27^2)</f>
        <v>3.6769552621700465</v>
      </c>
      <c r="BU27" s="107">
        <f t="shared" si="57"/>
        <v>-18.700000000000273</v>
      </c>
      <c r="BV27" s="118">
        <f t="shared" ref="BV27:BV37" si="91">SQRT(H27^2+X27^2)</f>
        <v>3.6769552621700465</v>
      </c>
      <c r="BW27" s="107">
        <f t="shared" si="58"/>
        <v>-9.8000000000001819</v>
      </c>
      <c r="BX27" s="118">
        <f t="shared" ref="BX27:BX37" si="92">SQRT(Q27^2+X27^2)</f>
        <v>3.6769552621700465</v>
      </c>
      <c r="BY27" s="107">
        <f t="shared" si="59"/>
        <v>5.4999999999995453</v>
      </c>
      <c r="BZ27" s="118">
        <f t="shared" ref="BZ27:BZ37" si="93">SQRT(X10^2+X27^2)</f>
        <v>3.40587727318528</v>
      </c>
      <c r="CA27" s="107">
        <f t="shared" si="60"/>
        <v>-16.900000000000091</v>
      </c>
      <c r="CB27" s="118">
        <f t="shared" ref="CB27:CB37" si="94">SQRT(X27^2+AC27^2)</f>
        <v>3.8948684188300891</v>
      </c>
      <c r="CC27" s="107">
        <f t="shared" si="61"/>
        <v>-7.0999999999999091</v>
      </c>
      <c r="CD27" s="137">
        <f t="shared" ref="CD27:CD37" si="95">SQRT(Q27^2+AC27^2)</f>
        <v>3.8948684188300891</v>
      </c>
      <c r="CE27" s="51">
        <f t="shared" ref="CE27:CF27" si="96">U75</f>
        <v>-9.8999999999996362</v>
      </c>
      <c r="CF27" s="152">
        <f t="shared" si="96"/>
        <v>3.6769552621700465</v>
      </c>
      <c r="CG27" s="51">
        <f t="shared" ref="CG27:CH27" si="97">Z75</f>
        <v>-19.699999999999818</v>
      </c>
      <c r="CH27" s="152">
        <f t="shared" si="97"/>
        <v>3.6769552621700465</v>
      </c>
      <c r="CI27" s="51">
        <f t="shared" ref="CI27:CJ27" si="98">AE75</f>
        <v>2.7999999999997272</v>
      </c>
      <c r="CJ27" s="152">
        <f t="shared" si="98"/>
        <v>3.8948684188300891</v>
      </c>
      <c r="CK27" s="19"/>
      <c r="CL27" s="106" t="str">
        <f t="shared" ref="CL27:CL37" si="99">B27</f>
        <v>2018/308</v>
      </c>
      <c r="CM27" s="118">
        <f t="shared" si="62"/>
        <v>8.8900943627036195</v>
      </c>
      <c r="CO27" s="118">
        <f t="shared" ref="CO27:CO37" si="100">SQRT(CM27^2+X10^2)</f>
        <v>9.1582628144083458</v>
      </c>
      <c r="CP27" s="118">
        <f t="shared" ref="CP27:CP37" si="101">SQRT(CM27^2+X27^2)</f>
        <v>9.2624930649245112</v>
      </c>
      <c r="CQ27" s="118">
        <f t="shared" si="63"/>
        <v>9.2083536953016019</v>
      </c>
      <c r="CR27" s="141">
        <f t="shared" si="64"/>
        <v>9.3511377798519622</v>
      </c>
      <c r="CS27" s="175">
        <f t="shared" ref="CS27:CS37" si="102">SQRT(CM27^2+H75^2)</f>
        <v>9.2624930649245112</v>
      </c>
    </row>
    <row r="28" spans="1:97">
      <c r="A28" s="15" t="s">
        <v>14</v>
      </c>
      <c r="B28" s="16" t="s">
        <v>13</v>
      </c>
      <c r="C28" s="31">
        <v>0.33263888888888887</v>
      </c>
      <c r="D28" s="29">
        <v>58436.332639</v>
      </c>
      <c r="E28" s="38">
        <f>'INAF-Sol(data)'!E27</f>
        <v>3.149802E-6</v>
      </c>
      <c r="F28" s="38">
        <f>'INAF-Sol(data)'!F27</f>
        <v>3E-11</v>
      </c>
      <c r="G28" s="27">
        <f>'INAF-Sol(data)'!G27*10000000000000000</f>
        <v>3985.6000000000004</v>
      </c>
      <c r="H28" s="121">
        <f>'INAF-Sol(data)'!H27*10000000000000000</f>
        <v>2.4</v>
      </c>
      <c r="K28" t="s">
        <v>13</v>
      </c>
      <c r="L28" s="1">
        <v>0.33263888888888887</v>
      </c>
      <c r="M28">
        <v>58436.332639</v>
      </c>
      <c r="N28" s="21">
        <f>'INAF-Sol(data)'!N27</f>
        <v>3.149749E-6</v>
      </c>
      <c r="O28" s="22">
        <f>'INAF-Sol(data)'!O27</f>
        <v>3E-11</v>
      </c>
      <c r="P28" s="29">
        <f>'INAF-Sol(data)'!P27*10000000000000000</f>
        <v>3985.9</v>
      </c>
      <c r="Q28" s="132">
        <f>'INAF-Sol(data)'!Q27*10000000000000000</f>
        <v>2.4</v>
      </c>
      <c r="T28" s="46">
        <f>'NICT-Sol(data)'!D26</f>
        <v>58436.332639</v>
      </c>
      <c r="U28" s="22">
        <f>'NICT-Sol(data)'!E26</f>
        <v>3.1498829999999999E-6</v>
      </c>
      <c r="V28" s="22">
        <f>'NICT-Sol(data)'!F26</f>
        <v>2.6000000000000001E-11</v>
      </c>
      <c r="W28" s="29">
        <f>'NICT-Sol(data)'!G26*10000000000000000</f>
        <v>3988.6</v>
      </c>
      <c r="X28" s="132">
        <f>'NICT-Sol(data)'!H26*10000000000000000</f>
        <v>1.7999999999999998</v>
      </c>
      <c r="Y28" s="29"/>
      <c r="Z28" s="43">
        <f>'NICT-Sol(data)'!E53</f>
        <v>3.149843E-6</v>
      </c>
      <c r="AA28" s="38">
        <f>'NICT-Sol(data)'!F53</f>
        <v>3.3000000000000002E-11</v>
      </c>
      <c r="AB28" s="27">
        <f>'NICT-Sol(data)'!G53*10000000000000000</f>
        <v>3983</v>
      </c>
      <c r="AC28" s="145">
        <f>'NICT-Sol(data)'!H53*10000000000000000</f>
        <v>2.5999999999999996</v>
      </c>
      <c r="AD28" s="16"/>
      <c r="AE28" s="46">
        <f t="shared" si="65"/>
        <v>30.684028000003309</v>
      </c>
      <c r="AF28" s="73">
        <f t="shared" si="66"/>
        <v>52.999999999980687</v>
      </c>
      <c r="AG28" s="73">
        <f t="shared" si="67"/>
        <v>30</v>
      </c>
      <c r="AH28" s="17">
        <f t="shared" si="50"/>
        <v>0</v>
      </c>
      <c r="AI28" s="46">
        <f t="shared" si="68"/>
        <v>-0.29999999999972715</v>
      </c>
      <c r="AJ28" s="29">
        <f t="shared" si="69"/>
        <v>2.4</v>
      </c>
      <c r="AK28" s="17">
        <f t="shared" si="70"/>
        <v>1</v>
      </c>
      <c r="AL28" s="16"/>
      <c r="AP28" s="78">
        <f t="shared" si="71"/>
        <v>80.999999999906564</v>
      </c>
      <c r="AQ28" s="79">
        <f t="shared" si="72"/>
        <v>26</v>
      </c>
      <c r="AR28" s="16">
        <f t="shared" si="73"/>
        <v>0</v>
      </c>
      <c r="AS28" s="45">
        <f t="shared" si="74"/>
        <v>2.9999999999995453</v>
      </c>
      <c r="AT28" s="29">
        <f t="shared" si="51"/>
        <v>1.7999999999999998</v>
      </c>
      <c r="AU28" s="14">
        <f t="shared" si="75"/>
        <v>1</v>
      </c>
      <c r="AW28" s="74">
        <f t="shared" si="76"/>
        <v>133.99999999988725</v>
      </c>
      <c r="AX28" s="73">
        <f t="shared" si="77"/>
        <v>26</v>
      </c>
      <c r="AY28" s="17">
        <f t="shared" si="78"/>
        <v>0</v>
      </c>
      <c r="AZ28" s="46">
        <f t="shared" si="79"/>
        <v>2.6999999999998181</v>
      </c>
      <c r="BA28" s="29">
        <f t="shared" si="52"/>
        <v>1.7999999999999998</v>
      </c>
      <c r="BB28" s="17">
        <f t="shared" si="80"/>
        <v>1</v>
      </c>
      <c r="BE28" s="74">
        <f t="shared" si="81"/>
        <v>39.999999999833598</v>
      </c>
      <c r="BF28" s="73">
        <f t="shared" si="82"/>
        <v>26</v>
      </c>
      <c r="BG28" s="17">
        <f t="shared" si="83"/>
        <v>0</v>
      </c>
      <c r="BH28" s="46">
        <f t="shared" si="84"/>
        <v>5.5999999999999091</v>
      </c>
      <c r="BI28" s="29">
        <f t="shared" si="85"/>
        <v>1.7999999999999998</v>
      </c>
      <c r="BJ28" s="17">
        <f t="shared" si="86"/>
        <v>0</v>
      </c>
      <c r="BK28" s="16"/>
      <c r="BM28" s="111">
        <f t="shared" si="53"/>
        <v>-0.1000000000003638</v>
      </c>
      <c r="BN28" s="118">
        <f t="shared" si="87"/>
        <v>3.1112698372208092</v>
      </c>
      <c r="BO28" s="107">
        <f t="shared" si="54"/>
        <v>-1.4000000000000909</v>
      </c>
      <c r="BP28" s="118">
        <f t="shared" si="88"/>
        <v>3.7202150475476548</v>
      </c>
      <c r="BQ28" s="107">
        <f t="shared" si="55"/>
        <v>-1.5000000000004547</v>
      </c>
      <c r="BR28" s="118">
        <f t="shared" si="89"/>
        <v>3.7202150475476548</v>
      </c>
      <c r="BS28" s="107">
        <f t="shared" si="56"/>
        <v>-0.29999999999972715</v>
      </c>
      <c r="BT28" s="118">
        <f t="shared" si="90"/>
        <v>3.3941125496954281</v>
      </c>
      <c r="BU28" s="107">
        <f t="shared" si="57"/>
        <v>2.9999999999995453</v>
      </c>
      <c r="BV28" s="118">
        <f t="shared" si="91"/>
        <v>3</v>
      </c>
      <c r="BW28" s="107">
        <f t="shared" si="58"/>
        <v>2.6999999999998181</v>
      </c>
      <c r="BX28" s="118">
        <f t="shared" si="92"/>
        <v>3</v>
      </c>
      <c r="BY28" s="107">
        <f t="shared" si="59"/>
        <v>-3.5999999999999091</v>
      </c>
      <c r="BZ28" s="118">
        <f t="shared" si="93"/>
        <v>3.4985711369071799</v>
      </c>
      <c r="CA28" s="107">
        <f t="shared" si="60"/>
        <v>5.5999999999999091</v>
      </c>
      <c r="CB28" s="118">
        <f t="shared" si="94"/>
        <v>3.1622776601683786</v>
      </c>
      <c r="CC28" s="107">
        <f t="shared" si="61"/>
        <v>2.9000000000000909</v>
      </c>
      <c r="CD28" s="137">
        <f t="shared" si="95"/>
        <v>3.538361202590826</v>
      </c>
      <c r="CE28" s="51">
        <f t="shared" ref="CE28:CF28" si="103">U76</f>
        <v>3.8000000000001819</v>
      </c>
      <c r="CF28" s="152">
        <f t="shared" si="103"/>
        <v>3.3241540277189321</v>
      </c>
      <c r="CG28" s="51">
        <f t="shared" ref="CG28:CH28" si="104">Z76</f>
        <v>6.5</v>
      </c>
      <c r="CH28" s="152">
        <f t="shared" si="104"/>
        <v>2.920616373302046</v>
      </c>
      <c r="CI28" s="51">
        <f t="shared" ref="CI28:CJ28" si="105">AE76</f>
        <v>-0.90000000000009095</v>
      </c>
      <c r="CJ28" s="152">
        <f t="shared" si="105"/>
        <v>3.471310991541956</v>
      </c>
      <c r="CK28" s="19"/>
      <c r="CL28" s="106" t="str">
        <f t="shared" si="99"/>
        <v>2018/318</v>
      </c>
      <c r="CM28" s="118">
        <f t="shared" si="62"/>
        <v>3.3580583013931951</v>
      </c>
      <c r="CO28" s="118">
        <f t="shared" si="100"/>
        <v>4.5029496505685866</v>
      </c>
      <c r="CP28" s="118">
        <f t="shared" si="101"/>
        <v>3.8100597837246268</v>
      </c>
      <c r="CQ28" s="118">
        <f t="shared" si="63"/>
        <v>4.1864729254535673</v>
      </c>
      <c r="CR28" s="141">
        <f t="shared" si="64"/>
        <v>4.2469466155763893</v>
      </c>
      <c r="CS28" s="175">
        <f t="shared" si="102"/>
        <v>4.0702033801219013</v>
      </c>
    </row>
    <row r="29" spans="1:97">
      <c r="A29" s="15" t="s">
        <v>17</v>
      </c>
      <c r="B29" s="16" t="s">
        <v>16</v>
      </c>
      <c r="C29" s="31">
        <v>0.99930555555555556</v>
      </c>
      <c r="D29" s="29">
        <v>58445.999305999998</v>
      </c>
      <c r="E29" s="38">
        <f>'INAF-Sol(data)'!E28</f>
        <v>3.4811119999999999E-6</v>
      </c>
      <c r="F29" s="38">
        <f>'INAF-Sol(data)'!F28</f>
        <v>2.9E-11</v>
      </c>
      <c r="G29" s="27">
        <f>'INAF-Sol(data)'!G28*10000000000000000</f>
        <v>3910.9</v>
      </c>
      <c r="H29" s="121">
        <f>'INAF-Sol(data)'!H28*10000000000000000</f>
        <v>3</v>
      </c>
      <c r="K29" t="s">
        <v>16</v>
      </c>
      <c r="L29" s="1">
        <v>0.99930555555555556</v>
      </c>
      <c r="M29">
        <v>58445.999305999998</v>
      </c>
      <c r="N29" s="21">
        <f>'INAF-Sol(data)'!N28</f>
        <v>3.4810959999999999E-6</v>
      </c>
      <c r="O29" s="22">
        <f>'INAF-Sol(data)'!O28</f>
        <v>2.9E-11</v>
      </c>
      <c r="P29" s="29">
        <f>'INAF-Sol(data)'!P28*10000000000000000</f>
        <v>3911.4</v>
      </c>
      <c r="Q29" s="132">
        <f>'INAF-Sol(data)'!Q28*10000000000000000</f>
        <v>3</v>
      </c>
      <c r="T29" s="46">
        <f>'NICT-Sol(data)'!D27</f>
        <v>58445.999305999998</v>
      </c>
      <c r="U29" s="22">
        <f>'NICT-Sol(data)'!E27</f>
        <v>3.4810729999999999E-6</v>
      </c>
      <c r="V29" s="22">
        <f>'NICT-Sol(data)'!F27</f>
        <v>4.1000000000000001E-11</v>
      </c>
      <c r="W29" s="29">
        <f>'NICT-Sol(data)'!G27*10000000000000000</f>
        <v>3930.4999999999995</v>
      </c>
      <c r="X29" s="132">
        <f>'NICT-Sol(data)'!H27*10000000000000000</f>
        <v>2.5999999999999996</v>
      </c>
      <c r="Y29" s="29"/>
      <c r="Z29" s="43">
        <f>'NICT-Sol(data)'!E54</f>
        <v>3.4809820000000001E-6</v>
      </c>
      <c r="AA29" s="38">
        <f>'NICT-Sol(data)'!F54</f>
        <v>3.9000000000000001E-11</v>
      </c>
      <c r="AB29" s="27">
        <f>'NICT-Sol(data)'!G54*10000000000000000</f>
        <v>3925.4</v>
      </c>
      <c r="AC29" s="145">
        <f>'NICT-Sol(data)'!H54*10000000000000000</f>
        <v>4.0999999999999996</v>
      </c>
      <c r="AD29" s="16"/>
      <c r="AE29" s="46">
        <f t="shared" si="65"/>
        <v>40.350695000000997</v>
      </c>
      <c r="AF29" s="73">
        <f t="shared" si="66"/>
        <v>16.000000000018144</v>
      </c>
      <c r="AG29" s="73">
        <f t="shared" si="67"/>
        <v>29</v>
      </c>
      <c r="AH29" s="17">
        <f t="shared" si="50"/>
        <v>1</v>
      </c>
      <c r="AI29" s="46">
        <f t="shared" si="68"/>
        <v>-0.5</v>
      </c>
      <c r="AJ29" s="29">
        <f t="shared" si="69"/>
        <v>3</v>
      </c>
      <c r="AK29" s="17">
        <f t="shared" si="70"/>
        <v>1</v>
      </c>
      <c r="AL29" s="16"/>
      <c r="AP29" s="78">
        <f t="shared" si="71"/>
        <v>-39.000000000017756</v>
      </c>
      <c r="AQ29" s="79">
        <f t="shared" si="72"/>
        <v>41</v>
      </c>
      <c r="AR29" s="16">
        <f t="shared" si="73"/>
        <v>1</v>
      </c>
      <c r="AS29" s="45">
        <f t="shared" si="74"/>
        <v>19.599999999999454</v>
      </c>
      <c r="AT29" s="29">
        <f t="shared" si="51"/>
        <v>2.5999999999999996</v>
      </c>
      <c r="AU29" s="14">
        <f t="shared" si="75"/>
        <v>0</v>
      </c>
      <c r="AW29" s="74">
        <f t="shared" si="76"/>
        <v>-22.999999999999609</v>
      </c>
      <c r="AX29" s="73">
        <f t="shared" si="77"/>
        <v>41</v>
      </c>
      <c r="AY29" s="17">
        <f t="shared" si="78"/>
        <v>1</v>
      </c>
      <c r="AZ29" s="46">
        <f t="shared" si="79"/>
        <v>19.099999999999454</v>
      </c>
      <c r="BA29" s="29">
        <f t="shared" si="52"/>
        <v>2.5999999999999996</v>
      </c>
      <c r="BB29" s="17">
        <f t="shared" si="80"/>
        <v>0</v>
      </c>
      <c r="BE29" s="74">
        <f t="shared" si="81"/>
        <v>90.999999999759083</v>
      </c>
      <c r="BF29" s="73">
        <f t="shared" si="82"/>
        <v>41</v>
      </c>
      <c r="BG29" s="17">
        <f t="shared" si="83"/>
        <v>0</v>
      </c>
      <c r="BH29" s="46">
        <f t="shared" si="84"/>
        <v>5.0999999999994543</v>
      </c>
      <c r="BI29" s="29">
        <f t="shared" si="85"/>
        <v>2.5999999999999996</v>
      </c>
      <c r="BJ29" s="17">
        <f t="shared" si="86"/>
        <v>1</v>
      </c>
      <c r="BK29" s="16"/>
      <c r="BM29" s="111">
        <f t="shared" si="53"/>
        <v>-0.29999999999972715</v>
      </c>
      <c r="BN29" s="118">
        <f t="shared" si="87"/>
        <v>4.2426406871192848</v>
      </c>
      <c r="BO29" s="107">
        <f t="shared" si="54"/>
        <v>-0.80000000000063665</v>
      </c>
      <c r="BP29" s="118">
        <f t="shared" si="88"/>
        <v>4.8414873747640819</v>
      </c>
      <c r="BQ29" s="107">
        <f t="shared" si="55"/>
        <v>-1.1000000000003638</v>
      </c>
      <c r="BR29" s="118">
        <f t="shared" si="89"/>
        <v>4.8414873747640819</v>
      </c>
      <c r="BS29" s="107">
        <f t="shared" si="56"/>
        <v>-0.5</v>
      </c>
      <c r="BT29" s="118">
        <f t="shared" si="90"/>
        <v>4.2426406871192848</v>
      </c>
      <c r="BU29" s="107">
        <f t="shared" si="57"/>
        <v>19.599999999999454</v>
      </c>
      <c r="BV29" s="118">
        <f t="shared" si="91"/>
        <v>3.9698866482558413</v>
      </c>
      <c r="BW29" s="107">
        <f t="shared" si="58"/>
        <v>19.099999999999454</v>
      </c>
      <c r="BX29" s="118">
        <f t="shared" si="92"/>
        <v>3.9698866482558413</v>
      </c>
      <c r="BY29" s="107">
        <f t="shared" si="59"/>
        <v>-18.799999999999727</v>
      </c>
      <c r="BZ29" s="118">
        <f t="shared" si="93"/>
        <v>4.6043457732885349</v>
      </c>
      <c r="CA29" s="107">
        <f t="shared" si="60"/>
        <v>5.0999999999994543</v>
      </c>
      <c r="CB29" s="118">
        <f t="shared" si="94"/>
        <v>4.854894437575342</v>
      </c>
      <c r="CC29" s="107">
        <f t="shared" si="61"/>
        <v>-14</v>
      </c>
      <c r="CD29" s="137">
        <f t="shared" si="95"/>
        <v>5.0803543183522146</v>
      </c>
      <c r="CE29" s="51">
        <f t="shared" ref="CE29:CF29" si="106">U77</f>
        <v>-10.299999999999727</v>
      </c>
      <c r="CF29" s="152">
        <f t="shared" si="106"/>
        <v>4.1036569057366385</v>
      </c>
      <c r="CG29" s="51">
        <f t="shared" ref="CG29:CH29" si="107">Z77</f>
        <v>8.7999999999997272</v>
      </c>
      <c r="CH29" s="152">
        <f t="shared" si="107"/>
        <v>3.8209946349085602</v>
      </c>
      <c r="CI29" s="51">
        <f t="shared" ref="CI29:CJ29" si="108">AE77</f>
        <v>-3.7000000000002728</v>
      </c>
      <c r="CJ29" s="152">
        <f t="shared" si="108"/>
        <v>4.9648766349225637</v>
      </c>
      <c r="CK29" s="19"/>
      <c r="CL29" s="106" t="str">
        <f t="shared" si="99"/>
        <v>2018/327</v>
      </c>
      <c r="CM29" s="118">
        <f t="shared" si="62"/>
        <v>13.004140366308715</v>
      </c>
      <c r="CO29" s="118">
        <f t="shared" si="100"/>
        <v>13.547976478672368</v>
      </c>
      <c r="CP29" s="118">
        <f t="shared" si="101"/>
        <v>13.261510723392707</v>
      </c>
      <c r="CQ29" s="118">
        <f t="shared" si="63"/>
        <v>13.547976478672368</v>
      </c>
      <c r="CR29" s="141">
        <f t="shared" si="64"/>
        <v>13.635162876425781</v>
      </c>
      <c r="CS29" s="175">
        <f t="shared" si="102"/>
        <v>13.302167743140956</v>
      </c>
    </row>
    <row r="30" spans="1:97">
      <c r="A30" s="15" t="s">
        <v>2</v>
      </c>
      <c r="B30" s="16" t="s">
        <v>1</v>
      </c>
      <c r="C30" s="31">
        <v>0.7909722222222223</v>
      </c>
      <c r="D30" s="29">
        <v>58456.790972000003</v>
      </c>
      <c r="E30" s="38">
        <f>'INAF-Sol(data)'!E29</f>
        <v>3.8457579999999998E-6</v>
      </c>
      <c r="F30" s="38">
        <f>'INAF-Sol(data)'!F29</f>
        <v>3.3999999999999999E-11</v>
      </c>
      <c r="G30" s="27">
        <f>'INAF-Sol(data)'!G29*10000000000000000</f>
        <v>3860.5</v>
      </c>
      <c r="H30" s="121">
        <f>'INAF-Sol(data)'!H29*10000000000000000</f>
        <v>2.1</v>
      </c>
      <c r="K30" t="s">
        <v>1</v>
      </c>
      <c r="L30" s="1">
        <v>0.7909722222222223</v>
      </c>
      <c r="M30">
        <v>58456.790972000003</v>
      </c>
      <c r="N30" s="21">
        <f>'INAF-Sol(data)'!N29</f>
        <v>3.845752E-6</v>
      </c>
      <c r="O30" s="22">
        <f>'INAF-Sol(data)'!O29</f>
        <v>3.3999999999999999E-11</v>
      </c>
      <c r="P30" s="29">
        <f>'INAF-Sol(data)'!P29*10000000000000000</f>
        <v>3860.5</v>
      </c>
      <c r="Q30" s="132">
        <f>'INAF-Sol(data)'!Q29*10000000000000000</f>
        <v>2.1</v>
      </c>
      <c r="T30" s="46">
        <f>'NICT-Sol(data)'!D28</f>
        <v>58456.790972000003</v>
      </c>
      <c r="U30" s="22">
        <f>'NICT-Sol(data)'!E28</f>
        <v>3.8457549999999999E-6</v>
      </c>
      <c r="V30" s="22">
        <f>'NICT-Sol(data)'!F28</f>
        <v>3.5000000000000002E-11</v>
      </c>
      <c r="W30" s="29">
        <f>'NICT-Sol(data)'!G28*10000000000000000</f>
        <v>3861.4999999999995</v>
      </c>
      <c r="X30" s="132">
        <f>'NICT-Sol(data)'!H28*10000000000000000</f>
        <v>2.5</v>
      </c>
      <c r="Y30" s="29"/>
      <c r="Z30" s="43">
        <f>'NICT-Sol(data)'!E55</f>
        <v>3.8457460000000003E-6</v>
      </c>
      <c r="AA30" s="38">
        <f>'NICT-Sol(data)'!F55</f>
        <v>4.4000000000000003E-11</v>
      </c>
      <c r="AB30" s="27">
        <f>'NICT-Sol(data)'!G55*10000000000000000</f>
        <v>3859</v>
      </c>
      <c r="AC30" s="145">
        <f>'NICT-Sol(data)'!H55*10000000000000000</f>
        <v>3</v>
      </c>
      <c r="AD30" s="16"/>
      <c r="AE30" s="46">
        <f t="shared" si="65"/>
        <v>51.142361000005621</v>
      </c>
      <c r="AF30" s="73">
        <f t="shared" si="66"/>
        <v>5.9999999997421058</v>
      </c>
      <c r="AG30" s="73">
        <f t="shared" si="67"/>
        <v>34</v>
      </c>
      <c r="AH30" s="17">
        <f t="shared" si="50"/>
        <v>1</v>
      </c>
      <c r="AI30" s="46">
        <f t="shared" si="68"/>
        <v>0</v>
      </c>
      <c r="AJ30" s="29">
        <f t="shared" si="69"/>
        <v>2.1</v>
      </c>
      <c r="AK30" s="17">
        <f t="shared" si="70"/>
        <v>1</v>
      </c>
      <c r="AL30" s="16"/>
      <c r="AP30" s="78">
        <f t="shared" si="71"/>
        <v>-2.9999999998710529</v>
      </c>
      <c r="AQ30" s="79">
        <f t="shared" si="72"/>
        <v>35</v>
      </c>
      <c r="AR30" s="16">
        <f t="shared" si="73"/>
        <v>1</v>
      </c>
      <c r="AS30" s="45">
        <f t="shared" si="74"/>
        <v>0.99999999999954525</v>
      </c>
      <c r="AT30" s="29">
        <f t="shared" si="51"/>
        <v>2.5</v>
      </c>
      <c r="AU30" s="14">
        <f t="shared" si="75"/>
        <v>1</v>
      </c>
      <c r="AW30" s="74">
        <f t="shared" si="76"/>
        <v>2.9999999998710529</v>
      </c>
      <c r="AX30" s="73">
        <f t="shared" si="77"/>
        <v>35</v>
      </c>
      <c r="AY30" s="17">
        <f t="shared" si="78"/>
        <v>1</v>
      </c>
      <c r="AZ30" s="46">
        <f t="shared" si="79"/>
        <v>0.99999999999954525</v>
      </c>
      <c r="BA30" s="29">
        <f t="shared" si="52"/>
        <v>2.5</v>
      </c>
      <c r="BB30" s="17">
        <f t="shared" si="80"/>
        <v>1</v>
      </c>
      <c r="BE30" s="74">
        <f t="shared" si="81"/>
        <v>8.9999999996131592</v>
      </c>
      <c r="BF30" s="73">
        <f t="shared" si="82"/>
        <v>35</v>
      </c>
      <c r="BG30" s="17">
        <f t="shared" si="83"/>
        <v>1</v>
      </c>
      <c r="BH30" s="46">
        <f t="shared" si="84"/>
        <v>2.4999999999995453</v>
      </c>
      <c r="BI30" s="29">
        <f t="shared" si="85"/>
        <v>2.5</v>
      </c>
      <c r="BJ30" s="17">
        <f t="shared" si="86"/>
        <v>1</v>
      </c>
      <c r="BK30" s="16"/>
      <c r="BM30" s="111">
        <f t="shared" si="53"/>
        <v>0.90000000000009095</v>
      </c>
      <c r="BN30" s="118">
        <f t="shared" si="87"/>
        <v>2.6870057685088806</v>
      </c>
      <c r="BO30" s="107">
        <f t="shared" si="54"/>
        <v>-1.4000000000000909</v>
      </c>
      <c r="BP30" s="118">
        <f t="shared" si="88"/>
        <v>3.0610455730027937</v>
      </c>
      <c r="BQ30" s="107">
        <f t="shared" si="55"/>
        <v>-0.5</v>
      </c>
      <c r="BR30" s="118">
        <f t="shared" si="89"/>
        <v>3.0610455730027937</v>
      </c>
      <c r="BS30" s="107">
        <f t="shared" si="56"/>
        <v>0</v>
      </c>
      <c r="BT30" s="118">
        <f t="shared" si="90"/>
        <v>2.9698484809834995</v>
      </c>
      <c r="BU30" s="107">
        <f t="shared" si="57"/>
        <v>0.99999999999954525</v>
      </c>
      <c r="BV30" s="118">
        <f t="shared" si="91"/>
        <v>3.2649655434629015</v>
      </c>
      <c r="BW30" s="107">
        <f t="shared" si="58"/>
        <v>0.99999999999954525</v>
      </c>
      <c r="BX30" s="118">
        <f t="shared" si="92"/>
        <v>3.2649655434629015</v>
      </c>
      <c r="BY30" s="107">
        <f t="shared" si="59"/>
        <v>-9.9999999999454303E-2</v>
      </c>
      <c r="BZ30" s="118">
        <f t="shared" si="93"/>
        <v>3.4655446902326914</v>
      </c>
      <c r="CA30" s="107">
        <f t="shared" si="60"/>
        <v>2.4999999999995453</v>
      </c>
      <c r="CB30" s="118">
        <f t="shared" si="94"/>
        <v>3.905124837953327</v>
      </c>
      <c r="CC30" s="107">
        <f t="shared" si="61"/>
        <v>1.5</v>
      </c>
      <c r="CD30" s="137">
        <f t="shared" si="95"/>
        <v>3.6619666847201109</v>
      </c>
      <c r="CE30" s="51">
        <f t="shared" ref="CE30:CF30" si="109">U78</f>
        <v>-3</v>
      </c>
      <c r="CF30" s="152">
        <f t="shared" si="109"/>
        <v>3.0413812651491097</v>
      </c>
      <c r="CG30" s="51">
        <f t="shared" ref="CG30:CH30" si="110">Z78</f>
        <v>-2.0000000000004547</v>
      </c>
      <c r="CH30" s="152">
        <f t="shared" si="110"/>
        <v>3.3301651610693423</v>
      </c>
      <c r="CI30" s="51">
        <f t="shared" ref="CI30:CJ30" si="111">AE78</f>
        <v>4.5</v>
      </c>
      <c r="CJ30" s="152">
        <f t="shared" si="111"/>
        <v>3.7202150475476548</v>
      </c>
      <c r="CK30" s="19"/>
      <c r="CL30" s="106" t="str">
        <f t="shared" si="99"/>
        <v>2018/338</v>
      </c>
      <c r="CM30" s="118">
        <f t="shared" si="62"/>
        <v>2.2297234507145807</v>
      </c>
      <c r="CO30" s="118">
        <f t="shared" si="100"/>
        <v>3.2759222619998996</v>
      </c>
      <c r="CP30" s="118">
        <f t="shared" si="101"/>
        <v>3.3498756195814998</v>
      </c>
      <c r="CQ30" s="118">
        <f t="shared" si="63"/>
        <v>3.0629506471157084</v>
      </c>
      <c r="CR30" s="141">
        <f t="shared" si="64"/>
        <v>3.7378692682685593</v>
      </c>
      <c r="CS30" s="175">
        <f t="shared" si="102"/>
        <v>3.1323580042304453</v>
      </c>
    </row>
    <row r="31" spans="1:97">
      <c r="A31" s="15" t="s">
        <v>5</v>
      </c>
      <c r="B31" s="16" t="s">
        <v>4</v>
      </c>
      <c r="C31" s="31">
        <v>2.013888888888889E-2</v>
      </c>
      <c r="D31" s="29">
        <v>58467.020139</v>
      </c>
      <c r="E31" s="38">
        <f>'INAF-Sol(data)'!E30</f>
        <v>4.185302E-6</v>
      </c>
      <c r="F31" s="38">
        <f>'INAF-Sol(data)'!F30</f>
        <v>2.7E-11</v>
      </c>
      <c r="G31" s="27">
        <f>'INAF-Sol(data)'!G30*10000000000000000</f>
        <v>3816</v>
      </c>
      <c r="H31" s="121">
        <f>'INAF-Sol(data)'!H30*10000000000000000</f>
        <v>1.6</v>
      </c>
      <c r="K31" t="s">
        <v>4</v>
      </c>
      <c r="L31" s="1">
        <v>2.013888888888889E-2</v>
      </c>
      <c r="M31">
        <v>58467.020139</v>
      </c>
      <c r="N31" s="21">
        <f>'INAF-Sol(data)'!N30</f>
        <v>4.1852600000000001E-6</v>
      </c>
      <c r="O31" s="22">
        <f>'INAF-Sol(data)'!O30</f>
        <v>2.7E-11</v>
      </c>
      <c r="P31" s="29">
        <f>'INAF-Sol(data)'!P30*10000000000000000</f>
        <v>3816.3</v>
      </c>
      <c r="Q31" s="132">
        <f>'INAF-Sol(data)'!Q30*10000000000000000</f>
        <v>1.6</v>
      </c>
      <c r="T31" s="46">
        <f>'NICT-Sol(data)'!D29</f>
        <v>58467.020139</v>
      </c>
      <c r="U31" s="22">
        <f>'NICT-Sol(data)'!E29</f>
        <v>4.1852509999999997E-6</v>
      </c>
      <c r="V31" s="22">
        <f>'NICT-Sol(data)'!F29</f>
        <v>3.3000000000000002E-11</v>
      </c>
      <c r="W31" s="29">
        <f>'NICT-Sol(data)'!G29*10000000000000000</f>
        <v>3813.4</v>
      </c>
      <c r="X31" s="132">
        <f>'NICT-Sol(data)'!H29*10000000000000000</f>
        <v>1.9000000000000001</v>
      </c>
      <c r="Y31" s="29"/>
      <c r="Z31" s="43">
        <f>'NICT-Sol(data)'!E56</f>
        <v>4.1852280000000001E-6</v>
      </c>
      <c r="AA31" s="38">
        <f>'NICT-Sol(data)'!F56</f>
        <v>3.1999999999999999E-11</v>
      </c>
      <c r="AB31" s="27">
        <f>'NICT-Sol(data)'!G56*10000000000000000</f>
        <v>3811.6000000000004</v>
      </c>
      <c r="AC31" s="145">
        <f>'NICT-Sol(data)'!H56*10000000000000000</f>
        <v>1.7999999999999998</v>
      </c>
      <c r="AD31" s="16"/>
      <c r="AE31" s="46">
        <f t="shared" si="65"/>
        <v>61.371528000003309</v>
      </c>
      <c r="AF31" s="73">
        <f t="shared" si="66"/>
        <v>41.999999999888807</v>
      </c>
      <c r="AG31" s="73">
        <f t="shared" si="67"/>
        <v>27</v>
      </c>
      <c r="AH31" s="17">
        <f t="shared" si="50"/>
        <v>0</v>
      </c>
      <c r="AI31" s="46">
        <f t="shared" si="68"/>
        <v>-0.3000000000001819</v>
      </c>
      <c r="AJ31" s="29">
        <f t="shared" si="69"/>
        <v>1.6</v>
      </c>
      <c r="AK31" s="17">
        <f t="shared" si="70"/>
        <v>1</v>
      </c>
      <c r="AL31" s="16"/>
      <c r="AP31" s="78">
        <f t="shared" si="71"/>
        <v>-51.000000000348997</v>
      </c>
      <c r="AQ31" s="79">
        <f t="shared" si="72"/>
        <v>33</v>
      </c>
      <c r="AR31" s="16">
        <f t="shared" si="73"/>
        <v>0</v>
      </c>
      <c r="AS31" s="45">
        <f t="shared" si="74"/>
        <v>-2.5999999999999091</v>
      </c>
      <c r="AT31" s="29">
        <f t="shared" si="51"/>
        <v>1.9000000000000001</v>
      </c>
      <c r="AU31" s="14">
        <f t="shared" si="75"/>
        <v>1</v>
      </c>
      <c r="AW31" s="74">
        <f t="shared" si="76"/>
        <v>-9.0000000004601919</v>
      </c>
      <c r="AX31" s="73">
        <f t="shared" si="77"/>
        <v>33</v>
      </c>
      <c r="AY31" s="17">
        <f t="shared" si="78"/>
        <v>1</v>
      </c>
      <c r="AZ31" s="46">
        <f t="shared" si="79"/>
        <v>-2.9000000000000909</v>
      </c>
      <c r="BA31" s="29">
        <f t="shared" si="52"/>
        <v>1.9000000000000001</v>
      </c>
      <c r="BB31" s="17">
        <f t="shared" si="80"/>
        <v>1</v>
      </c>
      <c r="BE31" s="74">
        <f t="shared" si="81"/>
        <v>22.999999999576094</v>
      </c>
      <c r="BF31" s="73">
        <f t="shared" si="82"/>
        <v>33</v>
      </c>
      <c r="BG31" s="17">
        <f t="shared" si="83"/>
        <v>1</v>
      </c>
      <c r="BH31" s="46">
        <f t="shared" si="84"/>
        <v>1.7999999999997272</v>
      </c>
      <c r="BI31" s="29">
        <f t="shared" si="85"/>
        <v>1.9000000000000001</v>
      </c>
      <c r="BJ31" s="17">
        <f t="shared" si="86"/>
        <v>1</v>
      </c>
      <c r="BK31" s="16"/>
      <c r="BM31" s="111">
        <f t="shared" si="53"/>
        <v>-0.3999999999996362</v>
      </c>
      <c r="BN31" s="118">
        <f t="shared" si="87"/>
        <v>2.1213203435596424</v>
      </c>
      <c r="BO31" s="107">
        <f t="shared" si="54"/>
        <v>-4.1000000000008185</v>
      </c>
      <c r="BP31" s="118">
        <f t="shared" si="88"/>
        <v>2.2671568097509267</v>
      </c>
      <c r="BQ31" s="107">
        <f t="shared" si="55"/>
        <v>-4.5000000000004547</v>
      </c>
      <c r="BR31" s="118">
        <f t="shared" si="89"/>
        <v>2.2671568097509267</v>
      </c>
      <c r="BS31" s="107">
        <f t="shared" si="56"/>
        <v>-0.3000000000001819</v>
      </c>
      <c r="BT31" s="118">
        <f t="shared" si="90"/>
        <v>2.2627416997969525</v>
      </c>
      <c r="BU31" s="107">
        <f t="shared" si="57"/>
        <v>-2.5999999999999091</v>
      </c>
      <c r="BV31" s="118">
        <f t="shared" si="91"/>
        <v>2.4839484696748442</v>
      </c>
      <c r="BW31" s="107">
        <f t="shared" si="58"/>
        <v>-2.9000000000000909</v>
      </c>
      <c r="BX31" s="118">
        <f t="shared" si="92"/>
        <v>2.4839484696748442</v>
      </c>
      <c r="BY31" s="107">
        <f t="shared" si="59"/>
        <v>-2.0000000000004547</v>
      </c>
      <c r="BZ31" s="118">
        <f t="shared" si="93"/>
        <v>2.5495097567963922</v>
      </c>
      <c r="CA31" s="107">
        <f t="shared" si="60"/>
        <v>1.7999999999997272</v>
      </c>
      <c r="CB31" s="118">
        <f t="shared" si="94"/>
        <v>2.6172504656604803</v>
      </c>
      <c r="CC31" s="107">
        <f t="shared" si="61"/>
        <v>4.6999999999998181</v>
      </c>
      <c r="CD31" s="137">
        <f t="shared" si="95"/>
        <v>2.4083189157584592</v>
      </c>
      <c r="CE31" s="51">
        <f t="shared" ref="CE31:CF31" si="112">U79</f>
        <v>1.5</v>
      </c>
      <c r="CF31" s="152">
        <f t="shared" si="112"/>
        <v>2.2627416997969525</v>
      </c>
      <c r="CG31" s="51">
        <f t="shared" ref="CG31:CH31" si="113">Z79</f>
        <v>-1.4000000000000909</v>
      </c>
      <c r="CH31" s="152">
        <f t="shared" si="113"/>
        <v>2.4839484696748442</v>
      </c>
      <c r="CI31" s="51">
        <f t="shared" ref="CI31:CJ31" si="114">AE79</f>
        <v>3.1999999999998181</v>
      </c>
      <c r="CJ31" s="152">
        <f t="shared" si="114"/>
        <v>2.4083189157584592</v>
      </c>
      <c r="CK31" s="19"/>
      <c r="CL31" s="106" t="str">
        <f t="shared" si="99"/>
        <v>2018/349</v>
      </c>
      <c r="CM31" s="118">
        <f t="shared" si="62"/>
        <v>3.197933360434273</v>
      </c>
      <c r="CO31" s="118">
        <f t="shared" si="100"/>
        <v>3.6217092342951056</v>
      </c>
      <c r="CP31" s="118">
        <f t="shared" si="101"/>
        <v>3.7197819529884333</v>
      </c>
      <c r="CQ31" s="118">
        <f t="shared" si="63"/>
        <v>3.6217092342951056</v>
      </c>
      <c r="CR31" s="141">
        <f t="shared" si="64"/>
        <v>3.669710857517039</v>
      </c>
      <c r="CS31" s="175">
        <f t="shared" si="102"/>
        <v>3.5758604248178427</v>
      </c>
    </row>
    <row r="32" spans="1:97">
      <c r="A32" s="15" t="s">
        <v>8</v>
      </c>
      <c r="B32" s="16" t="s">
        <v>7</v>
      </c>
      <c r="C32" s="31">
        <v>0.24930555555555556</v>
      </c>
      <c r="D32" s="29">
        <v>58477.249305999998</v>
      </c>
      <c r="E32" s="38">
        <f>'INAF-Sol(data)'!E31</f>
        <v>4.5207559999999996E-6</v>
      </c>
      <c r="F32" s="38">
        <f>'INAF-Sol(data)'!F31</f>
        <v>2.9E-11</v>
      </c>
      <c r="G32" s="27">
        <f>'INAF-Sol(data)'!G31*10000000000000000</f>
        <v>3788.3999999999996</v>
      </c>
      <c r="H32" s="121">
        <f>'INAF-Sol(data)'!H31*10000000000000000</f>
        <v>2</v>
      </c>
      <c r="K32" t="s">
        <v>7</v>
      </c>
      <c r="L32" s="1">
        <v>0.24930555555555556</v>
      </c>
      <c r="M32">
        <v>58477.249305999998</v>
      </c>
      <c r="N32" s="21">
        <f>'INAF-Sol(data)'!N31</f>
        <v>4.5206390000000004E-6</v>
      </c>
      <c r="O32" s="22">
        <f>'INAF-Sol(data)'!O31</f>
        <v>2.9E-11</v>
      </c>
      <c r="P32" s="29">
        <f>'INAF-Sol(data)'!P31*10000000000000000</f>
        <v>3791.9</v>
      </c>
      <c r="Q32" s="132">
        <f>'INAF-Sol(data)'!Q31*10000000000000000</f>
        <v>2</v>
      </c>
      <c r="T32" s="46">
        <f>'NICT-Sol(data)'!D30</f>
        <v>58477.249305999998</v>
      </c>
      <c r="U32" s="22">
        <f>'NICT-Sol(data)'!E30</f>
        <v>4.5208620000000004E-6</v>
      </c>
      <c r="V32" s="22">
        <f>'NICT-Sol(data)'!F30</f>
        <v>2.3000000000000001E-11</v>
      </c>
      <c r="W32" s="29">
        <f>'NICT-Sol(data)'!G30*10000000000000000</f>
        <v>3780.9</v>
      </c>
      <c r="X32" s="132">
        <f>'NICT-Sol(data)'!H30*10000000000000000</f>
        <v>1.5</v>
      </c>
      <c r="Y32" s="29"/>
      <c r="Z32" s="43">
        <f>'NICT-Sol(data)'!E57</f>
        <v>4.5207139999999997E-6</v>
      </c>
      <c r="AA32" s="38">
        <f>'NICT-Sol(data)'!F57</f>
        <v>3.3999999999999999E-11</v>
      </c>
      <c r="AB32" s="27">
        <f>'NICT-Sol(data)'!G57*10000000000000000</f>
        <v>3786.1</v>
      </c>
      <c r="AC32" s="145">
        <f>'NICT-Sol(data)'!H57*10000000000000000</f>
        <v>2.2999999999999998</v>
      </c>
      <c r="AD32" s="16"/>
      <c r="AE32" s="46">
        <f t="shared" si="65"/>
        <v>71.600695000000997</v>
      </c>
      <c r="AF32" s="73">
        <f t="shared" si="66"/>
        <v>116.99999999920622</v>
      </c>
      <c r="AG32" s="73">
        <f t="shared" si="67"/>
        <v>29</v>
      </c>
      <c r="AH32" s="17">
        <f t="shared" si="50"/>
        <v>0</v>
      </c>
      <c r="AI32" s="46">
        <f t="shared" si="68"/>
        <v>-3.5000000000004547</v>
      </c>
      <c r="AJ32" s="29">
        <f t="shared" si="69"/>
        <v>2</v>
      </c>
      <c r="AK32" s="17">
        <f t="shared" si="70"/>
        <v>0</v>
      </c>
      <c r="AL32" s="16"/>
      <c r="AP32" s="78">
        <f t="shared" si="71"/>
        <v>106.00000000080841</v>
      </c>
      <c r="AQ32" s="79">
        <f t="shared" si="72"/>
        <v>23</v>
      </c>
      <c r="AR32" s="16">
        <f t="shared" si="73"/>
        <v>0</v>
      </c>
      <c r="AS32" s="45">
        <f t="shared" si="74"/>
        <v>-7.4999999999995453</v>
      </c>
      <c r="AT32" s="29">
        <f t="shared" si="51"/>
        <v>1.5</v>
      </c>
      <c r="AU32" s="14">
        <f t="shared" si="75"/>
        <v>0</v>
      </c>
      <c r="AW32" s="74">
        <f t="shared" si="76"/>
        <v>223.00000000001464</v>
      </c>
      <c r="AX32" s="73">
        <f t="shared" si="77"/>
        <v>23</v>
      </c>
      <c r="AY32" s="17">
        <f t="shared" si="78"/>
        <v>0</v>
      </c>
      <c r="AZ32" s="46">
        <f t="shared" si="79"/>
        <v>-11</v>
      </c>
      <c r="BA32" s="29">
        <f t="shared" si="52"/>
        <v>1.5</v>
      </c>
      <c r="BB32" s="17">
        <f t="shared" si="80"/>
        <v>0</v>
      </c>
      <c r="BE32" s="74">
        <f t="shared" si="81"/>
        <v>148.00000000069721</v>
      </c>
      <c r="BF32" s="73">
        <f t="shared" si="82"/>
        <v>23</v>
      </c>
      <c r="BG32" s="17">
        <f t="shared" si="83"/>
        <v>0</v>
      </c>
      <c r="BH32" s="46">
        <f t="shared" si="84"/>
        <v>-5.1999999999998181</v>
      </c>
      <c r="BI32" s="29">
        <f t="shared" si="85"/>
        <v>1.5</v>
      </c>
      <c r="BJ32" s="17">
        <f t="shared" si="86"/>
        <v>0</v>
      </c>
      <c r="BK32" s="16"/>
      <c r="BM32" s="111">
        <f t="shared" si="53"/>
        <v>9.9999999999454303E-2</v>
      </c>
      <c r="BN32" s="118">
        <f t="shared" si="87"/>
        <v>2.6870057685088806</v>
      </c>
      <c r="BO32" s="107">
        <f t="shared" si="54"/>
        <v>-3.0999999999999091</v>
      </c>
      <c r="BP32" s="118">
        <f t="shared" si="88"/>
        <v>2.9832867780352594</v>
      </c>
      <c r="BQ32" s="107">
        <f t="shared" si="55"/>
        <v>-3.0000000000004547</v>
      </c>
      <c r="BR32" s="118">
        <f t="shared" si="89"/>
        <v>2.9832867780352594</v>
      </c>
      <c r="BS32" s="107">
        <f t="shared" si="56"/>
        <v>-3.5000000000004547</v>
      </c>
      <c r="BT32" s="118">
        <f t="shared" si="90"/>
        <v>2.8284271247461903</v>
      </c>
      <c r="BU32" s="107">
        <f t="shared" si="57"/>
        <v>-7.4999999999995453</v>
      </c>
      <c r="BV32" s="118">
        <f t="shared" si="91"/>
        <v>2.5</v>
      </c>
      <c r="BW32" s="107">
        <f t="shared" si="58"/>
        <v>-11</v>
      </c>
      <c r="BX32" s="118">
        <f t="shared" si="92"/>
        <v>2.5</v>
      </c>
      <c r="BY32" s="107">
        <f t="shared" si="59"/>
        <v>8.5999999999999091</v>
      </c>
      <c r="BZ32" s="118">
        <f t="shared" si="93"/>
        <v>2.745906043549196</v>
      </c>
      <c r="CA32" s="107">
        <f t="shared" si="60"/>
        <v>-5.1999999999998181</v>
      </c>
      <c r="CB32" s="118">
        <f t="shared" si="94"/>
        <v>2.745906043549196</v>
      </c>
      <c r="CC32" s="107">
        <f t="shared" si="61"/>
        <v>5.8000000000001819</v>
      </c>
      <c r="CD32" s="137">
        <f t="shared" si="95"/>
        <v>3.047950130825634</v>
      </c>
      <c r="CE32" s="51">
        <f t="shared" ref="CE32:CF32" si="115">U80</f>
        <v>7.5</v>
      </c>
      <c r="CF32" s="152">
        <f t="shared" si="115"/>
        <v>2.7586228448267445</v>
      </c>
      <c r="CG32" s="51">
        <f t="shared" ref="CG32:CH32" si="116">Z80</f>
        <v>-3.5</v>
      </c>
      <c r="CH32" s="152">
        <f t="shared" si="116"/>
        <v>2.4207436873820409</v>
      </c>
      <c r="CI32" s="51">
        <f t="shared" ref="CI32:CJ32" si="117">AE80</f>
        <v>-1.6999999999998181</v>
      </c>
      <c r="CJ32" s="152">
        <f t="shared" si="117"/>
        <v>2.9832867780352594</v>
      </c>
      <c r="CK32" s="19"/>
      <c r="CL32" s="106" t="str">
        <f t="shared" si="99"/>
        <v>2018/359</v>
      </c>
      <c r="CM32" s="118">
        <f t="shared" si="62"/>
        <v>6.5381699784164438</v>
      </c>
      <c r="CO32" s="118">
        <f t="shared" si="100"/>
        <v>6.9309210547131528</v>
      </c>
      <c r="CP32" s="118">
        <f t="shared" si="101"/>
        <v>6.7080300138465452</v>
      </c>
      <c r="CQ32" s="118">
        <f t="shared" si="63"/>
        <v>6.8372265332272031</v>
      </c>
      <c r="CR32" s="141">
        <f t="shared" si="64"/>
        <v>6.9309210547131528</v>
      </c>
      <c r="CS32" s="175">
        <f t="shared" si="102"/>
        <v>6.8086464636274133</v>
      </c>
    </row>
    <row r="33" spans="1:97">
      <c r="A33" s="15" t="s">
        <v>29</v>
      </c>
      <c r="B33" s="16" t="s">
        <v>28</v>
      </c>
      <c r="C33" s="31">
        <v>0.24930555555555556</v>
      </c>
      <c r="D33" s="29">
        <v>58498.249305999998</v>
      </c>
      <c r="E33" s="38">
        <f>'INAF-Sol(data)'!E32</f>
        <v>5.2144340000000001E-6</v>
      </c>
      <c r="F33" s="38">
        <f>'INAF-Sol(data)'!F32</f>
        <v>2.2000000000000002E-11</v>
      </c>
      <c r="G33" s="27">
        <f>'INAF-Sol(data)'!G32*10000000000000000</f>
        <v>7173</v>
      </c>
      <c r="H33" s="121">
        <f>'INAF-Sol(data)'!H32*10000000000000000</f>
        <v>1.6</v>
      </c>
      <c r="K33" t="s">
        <v>28</v>
      </c>
      <c r="L33" s="1">
        <v>0.24930555555555556</v>
      </c>
      <c r="M33">
        <v>58498.249305999998</v>
      </c>
      <c r="N33" s="21">
        <f>'INAF-Sol(data)'!N32</f>
        <v>5.2144149999999998E-6</v>
      </c>
      <c r="O33" s="22">
        <f>'INAF-Sol(data)'!O32</f>
        <v>2.2000000000000002E-11</v>
      </c>
      <c r="P33" s="29">
        <f>'INAF-Sol(data)'!P32*10000000000000000</f>
        <v>7177.9000000000005</v>
      </c>
      <c r="Q33" s="132">
        <f>'INAF-Sol(data)'!Q32*10000000000000000</f>
        <v>1.6</v>
      </c>
      <c r="T33" s="46">
        <f>'NICT-Sol(data)'!D31</f>
        <v>58498.249305999998</v>
      </c>
      <c r="U33" s="22">
        <f>'NICT-Sol(data)'!E31</f>
        <v>5.2142869999999996E-6</v>
      </c>
      <c r="V33" s="22">
        <f>'NICT-Sol(data)'!F31</f>
        <v>2.2000000000000002E-11</v>
      </c>
      <c r="W33" s="29">
        <f>'NICT-Sol(data)'!G31*10000000000000000</f>
        <v>7182.8</v>
      </c>
      <c r="X33" s="132">
        <f>'NICT-Sol(data)'!H31*10000000000000000</f>
        <v>1.2999999999999998</v>
      </c>
      <c r="Y33" s="29"/>
      <c r="Z33" s="43">
        <f>'NICT-Sol(data)'!E58</f>
        <v>5.2144270000000001E-6</v>
      </c>
      <c r="AA33" s="38">
        <f>'NICT-Sol(data)'!F58</f>
        <v>2.5000000000000001E-11</v>
      </c>
      <c r="AB33" s="27">
        <f>'NICT-Sol(data)'!G58*10000000000000000</f>
        <v>7171.6</v>
      </c>
      <c r="AC33" s="145">
        <f>'NICT-Sol(data)'!H58*10000000000000000</f>
        <v>1.7</v>
      </c>
      <c r="AD33" s="16"/>
      <c r="AE33" s="46">
        <f t="shared" si="65"/>
        <v>92.600695000000997</v>
      </c>
      <c r="AF33" s="73">
        <f t="shared" si="66"/>
        <v>19.000000000312713</v>
      </c>
      <c r="AG33" s="73">
        <f t="shared" si="67"/>
        <v>22</v>
      </c>
      <c r="AH33" s="17">
        <f t="shared" si="50"/>
        <v>1</v>
      </c>
      <c r="AI33" s="46">
        <f t="shared" si="68"/>
        <v>-4.9000000000005457</v>
      </c>
      <c r="AJ33" s="29">
        <f t="shared" si="69"/>
        <v>1.6</v>
      </c>
      <c r="AK33" s="17">
        <f t="shared" si="70"/>
        <v>0</v>
      </c>
      <c r="AL33" s="16"/>
      <c r="AP33" s="78">
        <f t="shared" si="71"/>
        <v>-147.00000000045785</v>
      </c>
      <c r="AQ33" s="79">
        <f t="shared" si="72"/>
        <v>22</v>
      </c>
      <c r="AR33" s="16">
        <f t="shared" si="73"/>
        <v>0</v>
      </c>
      <c r="AS33" s="45">
        <f t="shared" si="74"/>
        <v>9.8000000000001819</v>
      </c>
      <c r="AT33" s="29">
        <f t="shared" si="51"/>
        <v>1.2999999999999998</v>
      </c>
      <c r="AU33" s="14">
        <f t="shared" si="75"/>
        <v>0</v>
      </c>
      <c r="AW33" s="74">
        <f t="shared" si="76"/>
        <v>-128.00000000014515</v>
      </c>
      <c r="AX33" s="73">
        <f t="shared" si="77"/>
        <v>22</v>
      </c>
      <c r="AY33" s="17">
        <f t="shared" si="78"/>
        <v>0</v>
      </c>
      <c r="AZ33" s="46">
        <f t="shared" si="79"/>
        <v>4.8999999999996362</v>
      </c>
      <c r="BA33" s="29">
        <f t="shared" si="52"/>
        <v>1.2999999999999998</v>
      </c>
      <c r="BB33" s="17">
        <f t="shared" si="80"/>
        <v>0</v>
      </c>
      <c r="BE33" s="74">
        <f t="shared" si="81"/>
        <v>-140.00000000047638</v>
      </c>
      <c r="BF33" s="73">
        <f t="shared" si="82"/>
        <v>22</v>
      </c>
      <c r="BG33" s="17">
        <f t="shared" si="83"/>
        <v>0</v>
      </c>
      <c r="BH33" s="46">
        <f t="shared" si="84"/>
        <v>11.199999999999818</v>
      </c>
      <c r="BI33" s="29">
        <f t="shared" si="85"/>
        <v>1.2999999999999998</v>
      </c>
      <c r="BJ33" s="17">
        <f t="shared" si="86"/>
        <v>0</v>
      </c>
      <c r="BK33" s="16"/>
      <c r="BM33" s="111">
        <f t="shared" si="53"/>
        <v>-9.9999999998544808E-2</v>
      </c>
      <c r="BN33" s="118">
        <f t="shared" si="87"/>
        <v>1.9798989873223334</v>
      </c>
      <c r="BO33" s="107">
        <f t="shared" si="54"/>
        <v>-3.1000000000003638</v>
      </c>
      <c r="BP33" s="118">
        <f t="shared" si="88"/>
        <v>2.2022715545545242</v>
      </c>
      <c r="BQ33" s="107">
        <f t="shared" si="55"/>
        <v>-3.1999999999989086</v>
      </c>
      <c r="BR33" s="118">
        <f t="shared" si="89"/>
        <v>2.2022715545545242</v>
      </c>
      <c r="BS33" s="107">
        <f t="shared" si="56"/>
        <v>-4.9000000000005457</v>
      </c>
      <c r="BT33" s="118">
        <f t="shared" si="90"/>
        <v>2.2627416997969525</v>
      </c>
      <c r="BU33" s="107">
        <f t="shared" si="57"/>
        <v>9.8000000000001819</v>
      </c>
      <c r="BV33" s="118">
        <f t="shared" si="91"/>
        <v>2.0615528128088303</v>
      </c>
      <c r="BW33" s="107">
        <f t="shared" si="58"/>
        <v>4.8999999999996362</v>
      </c>
      <c r="BX33" s="118">
        <f t="shared" si="92"/>
        <v>2.0615528128088303</v>
      </c>
      <c r="BY33" s="107">
        <f t="shared" si="59"/>
        <v>-7.1999999999998181</v>
      </c>
      <c r="BZ33" s="118">
        <f t="shared" si="93"/>
        <v>2.1400934559032696</v>
      </c>
      <c r="CA33" s="107">
        <f t="shared" si="60"/>
        <v>11.199999999999818</v>
      </c>
      <c r="CB33" s="118">
        <f t="shared" si="94"/>
        <v>2.1400934559032696</v>
      </c>
      <c r="CC33" s="107">
        <f t="shared" si="61"/>
        <v>6.3000000000001819</v>
      </c>
      <c r="CD33" s="137">
        <f t="shared" si="95"/>
        <v>2.3345235059857505</v>
      </c>
      <c r="CE33" s="51">
        <f t="shared" ref="CE33:CF33" si="118">U81</f>
        <v>2.4000000000005457</v>
      </c>
      <c r="CF33" s="152">
        <f t="shared" si="118"/>
        <v>2.1931712199461311</v>
      </c>
      <c r="CG33" s="51">
        <f t="shared" ref="CG33:CH33" si="119">Z81</f>
        <v>7.3000000000001819</v>
      </c>
      <c r="CH33" s="152">
        <f t="shared" si="119"/>
        <v>1.9849433241279206</v>
      </c>
      <c r="CI33" s="51">
        <f t="shared" ref="CI33:CJ33" si="120">AE81</f>
        <v>3.8999999999996362</v>
      </c>
      <c r="CJ33" s="152">
        <f t="shared" si="120"/>
        <v>2.2671568097509267</v>
      </c>
      <c r="CK33" s="19"/>
      <c r="CL33" s="106" t="str">
        <f t="shared" si="99"/>
        <v>2019/015</v>
      </c>
      <c r="CM33" s="118">
        <f>STDEV(BO33,BQ33,BU33,BW33,BY33,CA33,CC33,CE33,CG33,CI33)</f>
        <v>6.0258793733546216</v>
      </c>
      <c r="CO33" s="118">
        <f t="shared" si="100"/>
        <v>6.2610879423803567</v>
      </c>
      <c r="CP33" s="118">
        <f t="shared" si="101"/>
        <v>6.1645131374846374</v>
      </c>
      <c r="CQ33" s="118">
        <f t="shared" si="63"/>
        <v>6.209768290541982</v>
      </c>
      <c r="CR33" s="141">
        <f t="shared" si="64"/>
        <v>6.2610879423803567</v>
      </c>
      <c r="CS33" s="175">
        <f t="shared" si="102"/>
        <v>6.209768290541982</v>
      </c>
    </row>
    <row r="34" spans="1:97">
      <c r="A34" s="15" t="s">
        <v>32</v>
      </c>
      <c r="B34" s="16" t="s">
        <v>31</v>
      </c>
      <c r="C34" s="31">
        <v>0.13194444444444445</v>
      </c>
      <c r="D34" s="29">
        <v>58508.131944000001</v>
      </c>
      <c r="E34" s="38">
        <f>'INAF-Sol(data)'!E33</f>
        <v>5.8249449999999997E-6</v>
      </c>
      <c r="F34" s="38">
        <f>'INAF-Sol(data)'!F33</f>
        <v>3.1999999999999999E-11</v>
      </c>
      <c r="G34" s="27">
        <f>'INAF-Sol(data)'!G33*10000000000000000</f>
        <v>7104.2</v>
      </c>
      <c r="H34" s="121">
        <f>'INAF-Sol(data)'!H33*10000000000000000</f>
        <v>1.7999999999999998</v>
      </c>
      <c r="K34" t="s">
        <v>31</v>
      </c>
      <c r="L34" s="1">
        <v>0.13194444444444445</v>
      </c>
      <c r="M34">
        <v>58508.131944000001</v>
      </c>
      <c r="N34" s="21">
        <f>'INAF-Sol(data)'!N33</f>
        <v>5.8248569999999998E-6</v>
      </c>
      <c r="O34" s="22">
        <f>'INAF-Sol(data)'!O33</f>
        <v>3.1999999999999999E-11</v>
      </c>
      <c r="P34" s="29">
        <f>'INAF-Sol(data)'!P33*10000000000000000</f>
        <v>7107</v>
      </c>
      <c r="Q34" s="132">
        <f>'INAF-Sol(data)'!Q33*10000000000000000</f>
        <v>1.7999999999999998</v>
      </c>
      <c r="T34" s="46">
        <f>'NICT-Sol(data)'!D32</f>
        <v>58508.131944000001</v>
      </c>
      <c r="U34" s="22">
        <f>'NICT-Sol(data)'!E32</f>
        <v>5.8246710000000002E-6</v>
      </c>
      <c r="V34" s="22">
        <f>'NICT-Sol(data)'!F32</f>
        <v>3.7999999999999998E-11</v>
      </c>
      <c r="W34" s="29">
        <f>'NICT-Sol(data)'!G32*10000000000000000</f>
        <v>7130.8</v>
      </c>
      <c r="X34" s="132">
        <f>'NICT-Sol(data)'!H32*10000000000000000</f>
        <v>2.4</v>
      </c>
      <c r="Y34" s="29"/>
      <c r="Z34" s="43">
        <f>'NICT-Sol(data)'!E59</f>
        <v>5.824642E-6</v>
      </c>
      <c r="AA34" s="38">
        <f>'NICT-Sol(data)'!F59</f>
        <v>3.5999999999999998E-11</v>
      </c>
      <c r="AB34" s="27">
        <f>'NICT-Sol(data)'!G59*10000000000000000</f>
        <v>7114.2</v>
      </c>
      <c r="AC34" s="145">
        <f>'NICT-Sol(data)'!H59*10000000000000000</f>
        <v>2</v>
      </c>
      <c r="AD34" s="16"/>
      <c r="AE34" s="46">
        <f t="shared" si="65"/>
        <v>102.48333300000377</v>
      </c>
      <c r="AF34" s="73">
        <f t="shared" si="66"/>
        <v>87.999999999888033</v>
      </c>
      <c r="AG34" s="73">
        <f t="shared" si="67"/>
        <v>32</v>
      </c>
      <c r="AH34" s="17">
        <f t="shared" si="50"/>
        <v>0</v>
      </c>
      <c r="AI34" s="46">
        <f t="shared" si="68"/>
        <v>-2.8000000000001819</v>
      </c>
      <c r="AJ34" s="29">
        <f t="shared" si="69"/>
        <v>1.7999999999999998</v>
      </c>
      <c r="AK34" s="17">
        <f t="shared" si="70"/>
        <v>0</v>
      </c>
      <c r="AL34" s="16"/>
      <c r="AP34" s="78">
        <f t="shared" si="71"/>
        <v>-273.9999999995166</v>
      </c>
      <c r="AQ34" s="79">
        <f t="shared" si="72"/>
        <v>38</v>
      </c>
      <c r="AR34" s="16">
        <f t="shared" si="73"/>
        <v>0</v>
      </c>
      <c r="AS34" s="45">
        <f t="shared" si="74"/>
        <v>26.600000000000364</v>
      </c>
      <c r="AT34" s="29">
        <f t="shared" si="51"/>
        <v>2.4</v>
      </c>
      <c r="AU34" s="14">
        <f t="shared" si="75"/>
        <v>0</v>
      </c>
      <c r="AW34" s="74">
        <f t="shared" si="76"/>
        <v>-185.99999999962859</v>
      </c>
      <c r="AX34" s="73">
        <f t="shared" si="77"/>
        <v>38</v>
      </c>
      <c r="AY34" s="17">
        <f t="shared" si="78"/>
        <v>0</v>
      </c>
      <c r="AZ34" s="46">
        <f t="shared" si="79"/>
        <v>23.800000000000182</v>
      </c>
      <c r="BA34" s="29">
        <f t="shared" si="52"/>
        <v>2.4</v>
      </c>
      <c r="BB34" s="17">
        <f t="shared" si="80"/>
        <v>0</v>
      </c>
      <c r="BE34" s="74">
        <f t="shared" si="81"/>
        <v>29.000000000165233</v>
      </c>
      <c r="BF34" s="73">
        <f t="shared" si="82"/>
        <v>38</v>
      </c>
      <c r="BG34" s="17">
        <f t="shared" si="83"/>
        <v>1</v>
      </c>
      <c r="BH34" s="46">
        <f t="shared" si="84"/>
        <v>16.600000000000364</v>
      </c>
      <c r="BI34" s="29">
        <f t="shared" si="85"/>
        <v>2.4</v>
      </c>
      <c r="BJ34" s="17">
        <f t="shared" si="86"/>
        <v>0</v>
      </c>
      <c r="BK34" s="16"/>
      <c r="BM34" s="111">
        <f t="shared" si="53"/>
        <v>0.5</v>
      </c>
      <c r="BN34" s="118">
        <f t="shared" si="87"/>
        <v>2.2627416997969525</v>
      </c>
      <c r="BO34" s="107">
        <f t="shared" si="54"/>
        <v>22.900000000000546</v>
      </c>
      <c r="BP34" s="118">
        <f t="shared" si="88"/>
        <v>2.8017851452243798</v>
      </c>
      <c r="BQ34" s="107">
        <f t="shared" si="55"/>
        <v>23.400000000000546</v>
      </c>
      <c r="BR34" s="118">
        <f t="shared" si="89"/>
        <v>2.8017851452243798</v>
      </c>
      <c r="BS34" s="107">
        <f t="shared" si="56"/>
        <v>-2.8000000000001819</v>
      </c>
      <c r="BT34" s="118">
        <f t="shared" si="90"/>
        <v>2.545584412271571</v>
      </c>
      <c r="BU34" s="107">
        <f t="shared" si="57"/>
        <v>26.600000000000364</v>
      </c>
      <c r="BV34" s="118">
        <f t="shared" si="91"/>
        <v>3</v>
      </c>
      <c r="BW34" s="107">
        <f t="shared" si="58"/>
        <v>23.800000000000182</v>
      </c>
      <c r="BX34" s="118">
        <f t="shared" si="92"/>
        <v>3</v>
      </c>
      <c r="BY34" s="107">
        <f t="shared" si="59"/>
        <v>-0.1999999999998181</v>
      </c>
      <c r="BZ34" s="118">
        <f t="shared" si="93"/>
        <v>3.3241540277189321</v>
      </c>
      <c r="CA34" s="107">
        <f t="shared" si="60"/>
        <v>16.600000000000364</v>
      </c>
      <c r="CB34" s="118">
        <f t="shared" si="94"/>
        <v>3.1240998703626617</v>
      </c>
      <c r="CC34" s="107">
        <f t="shared" si="61"/>
        <v>-7.1999999999998181</v>
      </c>
      <c r="CD34" s="137">
        <f t="shared" si="95"/>
        <v>2.6907248094147418</v>
      </c>
      <c r="CE34" s="51">
        <f t="shared" ref="CE34:CF34" si="121">U82</f>
        <v>-4</v>
      </c>
      <c r="CF34" s="152">
        <f t="shared" si="121"/>
        <v>2.6172504656604803</v>
      </c>
      <c r="CG34" s="51">
        <f t="shared" ref="CG34:CH34" si="122">Z82</f>
        <v>19.800000000000182</v>
      </c>
      <c r="CH34" s="152">
        <f t="shared" si="122"/>
        <v>3.0610455730027937</v>
      </c>
      <c r="CI34" s="51">
        <f t="shared" ref="CI34:CJ34" si="123">AE82</f>
        <v>-3.1999999999998181</v>
      </c>
      <c r="CJ34" s="152">
        <f t="shared" si="123"/>
        <v>2.7586228448267445</v>
      </c>
      <c r="CK34" s="19"/>
      <c r="CL34" s="106" t="str">
        <f t="shared" si="99"/>
        <v>2019/025</v>
      </c>
      <c r="CM34" s="118">
        <f>STDEV(BO34,BQ34,BU34,BW34,BY34,CA34,CC34,CE34,CG34,CI34)</f>
        <v>13.692921934748419</v>
      </c>
      <c r="CO34" s="118">
        <f t="shared" si="100"/>
        <v>13.884743825908867</v>
      </c>
      <c r="CP34" s="118">
        <f t="shared" si="101"/>
        <v>13.901658574109579</v>
      </c>
      <c r="CQ34" s="118">
        <f t="shared" si="63"/>
        <v>13.810724496242564</v>
      </c>
      <c r="CR34" s="141">
        <f t="shared" si="64"/>
        <v>13.838211991117726</v>
      </c>
      <c r="CS34" s="175">
        <f t="shared" si="102"/>
        <v>13.824113393310776</v>
      </c>
    </row>
    <row r="35" spans="1:97" s="93" customFormat="1">
      <c r="A35" s="88" t="s">
        <v>23</v>
      </c>
      <c r="B35" s="89" t="s">
        <v>22</v>
      </c>
      <c r="C35" s="90">
        <v>0.12638888888888888</v>
      </c>
      <c r="D35" s="91">
        <v>58518.126388999997</v>
      </c>
      <c r="E35" s="38">
        <f>'INAF-Sol(data)'!E34</f>
        <v>6.4369329999999996E-6</v>
      </c>
      <c r="F35" s="38">
        <f>'INAF-Sol(data)'!F34</f>
        <v>3.9999999999999998E-11</v>
      </c>
      <c r="G35" s="27">
        <f>'INAF-Sol(data)'!G34*10000000000000000</f>
        <v>7072.3</v>
      </c>
      <c r="H35" s="121">
        <f>'INAF-Sol(data)'!H34*10000000000000000</f>
        <v>10.299999999999999</v>
      </c>
      <c r="K35" s="93" t="s">
        <v>22</v>
      </c>
      <c r="L35" s="94">
        <v>0.12638888888888888</v>
      </c>
      <c r="M35" s="93">
        <v>58518.126388999997</v>
      </c>
      <c r="N35" s="21">
        <f>'INAF-Sol(data)'!N34</f>
        <v>6.4369579999999996E-6</v>
      </c>
      <c r="O35" s="22">
        <f>'INAF-Sol(data)'!O34</f>
        <v>3.9999999999999998E-11</v>
      </c>
      <c r="P35" s="29">
        <f>'INAF-Sol(data)'!P34*10000000000000000</f>
        <v>7070.7000000000007</v>
      </c>
      <c r="Q35" s="132">
        <f>'INAF-Sol(data)'!Q34*10000000000000000</f>
        <v>10.299999999999999</v>
      </c>
      <c r="T35" s="95">
        <f>'NICT-Sol(data)'!D33</f>
        <v>58518.126388999997</v>
      </c>
      <c r="U35" s="92">
        <f>'NICT-Sol(data)'!E33</f>
        <v>6.4369829999999997E-6</v>
      </c>
      <c r="V35" s="92">
        <f>'NICT-Sol(data)'!F33</f>
        <v>4.5E-11</v>
      </c>
      <c r="W35" s="91">
        <f>'NICT-Sol(data)'!G33*10000000000000000</f>
        <v>7074</v>
      </c>
      <c r="X35" s="146">
        <f>'NICT-Sol(data)'!H33*10000000000000000</f>
        <v>13</v>
      </c>
      <c r="Y35" s="91"/>
      <c r="Z35" s="88"/>
      <c r="AA35" s="89"/>
      <c r="AB35" s="89"/>
      <c r="AC35" s="146"/>
      <c r="AD35" s="89"/>
      <c r="AE35" s="95">
        <f t="shared" si="65"/>
        <v>112.4777780000004</v>
      </c>
      <c r="AF35" s="97">
        <f t="shared" si="66"/>
        <v>-25.000000000054818</v>
      </c>
      <c r="AG35" s="97">
        <f t="shared" si="67"/>
        <v>40</v>
      </c>
      <c r="AH35" s="96">
        <f t="shared" si="50"/>
        <v>1</v>
      </c>
      <c r="AI35" s="46">
        <f t="shared" si="68"/>
        <v>1.5999999999994543</v>
      </c>
      <c r="AJ35" s="29">
        <f t="shared" si="69"/>
        <v>10.299999999999999</v>
      </c>
      <c r="AK35" s="96">
        <f t="shared" si="70"/>
        <v>1</v>
      </c>
      <c r="AL35" s="89"/>
      <c r="AP35" s="100">
        <f t="shared" si="71"/>
        <v>50.000000000109637</v>
      </c>
      <c r="AQ35" s="101">
        <f t="shared" si="72"/>
        <v>45</v>
      </c>
      <c r="AR35" s="89">
        <f t="shared" si="73"/>
        <v>0</v>
      </c>
      <c r="AS35" s="45">
        <f t="shared" si="74"/>
        <v>1.6999999999998181</v>
      </c>
      <c r="AT35" s="91">
        <f t="shared" si="51"/>
        <v>13</v>
      </c>
      <c r="AU35" s="102">
        <f t="shared" si="75"/>
        <v>1</v>
      </c>
      <c r="AW35" s="98">
        <f t="shared" si="76"/>
        <v>25.000000000054818</v>
      </c>
      <c r="AX35" s="97">
        <f t="shared" si="77"/>
        <v>45</v>
      </c>
      <c r="AY35" s="96">
        <f t="shared" si="78"/>
        <v>1</v>
      </c>
      <c r="AZ35" s="46">
        <f t="shared" si="79"/>
        <v>3.2999999999992724</v>
      </c>
      <c r="BA35" s="91">
        <f t="shared" si="52"/>
        <v>13</v>
      </c>
      <c r="BB35" s="96">
        <f t="shared" si="80"/>
        <v>1</v>
      </c>
      <c r="BE35" s="74"/>
      <c r="BF35" s="97"/>
      <c r="BG35" s="96"/>
      <c r="BH35" s="95"/>
      <c r="BI35" s="91"/>
      <c r="BJ35" s="96"/>
      <c r="BK35" s="89"/>
      <c r="BM35" s="111">
        <f t="shared" si="53"/>
        <v>-1.1999999999989086</v>
      </c>
      <c r="BN35" s="118">
        <f t="shared" si="87"/>
        <v>13.152186130069783</v>
      </c>
      <c r="BO35" s="107">
        <f t="shared" si="54"/>
        <v>-1.9000000000005457</v>
      </c>
      <c r="BP35" s="118">
        <f t="shared" si="88"/>
        <v>15.741029191256841</v>
      </c>
      <c r="BQ35" s="107">
        <f t="shared" si="55"/>
        <v>-3.0999999999994543</v>
      </c>
      <c r="BR35" s="118">
        <f t="shared" si="89"/>
        <v>15.741029191256841</v>
      </c>
      <c r="BS35" s="107">
        <f t="shared" si="56"/>
        <v>1.5999999999994543</v>
      </c>
      <c r="BT35" s="118">
        <f t="shared" si="90"/>
        <v>14.566399692442877</v>
      </c>
      <c r="BU35" s="107">
        <f t="shared" si="57"/>
        <v>1.6999999999998181</v>
      </c>
      <c r="BV35" s="118">
        <f t="shared" si="91"/>
        <v>16.585837331892531</v>
      </c>
      <c r="BW35" s="107">
        <f t="shared" si="58"/>
        <v>3.2999999999992724</v>
      </c>
      <c r="BX35" s="118">
        <f t="shared" si="92"/>
        <v>16.585837331892531</v>
      </c>
      <c r="BY35" s="107">
        <f t="shared" si="59"/>
        <v>-6.8999999999996362</v>
      </c>
      <c r="BZ35" s="118">
        <f t="shared" si="93"/>
        <v>18.173882359033801</v>
      </c>
      <c r="CA35" s="107"/>
      <c r="CB35" s="118"/>
      <c r="CC35" s="107"/>
      <c r="CD35" s="137"/>
      <c r="CE35" s="107"/>
      <c r="CF35" s="137"/>
      <c r="CG35" s="107"/>
      <c r="CH35" s="137"/>
      <c r="CI35" s="107"/>
      <c r="CJ35" s="137"/>
      <c r="CK35" s="19"/>
      <c r="CL35" s="161" t="str">
        <f t="shared" si="99"/>
        <v>2019/035</v>
      </c>
      <c r="CM35" s="162">
        <f t="shared" ref="CM35:CM36" si="124">STDEV(BO35,BQ35,BU35,BW35,BY35,CA35,CC35)</f>
        <v>4.0338567153527753</v>
      </c>
      <c r="CN35" s="163"/>
      <c r="CO35" s="162">
        <f t="shared" si="100"/>
        <v>13.325239209860236</v>
      </c>
      <c r="CP35" s="162">
        <f t="shared" si="101"/>
        <v>13.611465755016861</v>
      </c>
      <c r="CQ35" s="162">
        <f t="shared" si="63"/>
        <v>4.0338567153527753</v>
      </c>
      <c r="CR35" s="162">
        <f t="shared" si="64"/>
        <v>4.0338567153527753</v>
      </c>
      <c r="CS35" s="175">
        <f t="shared" si="102"/>
        <v>4.4589236369326484</v>
      </c>
    </row>
    <row r="36" spans="1:97" s="93" customFormat="1">
      <c r="A36" s="88" t="s">
        <v>23</v>
      </c>
      <c r="B36" s="89" t="s">
        <v>22</v>
      </c>
      <c r="C36" s="90">
        <v>0.61111111111111105</v>
      </c>
      <c r="D36" s="91">
        <v>58518.611110999998</v>
      </c>
      <c r="E36" s="38">
        <f>'INAF-Sol(data)'!E35</f>
        <v>3.8266541000000002E-5</v>
      </c>
      <c r="F36" s="38">
        <f>'INAF-Sol(data)'!F35</f>
        <v>3.5999999999999998E-11</v>
      </c>
      <c r="G36" s="27">
        <f>'INAF-Sol(data)'!G35*10000000000000000</f>
        <v>7091.3</v>
      </c>
      <c r="H36" s="121">
        <f>'INAF-Sol(data)'!H35*10000000000000000</f>
        <v>6.7</v>
      </c>
      <c r="K36" s="93" t="s">
        <v>22</v>
      </c>
      <c r="L36" s="94">
        <v>0.61111111111111105</v>
      </c>
      <c r="M36" s="93">
        <v>58518.611110999998</v>
      </c>
      <c r="N36" s="21">
        <f>'INAF-Sol(data)'!N35</f>
        <v>3.8266567E-5</v>
      </c>
      <c r="O36" s="22">
        <f>'INAF-Sol(data)'!O35</f>
        <v>3.5999999999999998E-11</v>
      </c>
      <c r="P36" s="29">
        <f>'INAF-Sol(data)'!P35*10000000000000000</f>
        <v>7089.5</v>
      </c>
      <c r="Q36" s="132">
        <f>'INAF-Sol(data)'!Q35*10000000000000000</f>
        <v>6.7</v>
      </c>
      <c r="T36" s="95">
        <f>'NICT-Sol(data)'!D34</f>
        <v>58518.611110999998</v>
      </c>
      <c r="U36" s="92">
        <f>'NICT-Sol(data)'!E34</f>
        <v>3.8266590000000003E-5</v>
      </c>
      <c r="V36" s="92">
        <f>'NICT-Sol(data)'!F34</f>
        <v>3.9999999999999998E-11</v>
      </c>
      <c r="W36" s="91">
        <f>'NICT-Sol(data)'!G34*10000000000000000</f>
        <v>7076.3</v>
      </c>
      <c r="X36" s="146">
        <f>'NICT-Sol(data)'!H34*10000000000000000</f>
        <v>7.9</v>
      </c>
      <c r="Y36" s="91"/>
      <c r="Z36" s="103"/>
      <c r="AA36" s="99"/>
      <c r="AB36" s="99"/>
      <c r="AC36" s="147"/>
      <c r="AD36" s="89"/>
      <c r="AE36" s="95">
        <f t="shared" si="65"/>
        <v>112.96250000000146</v>
      </c>
      <c r="AF36" s="97">
        <f t="shared" si="66"/>
        <v>-25.999999997753079</v>
      </c>
      <c r="AG36" s="97">
        <f t="shared" si="67"/>
        <v>36</v>
      </c>
      <c r="AH36" s="96">
        <f t="shared" si="50"/>
        <v>1</v>
      </c>
      <c r="AI36" s="46">
        <f t="shared" si="68"/>
        <v>1.8000000000001819</v>
      </c>
      <c r="AJ36" s="29">
        <f t="shared" si="69"/>
        <v>6.7</v>
      </c>
      <c r="AK36" s="96">
        <f t="shared" si="70"/>
        <v>1</v>
      </c>
      <c r="AL36" s="89"/>
      <c r="AP36" s="100">
        <f t="shared" si="71"/>
        <v>49.000000000717307</v>
      </c>
      <c r="AQ36" s="101">
        <f t="shared" si="72"/>
        <v>40</v>
      </c>
      <c r="AR36" s="89">
        <f t="shared" si="73"/>
        <v>0</v>
      </c>
      <c r="AS36" s="45">
        <f t="shared" si="74"/>
        <v>-15</v>
      </c>
      <c r="AT36" s="91">
        <f t="shared" si="51"/>
        <v>7.9</v>
      </c>
      <c r="AU36" s="102">
        <f t="shared" si="75"/>
        <v>1</v>
      </c>
      <c r="AW36" s="98">
        <f t="shared" si="76"/>
        <v>23.000000002964224</v>
      </c>
      <c r="AX36" s="97">
        <f t="shared" si="77"/>
        <v>40</v>
      </c>
      <c r="AY36" s="96">
        <f t="shared" si="78"/>
        <v>1</v>
      </c>
      <c r="AZ36" s="46">
        <f t="shared" si="79"/>
        <v>-13.199999999999818</v>
      </c>
      <c r="BA36" s="91">
        <f t="shared" si="52"/>
        <v>7.9</v>
      </c>
      <c r="BB36" s="96">
        <f t="shared" si="80"/>
        <v>1</v>
      </c>
      <c r="BE36" s="74"/>
      <c r="BF36" s="97"/>
      <c r="BG36" s="96"/>
      <c r="BH36" s="95"/>
      <c r="BI36" s="91"/>
      <c r="BJ36" s="96"/>
      <c r="BK36" s="89"/>
      <c r="BM36" s="111">
        <f t="shared" si="53"/>
        <v>2.0000000000009095</v>
      </c>
      <c r="BN36" s="118">
        <f t="shared" si="87"/>
        <v>8.6267027304758788</v>
      </c>
      <c r="BO36" s="107">
        <f t="shared" si="54"/>
        <v>-11.900000000000546</v>
      </c>
      <c r="BP36" s="118">
        <f t="shared" si="88"/>
        <v>9.902019995940222</v>
      </c>
      <c r="BQ36" s="107">
        <f t="shared" si="55"/>
        <v>-9.8999999999996362</v>
      </c>
      <c r="BR36" s="118">
        <f t="shared" si="89"/>
        <v>9.902019995940222</v>
      </c>
      <c r="BS36" s="107">
        <f t="shared" si="56"/>
        <v>1.8000000000001819</v>
      </c>
      <c r="BT36" s="118">
        <f t="shared" si="90"/>
        <v>9.4752308678997377</v>
      </c>
      <c r="BU36" s="107">
        <f t="shared" si="57"/>
        <v>-15</v>
      </c>
      <c r="BV36" s="118">
        <f t="shared" si="91"/>
        <v>10.358571330062848</v>
      </c>
      <c r="BW36" s="107">
        <f t="shared" si="58"/>
        <v>-13.199999999999818</v>
      </c>
      <c r="BX36" s="118">
        <f t="shared" si="92"/>
        <v>10.358571330062848</v>
      </c>
      <c r="BY36" s="107">
        <f t="shared" si="59"/>
        <v>4.1999999999998181</v>
      </c>
      <c r="BZ36" s="118">
        <f t="shared" si="93"/>
        <v>11.101801655587259</v>
      </c>
      <c r="CA36" s="107"/>
      <c r="CB36" s="118"/>
      <c r="CC36" s="107"/>
      <c r="CD36" s="137"/>
      <c r="CE36" s="107"/>
      <c r="CF36" s="137"/>
      <c r="CG36" s="107"/>
      <c r="CH36" s="137"/>
      <c r="CI36" s="107"/>
      <c r="CJ36" s="137"/>
      <c r="CK36" s="19"/>
      <c r="CL36" s="161" t="str">
        <f t="shared" si="99"/>
        <v>2019/035</v>
      </c>
      <c r="CM36" s="162">
        <f t="shared" si="124"/>
        <v>7.6969474468778243</v>
      </c>
      <c r="CN36" s="163"/>
      <c r="CO36" s="162">
        <f t="shared" si="100"/>
        <v>10.958238909605825</v>
      </c>
      <c r="CP36" s="162">
        <f t="shared" si="101"/>
        <v>11.029641879952361</v>
      </c>
      <c r="CQ36" s="162">
        <f t="shared" si="63"/>
        <v>7.6969474468778243</v>
      </c>
      <c r="CR36" s="162">
        <f t="shared" si="64"/>
        <v>7.6969474468778243</v>
      </c>
      <c r="CS36" s="175">
        <f t="shared" si="102"/>
        <v>7.6969474468778243</v>
      </c>
    </row>
    <row r="37" spans="1:97" ht="15.75" thickBot="1">
      <c r="A37" s="23" t="s">
        <v>26</v>
      </c>
      <c r="B37" s="24" t="s">
        <v>25</v>
      </c>
      <c r="C37" s="33">
        <v>0.125</v>
      </c>
      <c r="D37" s="34">
        <v>58528.125</v>
      </c>
      <c r="E37" s="129">
        <f>'INAF-Sol(data)'!E36</f>
        <v>3.7980669999999998E-5</v>
      </c>
      <c r="F37" s="129">
        <f>'INAF-Sol(data)'!F36</f>
        <v>2.7E-11</v>
      </c>
      <c r="G37" s="130">
        <f>'INAF-Sol(data)'!G36*10000000000000000</f>
        <v>7007.2</v>
      </c>
      <c r="H37" s="126">
        <f>'INAF-Sol(data)'!H36*10000000000000000</f>
        <v>1.7</v>
      </c>
      <c r="K37" t="s">
        <v>25</v>
      </c>
      <c r="L37" s="1">
        <v>0.125</v>
      </c>
      <c r="M37">
        <v>58528.125</v>
      </c>
      <c r="N37" s="42">
        <f>'INAF-Sol(data)'!N36</f>
        <v>3.7980634E-5</v>
      </c>
      <c r="O37" s="25">
        <f>'INAF-Sol(data)'!O36</f>
        <v>2.7E-11</v>
      </c>
      <c r="P37" s="34">
        <f>'INAF-Sol(data)'!P36*10000000000000000</f>
        <v>7010.9</v>
      </c>
      <c r="Q37" s="149">
        <f>'INAF-Sol(data)'!Q36*10000000000000000</f>
        <v>1.7</v>
      </c>
      <c r="T37" s="47">
        <f>'NICT-Sol(data)'!D35</f>
        <v>58528.124305999998</v>
      </c>
      <c r="U37" s="25">
        <f>'NICT-Sol(data)'!E35</f>
        <v>3.7980747999999998E-5</v>
      </c>
      <c r="V37" s="25">
        <f>'NICT-Sol(data)'!F35</f>
        <v>2.7E-11</v>
      </c>
      <c r="W37" s="34">
        <f>'NICT-Sol(data)'!G35*10000000000000000</f>
        <v>6995.4</v>
      </c>
      <c r="X37" s="149">
        <f>'NICT-Sol(data)'!H35*10000000000000000</f>
        <v>1.5</v>
      </c>
      <c r="Y37" s="29"/>
      <c r="Z37" s="104">
        <f>'NICT-Sol(data)'!E60</f>
        <v>3.7980762999999999E-5</v>
      </c>
      <c r="AA37" s="105">
        <f>'NICT-Sol(data)'!F60</f>
        <v>3.3000000000000002E-11</v>
      </c>
      <c r="AB37" s="120">
        <f>'NICT-Sol(data)'!G60*10000000000000000</f>
        <v>6989.9999999999991</v>
      </c>
      <c r="AC37" s="148">
        <f>'NICT-Sol(data)'!H60*10000000000000000</f>
        <v>2.1</v>
      </c>
      <c r="AD37" s="16"/>
      <c r="AE37" s="47">
        <f t="shared" si="65"/>
        <v>122.475695000001</v>
      </c>
      <c r="AF37" s="81">
        <f t="shared" si="66"/>
        <v>35.999999998452637</v>
      </c>
      <c r="AG37" s="81">
        <f t="shared" si="67"/>
        <v>27</v>
      </c>
      <c r="AH37" s="26">
        <f t="shared" si="50"/>
        <v>0</v>
      </c>
      <c r="AI37" s="46">
        <f t="shared" si="68"/>
        <v>-3.6999999999998181</v>
      </c>
      <c r="AJ37" s="29">
        <f t="shared" si="69"/>
        <v>1.7</v>
      </c>
      <c r="AK37" s="26">
        <f t="shared" si="70"/>
        <v>0</v>
      </c>
      <c r="AL37" s="16"/>
      <c r="AP37" s="78">
        <f t="shared" si="71"/>
        <v>78.000000000035513</v>
      </c>
      <c r="AQ37" s="79">
        <f t="shared" si="72"/>
        <v>27</v>
      </c>
      <c r="AR37" s="24">
        <f t="shared" si="73"/>
        <v>0</v>
      </c>
      <c r="AS37" s="45">
        <f t="shared" si="74"/>
        <v>-11.800000000000182</v>
      </c>
      <c r="AT37" s="34">
        <f t="shared" si="51"/>
        <v>1.5</v>
      </c>
      <c r="AU37" s="14">
        <f t="shared" si="75"/>
        <v>0</v>
      </c>
      <c r="AW37" s="74">
        <f t="shared" si="76"/>
        <v>113.99999999848814</v>
      </c>
      <c r="AX37" s="73">
        <f t="shared" si="77"/>
        <v>27</v>
      </c>
      <c r="AY37" s="26">
        <f t="shared" si="78"/>
        <v>0</v>
      </c>
      <c r="AZ37" s="46">
        <f t="shared" si="79"/>
        <v>-15.5</v>
      </c>
      <c r="BA37" s="34">
        <f t="shared" si="52"/>
        <v>1.5</v>
      </c>
      <c r="BB37" s="26">
        <f t="shared" si="80"/>
        <v>0</v>
      </c>
      <c r="BE37" s="74">
        <f t="shared" si="81"/>
        <v>-15.00000000104933</v>
      </c>
      <c r="BF37" s="81">
        <f t="shared" si="82"/>
        <v>27</v>
      </c>
      <c r="BG37" s="26">
        <f t="shared" si="83"/>
        <v>1</v>
      </c>
      <c r="BH37" s="46">
        <f>W37-AB37</f>
        <v>5.4000000000005457</v>
      </c>
      <c r="BI37" s="34">
        <f t="shared" si="85"/>
        <v>1.5</v>
      </c>
      <c r="BJ37" s="26">
        <f t="shared" si="86"/>
        <v>0</v>
      </c>
      <c r="BK37" s="16"/>
      <c r="BM37" s="113">
        <f t="shared" si="53"/>
        <v>-0.6999999999998181</v>
      </c>
      <c r="BN37" s="138">
        <f t="shared" si="87"/>
        <v>2.1213203435596424</v>
      </c>
      <c r="BO37" s="114">
        <f t="shared" si="54"/>
        <v>-8.8000000000001819</v>
      </c>
      <c r="BP37" s="138">
        <f t="shared" si="88"/>
        <v>1.9849433241279206</v>
      </c>
      <c r="BQ37" s="114">
        <f t="shared" si="55"/>
        <v>-9.5</v>
      </c>
      <c r="BR37" s="138">
        <f t="shared" si="89"/>
        <v>1.9849433241279206</v>
      </c>
      <c r="BS37" s="114">
        <f t="shared" si="56"/>
        <v>-3.6999999999998181</v>
      </c>
      <c r="BT37" s="138">
        <f t="shared" si="90"/>
        <v>2.4041630560342613</v>
      </c>
      <c r="BU37" s="114">
        <f t="shared" si="57"/>
        <v>-11.800000000000182</v>
      </c>
      <c r="BV37" s="138">
        <f t="shared" si="91"/>
        <v>2.2671568097509267</v>
      </c>
      <c r="BW37" s="114">
        <f t="shared" si="58"/>
        <v>-15.5</v>
      </c>
      <c r="BX37" s="138">
        <f t="shared" si="92"/>
        <v>2.2671568097509267</v>
      </c>
      <c r="BY37" s="114">
        <f t="shared" si="59"/>
        <v>6.2000000000007276</v>
      </c>
      <c r="BZ37" s="138">
        <f t="shared" si="93"/>
        <v>1.9849433241279206</v>
      </c>
      <c r="CA37" s="114">
        <f>BH37</f>
        <v>5.4000000000005457</v>
      </c>
      <c r="CB37" s="138">
        <f t="shared" si="94"/>
        <v>2.5806975801127883</v>
      </c>
      <c r="CC37" s="114">
        <f>AI55</f>
        <v>20.900000000000546</v>
      </c>
      <c r="CD37" s="139">
        <f t="shared" si="95"/>
        <v>2.7018512172212592</v>
      </c>
      <c r="CE37" s="114">
        <f>U83</f>
        <v>3.8999999999996362</v>
      </c>
      <c r="CF37" s="114">
        <f>V83</f>
        <v>2.5495097567963922</v>
      </c>
      <c r="CG37" s="114">
        <f>Z83</f>
        <v>-11.600000000000364</v>
      </c>
      <c r="CH37" s="114">
        <f>AA83</f>
        <v>2.4207436873820409</v>
      </c>
      <c r="CI37" s="114">
        <f>AE83</f>
        <v>17.000000000000909</v>
      </c>
      <c r="CJ37" s="114">
        <f>AF83</f>
        <v>2.8319604517012591</v>
      </c>
      <c r="CK37" s="19"/>
      <c r="CL37" s="106" t="str">
        <f t="shared" si="99"/>
        <v>2019/045</v>
      </c>
      <c r="CM37" s="118">
        <f>STDEV(BO37,BQ37,BU37,BW37,BY37,CA37,CC37,CE37,CG37,CI37)</f>
        <v>12.862158104731892</v>
      </c>
      <c r="CO37" s="118">
        <f t="shared" si="100"/>
        <v>12.927687771257483</v>
      </c>
      <c r="CP37" s="118">
        <f t="shared" si="101"/>
        <v>12.949328596924254</v>
      </c>
      <c r="CQ37" s="118">
        <f t="shared" si="63"/>
        <v>12.987498262218182</v>
      </c>
      <c r="CR37" s="141">
        <f t="shared" si="64"/>
        <v>13.032463739106289</v>
      </c>
      <c r="CS37" s="175">
        <f t="shared" si="102"/>
        <v>12.862158104731892</v>
      </c>
    </row>
    <row r="38" spans="1:97">
      <c r="C38" s="1"/>
      <c r="E38" s="2"/>
      <c r="F38" s="2"/>
      <c r="H38" s="2"/>
      <c r="L38" s="1"/>
      <c r="N38" s="2"/>
      <c r="O38" s="2"/>
      <c r="Q38" s="2"/>
      <c r="Z38" s="86"/>
      <c r="AA38" s="85"/>
      <c r="AB38" s="85"/>
      <c r="AC38" s="85"/>
      <c r="AD38" s="16"/>
      <c r="AF38" s="2"/>
      <c r="AG38" s="2"/>
      <c r="AQ38" s="22" t="s">
        <v>113</v>
      </c>
      <c r="AR38" s="16"/>
      <c r="AS38" s="29">
        <f>_xlfn.STDEV.P(AS26:AS37)</f>
        <v>13.07848901823146</v>
      </c>
      <c r="AX38" s="22" t="s">
        <v>113</v>
      </c>
      <c r="AY38" s="16"/>
      <c r="AZ38" s="29">
        <f>_xlfn.STDEV.P(AZ26:AZ37)</f>
        <v>12.429422977578376</v>
      </c>
      <c r="BF38" s="22" t="s">
        <v>113</v>
      </c>
      <c r="BG38" s="16"/>
      <c r="BH38" s="29">
        <f>_xlfn.STDEV.P(BH26:BH37)</f>
        <v>9.4256511711393323</v>
      </c>
    </row>
    <row r="39" spans="1:97" ht="15.75" thickBot="1">
      <c r="A39" s="5"/>
      <c r="B39" s="5"/>
      <c r="C39" s="6"/>
      <c r="D39" s="9"/>
      <c r="E39" s="7"/>
      <c r="F39" s="7"/>
      <c r="G39" s="8"/>
      <c r="H39" s="7"/>
      <c r="I39" s="5"/>
      <c r="J39" s="5"/>
      <c r="K39" s="5"/>
      <c r="L39" s="6"/>
      <c r="M39" s="5"/>
      <c r="N39" s="7"/>
      <c r="O39" s="7"/>
      <c r="P39" s="8"/>
      <c r="Q39" s="7"/>
      <c r="R39" s="16"/>
      <c r="S39" s="16"/>
      <c r="T39" s="29"/>
      <c r="U39" s="16"/>
      <c r="V39" s="16"/>
      <c r="W39" s="16"/>
      <c r="X39" s="16"/>
      <c r="Y39" s="16"/>
      <c r="Z39" s="84"/>
      <c r="AA39" s="85"/>
      <c r="AB39" s="85"/>
      <c r="AC39" s="85"/>
      <c r="AD39" s="16"/>
      <c r="AF39" s="7"/>
      <c r="AG39" s="7"/>
      <c r="AH39" s="5"/>
      <c r="AI39" s="5"/>
      <c r="AJ39" s="5"/>
      <c r="AK39" s="5"/>
      <c r="AL39" s="5"/>
      <c r="BL39" t="s">
        <v>128</v>
      </c>
      <c r="BM39" s="118">
        <f>_xlfn.STDEV.S(BM26:BM37)</f>
        <v>0.84852813742388433</v>
      </c>
      <c r="BO39" s="118">
        <f t="shared" ref="BO39" si="125">_xlfn.STDEV.S(BO26:BO37)</f>
        <v>10.30686737818627</v>
      </c>
      <c r="BQ39" s="118">
        <f>_xlfn.STDEV.S(BQ26:BQ37)</f>
        <v>10.341736563629834</v>
      </c>
      <c r="BS39" s="118">
        <f>_xlfn.STDEV.S(BS26:BS37)</f>
        <v>4.1130520261354802</v>
      </c>
      <c r="BU39" s="118">
        <f>_xlfn.STDEV.S(BU26:BU37)</f>
        <v>13.660036270416411</v>
      </c>
      <c r="BW39" s="118">
        <f>_xlfn.STDEV.S(BW26:BW37)</f>
        <v>12.982108900912403</v>
      </c>
      <c r="BY39" s="118">
        <f>_xlfn.STDEV.S(BY26:BY37)</f>
        <v>7.6118876327315865</v>
      </c>
      <c r="CA39" s="118">
        <f>_xlfn.STDEV.S(CA26:CA37)</f>
        <v>9.9355087103446103</v>
      </c>
      <c r="CC39" s="118">
        <f>_xlfn.STDEV.S(CC26:CC37)</f>
        <v>13.04826936161777</v>
      </c>
    </row>
    <row r="40" spans="1:97" ht="20.25" thickTop="1" thickBot="1">
      <c r="C40" s="1"/>
      <c r="E40" s="2"/>
      <c r="F40" s="2"/>
      <c r="H40" s="2"/>
      <c r="L40" s="1"/>
      <c r="N40" s="2"/>
      <c r="O40" s="2"/>
      <c r="Q40" s="2"/>
      <c r="R40" s="16"/>
      <c r="S40" s="16"/>
      <c r="T40" s="77"/>
      <c r="U40" s="16"/>
      <c r="V40" s="16"/>
      <c r="W40" s="16"/>
      <c r="X40" s="16"/>
      <c r="Y40" s="16"/>
      <c r="Z40" s="49" t="s">
        <v>131</v>
      </c>
      <c r="AA40" s="13"/>
      <c r="AB40" s="13"/>
      <c r="AC40" s="14"/>
      <c r="AD40" s="16"/>
      <c r="AF40" s="2"/>
      <c r="AG40" s="2"/>
    </row>
    <row r="41" spans="1:97" ht="18.75">
      <c r="C41" s="1"/>
      <c r="R41" s="16"/>
      <c r="S41" s="16"/>
      <c r="T41" s="29"/>
      <c r="U41" s="71"/>
      <c r="V41" s="16"/>
      <c r="W41" s="16"/>
      <c r="X41" s="16"/>
      <c r="Y41" s="16"/>
      <c r="Z41" s="155" t="s">
        <v>110</v>
      </c>
      <c r="AA41" s="109"/>
      <c r="AB41" s="109"/>
      <c r="AC41" s="110"/>
      <c r="AD41" s="16"/>
      <c r="AF41" s="177" t="s">
        <v>142</v>
      </c>
      <c r="AL41" s="16"/>
      <c r="AM41" t="s">
        <v>146</v>
      </c>
    </row>
    <row r="42" spans="1:97">
      <c r="C42" s="1"/>
      <c r="E42" s="2"/>
      <c r="F42" s="2"/>
      <c r="H42" s="2"/>
      <c r="R42" s="16"/>
      <c r="S42" s="16"/>
      <c r="T42" s="29"/>
      <c r="U42" s="16"/>
      <c r="V42" s="16"/>
      <c r="W42" s="30"/>
      <c r="X42" s="16"/>
      <c r="Y42" s="16"/>
      <c r="Z42" s="122" t="s">
        <v>70</v>
      </c>
      <c r="AA42" s="106" t="s">
        <v>42</v>
      </c>
      <c r="AB42" s="153" t="s">
        <v>33</v>
      </c>
      <c r="AC42" s="123" t="s">
        <v>34</v>
      </c>
      <c r="AD42" s="16"/>
      <c r="AF42" s="12" t="s">
        <v>35</v>
      </c>
      <c r="AG42" s="13" t="s">
        <v>34</v>
      </c>
      <c r="AH42" s="14"/>
      <c r="AI42" s="72" t="s">
        <v>33</v>
      </c>
      <c r="AJ42" s="75" t="s">
        <v>34</v>
      </c>
      <c r="AK42" s="14"/>
      <c r="AL42" s="16"/>
      <c r="AM42" s="12" t="s">
        <v>35</v>
      </c>
      <c r="AN42" s="13" t="s">
        <v>34</v>
      </c>
      <c r="AO42" s="14"/>
      <c r="AP42" s="72" t="s">
        <v>33</v>
      </c>
      <c r="AQ42" s="75" t="s">
        <v>34</v>
      </c>
      <c r="AR42" s="14"/>
    </row>
    <row r="43" spans="1:97">
      <c r="C43" s="1"/>
      <c r="E43" s="2"/>
      <c r="F43" s="2"/>
      <c r="H43" s="2"/>
      <c r="R43" s="16"/>
      <c r="S43" s="16"/>
      <c r="T43" s="29"/>
      <c r="U43" s="16"/>
      <c r="V43" s="16"/>
      <c r="W43" s="16"/>
      <c r="X43" s="16"/>
      <c r="Y43" s="16"/>
      <c r="Z43" s="122"/>
      <c r="AA43" s="106"/>
      <c r="AB43" s="106" t="s">
        <v>111</v>
      </c>
      <c r="AC43" s="123" t="s">
        <v>111</v>
      </c>
      <c r="AD43" s="16"/>
      <c r="AF43" s="15" t="s">
        <v>118</v>
      </c>
      <c r="AG43" s="15" t="s">
        <v>118</v>
      </c>
      <c r="AH43" s="17"/>
      <c r="AI43" s="15" t="s">
        <v>112</v>
      </c>
      <c r="AJ43" s="15" t="s">
        <v>112</v>
      </c>
      <c r="AK43" s="17"/>
      <c r="AL43" s="16"/>
      <c r="AM43" s="15" t="s">
        <v>118</v>
      </c>
      <c r="AN43" s="15" t="s">
        <v>118</v>
      </c>
      <c r="AO43" s="17"/>
      <c r="AP43" s="15" t="s">
        <v>112</v>
      </c>
      <c r="AQ43" s="15" t="s">
        <v>112</v>
      </c>
      <c r="AR43" s="17"/>
    </row>
    <row r="44" spans="1:97">
      <c r="C44" s="1"/>
      <c r="E44" s="2"/>
      <c r="F44" s="2"/>
      <c r="H44" s="2"/>
      <c r="R44" s="16"/>
      <c r="S44" s="16"/>
      <c r="T44" s="29"/>
      <c r="U44" s="22"/>
      <c r="V44" s="22"/>
      <c r="W44" s="29"/>
      <c r="X44" s="29"/>
      <c r="Y44" s="29"/>
      <c r="Z44" s="156">
        <f>'NICT-Sol(data)'!E39</f>
        <v>2.0721879999999999E-6</v>
      </c>
      <c r="AA44" s="154">
        <f>'NICT-Sol(data)'!F39</f>
        <v>7.4000000000000003E-11</v>
      </c>
      <c r="AB44" s="107">
        <f>'NICT-Sol(data)'!G39*10000000000000000</f>
        <v>4134.3999999999996</v>
      </c>
      <c r="AC44" s="137">
        <f>'NICT-Sol(data)'!H39*10000000000000000</f>
        <v>5.5</v>
      </c>
      <c r="AD44" s="16"/>
      <c r="AF44" s="46">
        <f t="shared" ref="AF44:AF52" si="126">(N26-Z26)*1000000000000</f>
        <v>257.00000000010613</v>
      </c>
      <c r="AG44" s="29">
        <f t="shared" ref="AG44:AG52" si="127">AA26*1000000000000</f>
        <v>84</v>
      </c>
      <c r="AH44" s="17">
        <f>IF(ABS(AF44)&lt;AG44,1,0)</f>
        <v>0</v>
      </c>
      <c r="AI44" s="46">
        <f t="shared" ref="AI44:AI52" si="128">P26-AB26</f>
        <v>-26.599999999999454</v>
      </c>
      <c r="AJ44" s="29">
        <f t="shared" ref="AJ44:AJ52" si="129">AC26</f>
        <v>6.2</v>
      </c>
      <c r="AK44" s="17">
        <f>IF(ABS(AI44)&lt;AJ44*3,1,0)</f>
        <v>0</v>
      </c>
      <c r="AL44" s="16"/>
      <c r="AM44" s="46">
        <f t="shared" ref="AM44:AM52" si="130">(Z44-Z26)*1000000000000</f>
        <v>209.0000000000517</v>
      </c>
      <c r="AN44" s="29">
        <f t="shared" ref="AN44:AN52" si="131">SQRT(AA44^2+AA26^2)*1000000000000</f>
        <v>111.94641575325224</v>
      </c>
      <c r="AO44" s="17">
        <f t="shared" ref="AO44:AO52" si="132">IF(ABS(AM44)&lt;AN44,1,0)</f>
        <v>0</v>
      </c>
      <c r="AP44" s="46">
        <f t="shared" ref="AP44:AP52" si="133">AB44-AB26</f>
        <v>-13.100000000000364</v>
      </c>
      <c r="AQ44" s="29">
        <f t="shared" ref="AQ44:AQ52" si="134">SQRT(AC44^2+AC26^2)</f>
        <v>8.2879430499973878</v>
      </c>
      <c r="AR44" s="17">
        <f t="shared" ref="AR44:AR52" si="135">IF(ABS(AP44)&lt;AQ44*3,1,0)</f>
        <v>1</v>
      </c>
    </row>
    <row r="45" spans="1:97">
      <c r="C45" s="1"/>
      <c r="E45" s="2"/>
      <c r="F45" s="2"/>
      <c r="H45" s="2"/>
      <c r="R45" s="16"/>
      <c r="S45" s="16"/>
      <c r="T45" s="29"/>
      <c r="U45" s="22"/>
      <c r="V45" s="22"/>
      <c r="W45" s="29"/>
      <c r="X45" s="29"/>
      <c r="Y45" s="29"/>
      <c r="Z45" s="156">
        <f>'NICT-Sol(data)'!E40</f>
        <v>2.7922920000000001E-6</v>
      </c>
      <c r="AA45" s="154">
        <f>'NICT-Sol(data)'!F40</f>
        <v>4.5E-11</v>
      </c>
      <c r="AB45" s="107">
        <f>'NICT-Sol(data)'!G40*10000000000000000</f>
        <v>4015.4</v>
      </c>
      <c r="AC45" s="137">
        <f>'NICT-Sol(data)'!H40*10000000000000000</f>
        <v>2.4</v>
      </c>
      <c r="AD45" s="16"/>
      <c r="AF45" s="46">
        <f t="shared" si="126"/>
        <v>177.0000000000154</v>
      </c>
      <c r="AG45" s="29">
        <f t="shared" si="127"/>
        <v>55</v>
      </c>
      <c r="AH45" s="17">
        <f t="shared" ref="AH45:AH52" si="136">IF(ABS(AF45)&lt;AG45,1,0)</f>
        <v>0</v>
      </c>
      <c r="AI45" s="46">
        <f t="shared" si="128"/>
        <v>-7.0999999999999091</v>
      </c>
      <c r="AJ45" s="29">
        <f t="shared" si="129"/>
        <v>2.9</v>
      </c>
      <c r="AK45" s="17">
        <f t="shared" ref="AK45:AK52" si="137">IF(ABS(AI45)&lt;AJ45*3,1,0)</f>
        <v>1</v>
      </c>
      <c r="AL45" s="16"/>
      <c r="AM45" s="46">
        <f t="shared" si="130"/>
        <v>193.00000000003357</v>
      </c>
      <c r="AN45" s="29">
        <f t="shared" si="131"/>
        <v>71.06335201775947</v>
      </c>
      <c r="AO45" s="17">
        <f t="shared" si="132"/>
        <v>0</v>
      </c>
      <c r="AP45" s="46">
        <f t="shared" si="133"/>
        <v>-9.4000000000000909</v>
      </c>
      <c r="AQ45" s="29">
        <f t="shared" si="134"/>
        <v>3.7643060449437424</v>
      </c>
      <c r="AR45" s="17">
        <f t="shared" si="135"/>
        <v>1</v>
      </c>
    </row>
    <row r="46" spans="1:97">
      <c r="C46" s="1"/>
      <c r="E46" s="2"/>
      <c r="F46" s="2"/>
      <c r="H46" s="2"/>
      <c r="R46" s="16"/>
      <c r="S46" s="16"/>
      <c r="T46" s="29"/>
      <c r="U46" s="22"/>
      <c r="V46" s="22"/>
      <c r="W46" s="29"/>
      <c r="X46" s="29"/>
      <c r="Y46" s="29"/>
      <c r="Z46" s="156">
        <f>'NICT-Sol(data)'!E41</f>
        <v>3.149774E-6</v>
      </c>
      <c r="AA46" s="154">
        <f>'NICT-Sol(data)'!F41</f>
        <v>3.1000000000000003E-11</v>
      </c>
      <c r="AB46" s="107">
        <f>'NICT-Sol(data)'!G41*10000000000000000</f>
        <v>3987.3999999999996</v>
      </c>
      <c r="AC46" s="137">
        <f>'NICT-Sol(data)'!H41*10000000000000000</f>
        <v>2.5</v>
      </c>
      <c r="AD46" s="16"/>
      <c r="AF46" s="46">
        <f t="shared" si="126"/>
        <v>-94.000000000053646</v>
      </c>
      <c r="AG46" s="29">
        <f t="shared" si="127"/>
        <v>33</v>
      </c>
      <c r="AH46" s="17">
        <f t="shared" si="136"/>
        <v>0</v>
      </c>
      <c r="AI46" s="46">
        <f t="shared" si="128"/>
        <v>2.9000000000000909</v>
      </c>
      <c r="AJ46" s="29">
        <f t="shared" si="129"/>
        <v>2.5999999999999996</v>
      </c>
      <c r="AK46" s="17">
        <f t="shared" si="137"/>
        <v>1</v>
      </c>
      <c r="AL46" s="16"/>
      <c r="AM46" s="46">
        <f t="shared" si="130"/>
        <v>-68.999999999998835</v>
      </c>
      <c r="AN46" s="29">
        <f t="shared" si="131"/>
        <v>45.276925690687087</v>
      </c>
      <c r="AO46" s="17">
        <f t="shared" si="132"/>
        <v>0</v>
      </c>
      <c r="AP46" s="46">
        <f t="shared" si="133"/>
        <v>4.3999999999996362</v>
      </c>
      <c r="AQ46" s="29">
        <f t="shared" si="134"/>
        <v>3.6069377593742864</v>
      </c>
      <c r="AR46" s="17">
        <f t="shared" si="135"/>
        <v>1</v>
      </c>
    </row>
    <row r="47" spans="1:97">
      <c r="C47" s="1"/>
      <c r="E47" s="2"/>
      <c r="F47" s="2"/>
      <c r="H47" s="2"/>
      <c r="R47" s="16"/>
      <c r="S47" s="16"/>
      <c r="T47" s="29"/>
      <c r="U47" s="22"/>
      <c r="V47" s="22"/>
      <c r="W47" s="29"/>
      <c r="X47" s="29"/>
      <c r="Y47" s="29"/>
      <c r="Z47" s="156">
        <f>'NICT-Sol(data)'!E42</f>
        <v>3.481031E-6</v>
      </c>
      <c r="AA47" s="154">
        <f>'NICT-Sol(data)'!F42</f>
        <v>3.7000000000000001E-11</v>
      </c>
      <c r="AB47" s="107">
        <f>'NICT-Sol(data)'!G42*10000000000000000</f>
        <v>3909.8</v>
      </c>
      <c r="AC47" s="137">
        <f>'NICT-Sol(data)'!H42*10000000000000000</f>
        <v>3.8000000000000003</v>
      </c>
      <c r="AD47" s="16"/>
      <c r="AF47" s="46">
        <f t="shared" si="126"/>
        <v>113.99999999975869</v>
      </c>
      <c r="AG47" s="29">
        <f t="shared" si="127"/>
        <v>39</v>
      </c>
      <c r="AH47" s="17">
        <f t="shared" si="136"/>
        <v>0</v>
      </c>
      <c r="AI47" s="46">
        <f t="shared" si="128"/>
        <v>-14</v>
      </c>
      <c r="AJ47" s="29">
        <f t="shared" si="129"/>
        <v>4.0999999999999996</v>
      </c>
      <c r="AK47" s="17">
        <f t="shared" si="137"/>
        <v>0</v>
      </c>
      <c r="AL47" s="16"/>
      <c r="AM47" s="46">
        <f t="shared" si="130"/>
        <v>48.999999999870276</v>
      </c>
      <c r="AN47" s="29">
        <f t="shared" si="131"/>
        <v>53.758720222862443</v>
      </c>
      <c r="AO47" s="17">
        <f t="shared" si="132"/>
        <v>1</v>
      </c>
      <c r="AP47" s="46">
        <f t="shared" si="133"/>
        <v>-15.599999999999909</v>
      </c>
      <c r="AQ47" s="29">
        <f t="shared" si="134"/>
        <v>5.5901699437494745</v>
      </c>
      <c r="AR47" s="17">
        <f t="shared" si="135"/>
        <v>1</v>
      </c>
    </row>
    <row r="48" spans="1:97">
      <c r="C48" s="1"/>
      <c r="E48" s="2"/>
      <c r="F48" s="2"/>
      <c r="H48" s="2"/>
      <c r="R48" s="16"/>
      <c r="S48" s="16"/>
      <c r="T48" s="29"/>
      <c r="U48" s="22"/>
      <c r="V48" s="22"/>
      <c r="W48" s="29"/>
      <c r="X48" s="29"/>
      <c r="Y48" s="29"/>
      <c r="Z48" s="156">
        <f>'NICT-Sol(data)'!E43</f>
        <v>3.8457700000000001E-6</v>
      </c>
      <c r="AA48" s="154">
        <f>'NICT-Sol(data)'!F43</f>
        <v>3.1999999999999999E-11</v>
      </c>
      <c r="AB48" s="107">
        <f>'NICT-Sol(data)'!G43*10000000000000000</f>
        <v>3858</v>
      </c>
      <c r="AC48" s="137">
        <f>'NICT-Sol(data)'!H43*10000000000000000</f>
        <v>2.1</v>
      </c>
      <c r="AD48" s="16"/>
      <c r="AF48" s="46">
        <f t="shared" si="126"/>
        <v>5.9999999997421058</v>
      </c>
      <c r="AG48" s="29">
        <f t="shared" si="127"/>
        <v>44</v>
      </c>
      <c r="AH48" s="17">
        <f t="shared" si="136"/>
        <v>1</v>
      </c>
      <c r="AI48" s="46">
        <f t="shared" si="128"/>
        <v>1.5</v>
      </c>
      <c r="AJ48" s="29">
        <f t="shared" si="129"/>
        <v>3</v>
      </c>
      <c r="AK48" s="17">
        <f t="shared" si="137"/>
        <v>1</v>
      </c>
      <c r="AL48" s="16"/>
      <c r="AM48" s="46">
        <f t="shared" si="130"/>
        <v>23.999999999815454</v>
      </c>
      <c r="AN48" s="29">
        <f t="shared" si="131"/>
        <v>54.405882034941776</v>
      </c>
      <c r="AO48" s="17">
        <f t="shared" si="132"/>
        <v>1</v>
      </c>
      <c r="AP48" s="46">
        <f t="shared" si="133"/>
        <v>-1</v>
      </c>
      <c r="AQ48" s="29">
        <f t="shared" si="134"/>
        <v>3.6619666847201109</v>
      </c>
      <c r="AR48" s="17">
        <f t="shared" si="135"/>
        <v>1</v>
      </c>
    </row>
    <row r="49" spans="3:65">
      <c r="C49" s="1"/>
      <c r="E49" s="2"/>
      <c r="F49" s="2"/>
      <c r="H49" s="2"/>
      <c r="R49" s="16"/>
      <c r="S49" s="16"/>
      <c r="T49" s="29"/>
      <c r="U49" s="22"/>
      <c r="V49" s="22"/>
      <c r="W49" s="29"/>
      <c r="X49" s="29"/>
      <c r="Y49" s="29"/>
      <c r="Z49" s="156">
        <f>'NICT-Sol(data)'!E44</f>
        <v>4.1852299999999997E-6</v>
      </c>
      <c r="AA49" s="154">
        <f>'NICT-Sol(data)'!F44</f>
        <v>3E-11</v>
      </c>
      <c r="AB49" s="107">
        <f>'NICT-Sol(data)'!G44*10000000000000000</f>
        <v>3811.5</v>
      </c>
      <c r="AC49" s="137">
        <f>'NICT-Sol(data)'!H44*10000000000000000</f>
        <v>1.7</v>
      </c>
      <c r="AD49" s="16"/>
      <c r="AF49" s="46">
        <f t="shared" si="126"/>
        <v>32.000000000036287</v>
      </c>
      <c r="AG49" s="29">
        <f t="shared" si="127"/>
        <v>32</v>
      </c>
      <c r="AH49" s="17">
        <f t="shared" si="136"/>
        <v>0</v>
      </c>
      <c r="AI49" s="46">
        <f t="shared" si="128"/>
        <v>4.6999999999998181</v>
      </c>
      <c r="AJ49" s="29">
        <f t="shared" si="129"/>
        <v>1.7999999999999998</v>
      </c>
      <c r="AK49" s="17">
        <f t="shared" si="137"/>
        <v>1</v>
      </c>
      <c r="AL49" s="16"/>
      <c r="AM49" s="46">
        <f t="shared" si="130"/>
        <v>1.9999999996316908</v>
      </c>
      <c r="AN49" s="29">
        <f t="shared" si="131"/>
        <v>43.863424398922611</v>
      </c>
      <c r="AO49" s="17">
        <f t="shared" si="132"/>
        <v>1</v>
      </c>
      <c r="AP49" s="46">
        <f t="shared" si="133"/>
        <v>-0.1000000000003638</v>
      </c>
      <c r="AQ49" s="29">
        <f t="shared" si="134"/>
        <v>2.4758836806279891</v>
      </c>
      <c r="AR49" s="17">
        <f t="shared" si="135"/>
        <v>1</v>
      </c>
    </row>
    <row r="50" spans="3:65">
      <c r="C50" s="1"/>
      <c r="E50" s="2"/>
      <c r="F50" s="2"/>
      <c r="H50" s="2"/>
      <c r="R50" s="16"/>
      <c r="S50" s="16"/>
      <c r="T50" s="29"/>
      <c r="U50" s="22"/>
      <c r="V50" s="22"/>
      <c r="W50" s="29"/>
      <c r="X50" s="29"/>
      <c r="Y50" s="29"/>
      <c r="Z50" s="156">
        <f>'NICT-Sol(data)'!E45</f>
        <v>4.5206590000000001E-6</v>
      </c>
      <c r="AA50" s="154">
        <f>'NICT-Sol(data)'!F45</f>
        <v>3E-11</v>
      </c>
      <c r="AB50" s="107">
        <f>'NICT-Sol(data)'!G45*10000000000000000</f>
        <v>3789.8</v>
      </c>
      <c r="AC50" s="137">
        <f>'NICT-Sol(data)'!H45*10000000000000000</f>
        <v>2</v>
      </c>
      <c r="AD50" s="16"/>
      <c r="AF50" s="46">
        <f t="shared" si="126"/>
        <v>-74.999999999317424</v>
      </c>
      <c r="AG50" s="29">
        <f t="shared" si="127"/>
        <v>34</v>
      </c>
      <c r="AH50" s="17">
        <f t="shared" si="136"/>
        <v>0</v>
      </c>
      <c r="AI50" s="46">
        <f t="shared" si="128"/>
        <v>5.8000000000001819</v>
      </c>
      <c r="AJ50" s="29">
        <f t="shared" si="129"/>
        <v>2.2999999999999998</v>
      </c>
      <c r="AK50" s="17">
        <f t="shared" si="137"/>
        <v>1</v>
      </c>
      <c r="AL50" s="16"/>
      <c r="AM50" s="46">
        <f t="shared" si="130"/>
        <v>-54.999999999612378</v>
      </c>
      <c r="AN50" s="29">
        <f t="shared" si="131"/>
        <v>45.343136195018531</v>
      </c>
      <c r="AO50" s="17">
        <f t="shared" si="132"/>
        <v>0</v>
      </c>
      <c r="AP50" s="46">
        <f t="shared" si="133"/>
        <v>3.7000000000002728</v>
      </c>
      <c r="AQ50" s="29">
        <f t="shared" si="134"/>
        <v>3.047950130825634</v>
      </c>
      <c r="AR50" s="17">
        <f t="shared" si="135"/>
        <v>1</v>
      </c>
    </row>
    <row r="51" spans="3:65">
      <c r="C51" s="1"/>
      <c r="E51" s="2"/>
      <c r="F51" s="2"/>
      <c r="H51" s="2"/>
      <c r="R51" s="16"/>
      <c r="S51" s="16"/>
      <c r="T51" s="29"/>
      <c r="U51" s="22"/>
      <c r="V51" s="22"/>
      <c r="W51" s="29"/>
      <c r="X51" s="29"/>
      <c r="Y51" s="29"/>
      <c r="Z51" s="156">
        <f>'NICT-Sol(data)'!E46</f>
        <v>5.2143920000000002E-6</v>
      </c>
      <c r="AA51" s="154">
        <f>'NICT-Sol(data)'!F46</f>
        <v>2.2000000000000002E-11</v>
      </c>
      <c r="AB51" s="107">
        <f>'NICT-Sol(data)'!G46*10000000000000000</f>
        <v>7177</v>
      </c>
      <c r="AC51" s="137">
        <f>'NICT-Sol(data)'!H46*10000000000000000</f>
        <v>1.5</v>
      </c>
      <c r="AD51" s="16"/>
      <c r="AF51" s="46">
        <f t="shared" si="126"/>
        <v>-12.000000000331244</v>
      </c>
      <c r="AG51" s="29">
        <f t="shared" si="127"/>
        <v>25</v>
      </c>
      <c r="AH51" s="17">
        <f t="shared" si="136"/>
        <v>1</v>
      </c>
      <c r="AI51" s="46">
        <f t="shared" si="128"/>
        <v>6.3000000000001819</v>
      </c>
      <c r="AJ51" s="29">
        <f t="shared" si="129"/>
        <v>1.7</v>
      </c>
      <c r="AK51" s="17">
        <f t="shared" si="137"/>
        <v>0</v>
      </c>
      <c r="AL51" s="76"/>
      <c r="AM51" s="46">
        <f t="shared" si="130"/>
        <v>-34.999999999907338</v>
      </c>
      <c r="AN51" s="29">
        <f t="shared" si="131"/>
        <v>33.301651610693433</v>
      </c>
      <c r="AO51" s="17">
        <f t="shared" si="132"/>
        <v>0</v>
      </c>
      <c r="AP51" s="46">
        <f t="shared" si="133"/>
        <v>5.3999999999996362</v>
      </c>
      <c r="AQ51" s="29">
        <f t="shared" si="134"/>
        <v>2.2671568097509267</v>
      </c>
      <c r="AR51" s="17">
        <f t="shared" si="135"/>
        <v>1</v>
      </c>
    </row>
    <row r="52" spans="3:65">
      <c r="C52" s="1"/>
      <c r="E52" s="2"/>
      <c r="F52" s="2"/>
      <c r="H52" s="2"/>
      <c r="R52" s="16"/>
      <c r="S52" s="16"/>
      <c r="T52" s="29"/>
      <c r="U52" s="22"/>
      <c r="V52" s="22"/>
      <c r="W52" s="29"/>
      <c r="X52" s="29"/>
      <c r="Y52" s="29"/>
      <c r="Z52" s="156">
        <f>'NICT-Sol(data)'!E47</f>
        <v>5.8246260000000004E-6</v>
      </c>
      <c r="AA52" s="154">
        <f>'NICT-Sol(data)'!F47</f>
        <v>3.3999999999999999E-11</v>
      </c>
      <c r="AB52" s="107">
        <f>'NICT-Sol(data)'!G47*10000000000000000</f>
        <v>7120.7</v>
      </c>
      <c r="AC52" s="137">
        <f>'NICT-Sol(data)'!H47*10000000000000000</f>
        <v>1.7999999999999998</v>
      </c>
      <c r="AD52" s="16"/>
      <c r="AF52" s="46">
        <f t="shared" si="126"/>
        <v>214.9999999997938</v>
      </c>
      <c r="AG52" s="29">
        <f t="shared" si="127"/>
        <v>36</v>
      </c>
      <c r="AH52" s="17">
        <f t="shared" si="136"/>
        <v>0</v>
      </c>
      <c r="AI52" s="46">
        <f t="shared" si="128"/>
        <v>-7.1999999999998181</v>
      </c>
      <c r="AJ52" s="29">
        <f t="shared" si="129"/>
        <v>2</v>
      </c>
      <c r="AK52" s="17">
        <f t="shared" si="137"/>
        <v>0</v>
      </c>
      <c r="AL52" s="76"/>
      <c r="AM52" s="46">
        <f t="shared" si="130"/>
        <v>-15.999999999594626</v>
      </c>
      <c r="AN52" s="29">
        <f t="shared" si="131"/>
        <v>49.51767361255979</v>
      </c>
      <c r="AO52" s="17">
        <f t="shared" si="132"/>
        <v>1</v>
      </c>
      <c r="AP52" s="46">
        <f t="shared" si="133"/>
        <v>6.5</v>
      </c>
      <c r="AQ52" s="29">
        <f t="shared" si="134"/>
        <v>2.6907248094147418</v>
      </c>
      <c r="AR52" s="17">
        <f t="shared" si="135"/>
        <v>1</v>
      </c>
    </row>
    <row r="53" spans="3:65">
      <c r="C53" s="1"/>
      <c r="E53" s="2"/>
      <c r="F53" s="2"/>
      <c r="H53" s="2"/>
      <c r="R53" s="16"/>
      <c r="S53" s="16"/>
      <c r="T53" s="29"/>
      <c r="U53" s="22"/>
      <c r="V53" s="22"/>
      <c r="W53" s="29"/>
      <c r="X53" s="29"/>
      <c r="Y53" s="29"/>
      <c r="Z53" s="122"/>
      <c r="AA53" s="107"/>
      <c r="AB53" s="107"/>
      <c r="AC53" s="112"/>
      <c r="AD53" s="16"/>
      <c r="AF53" s="46"/>
      <c r="AG53" s="91"/>
      <c r="AH53" s="96"/>
      <c r="AI53" s="95"/>
      <c r="AJ53" s="91"/>
      <c r="AK53" s="96"/>
      <c r="AL53" s="76"/>
      <c r="AM53" s="46"/>
      <c r="AN53" s="91"/>
      <c r="AO53" s="96"/>
      <c r="AP53" s="95"/>
      <c r="AQ53" s="91"/>
      <c r="AR53" s="96"/>
    </row>
    <row r="54" spans="3:65">
      <c r="C54" s="1"/>
      <c r="E54" s="2"/>
      <c r="F54" s="2"/>
      <c r="H54" s="2"/>
      <c r="R54" s="16"/>
      <c r="S54" s="16"/>
      <c r="T54" s="29"/>
      <c r="U54" s="22"/>
      <c r="V54" s="22"/>
      <c r="W54" s="22"/>
      <c r="X54" s="22"/>
      <c r="Y54" s="22"/>
      <c r="Z54" s="156"/>
      <c r="AA54" s="154"/>
      <c r="AB54" s="107"/>
      <c r="AC54" s="137"/>
      <c r="AD54" s="16"/>
      <c r="AF54" s="46"/>
      <c r="AG54" s="91"/>
      <c r="AH54" s="96"/>
      <c r="AI54" s="95"/>
      <c r="AJ54" s="91"/>
      <c r="AK54" s="96"/>
      <c r="AL54" s="76"/>
      <c r="AM54" s="46"/>
      <c r="AN54" s="91"/>
      <c r="AO54" s="96"/>
      <c r="AP54" s="95"/>
      <c r="AQ54" s="91"/>
      <c r="AR54" s="96"/>
    </row>
    <row r="55" spans="3:65" ht="15.75" thickBot="1">
      <c r="C55" s="1"/>
      <c r="E55" s="2"/>
      <c r="F55" s="2"/>
      <c r="H55" s="2"/>
      <c r="R55" s="16"/>
      <c r="S55" s="16"/>
      <c r="T55" s="29"/>
      <c r="U55" s="22"/>
      <c r="V55" s="22"/>
      <c r="W55" s="22"/>
      <c r="X55" s="22"/>
      <c r="Y55" s="22"/>
      <c r="Z55" s="157">
        <f>'NICT-Sol(data)'!E48</f>
        <v>3.7980725000000002E-5</v>
      </c>
      <c r="AA55" s="158">
        <f>'NICT-Sol(data)'!F48</f>
        <v>3E-11</v>
      </c>
      <c r="AB55" s="114">
        <f>'NICT-Sol(data)'!G48*10000000000000000</f>
        <v>6991.4</v>
      </c>
      <c r="AC55" s="139">
        <f>'NICT-Sol(data)'!H48*10000000000000000</f>
        <v>1.7999999999999998</v>
      </c>
      <c r="AD55" s="16"/>
      <c r="AF55" s="46">
        <f>(N37-Z37)*1000000000000</f>
        <v>-128.99999999953747</v>
      </c>
      <c r="AG55" s="29">
        <f>AA37*1000000000000</f>
        <v>33</v>
      </c>
      <c r="AH55" s="26">
        <f t="shared" ref="AH55" si="138">IF(ABS(AF55)&lt;AG55,1,0)</f>
        <v>0</v>
      </c>
      <c r="AI55" s="46">
        <f>P37-AB37</f>
        <v>20.900000000000546</v>
      </c>
      <c r="AJ55" s="29">
        <f>AC37</f>
        <v>2.1</v>
      </c>
      <c r="AK55" s="26">
        <f t="shared" ref="AK55" si="139">IF(ABS(AI55)&lt;AJ55*3,1,0)</f>
        <v>0</v>
      </c>
      <c r="AL55" s="142"/>
      <c r="AM55" s="46">
        <f>(Z55-Z37)*1000000000000</f>
        <v>-37.999999997237289</v>
      </c>
      <c r="AN55" s="29">
        <f>SQRT(AA55^2+AA37^2)*1000000000000</f>
        <v>44.598206241955516</v>
      </c>
      <c r="AO55" s="26">
        <f>IF(ABS(AM55)&lt;AN55,1,0)</f>
        <v>1</v>
      </c>
      <c r="AP55" s="46">
        <f>AB55-AB37</f>
        <v>1.4000000000005457</v>
      </c>
      <c r="AQ55" s="29">
        <f>SQRT(AC55^2+AC37^2)</f>
        <v>2.765863337187866</v>
      </c>
      <c r="AR55" s="26">
        <f>IF(ABS(AP55)&lt;AQ55*3,1,0)</f>
        <v>1</v>
      </c>
    </row>
    <row r="56" spans="3:65">
      <c r="C56" s="1"/>
      <c r="E56" s="2"/>
      <c r="F56" s="2"/>
      <c r="H56" s="2"/>
      <c r="S56" s="16"/>
      <c r="T56" s="16"/>
      <c r="U56" s="16"/>
      <c r="V56" s="16"/>
      <c r="W56" s="16"/>
      <c r="X56" s="16"/>
      <c r="AA56" s="29"/>
      <c r="AB56" s="29"/>
      <c r="AC56" s="29"/>
      <c r="AD56" s="16"/>
      <c r="BK56" s="142"/>
      <c r="BL56" s="142"/>
      <c r="BM56" s="142"/>
    </row>
    <row r="57" spans="3:65">
      <c r="S57" s="16"/>
      <c r="T57" s="16"/>
      <c r="U57" s="16"/>
      <c r="V57" s="16"/>
      <c r="W57" s="16"/>
      <c r="X57" s="16"/>
      <c r="AA57" s="29"/>
      <c r="AB57" s="29"/>
      <c r="AC57" s="29"/>
      <c r="AD57" s="16"/>
      <c r="BK57" s="142"/>
      <c r="BL57" s="142"/>
      <c r="BM57" s="142"/>
    </row>
    <row r="58" spans="3:65">
      <c r="C58" s="1"/>
      <c r="E58" s="2"/>
      <c r="F58" s="2"/>
      <c r="H58" s="2"/>
      <c r="S58" s="16"/>
      <c r="T58" s="16"/>
      <c r="U58" s="16"/>
      <c r="V58" s="16"/>
      <c r="W58" s="16"/>
      <c r="X58" s="16"/>
      <c r="AA58" s="63"/>
      <c r="AB58" s="63"/>
      <c r="AC58" s="63"/>
      <c r="AD58" s="16"/>
      <c r="BK58" s="142"/>
      <c r="BL58" s="142"/>
      <c r="BM58" s="142"/>
    </row>
    <row r="59" spans="3:65">
      <c r="C59" s="1"/>
      <c r="E59" s="2"/>
      <c r="F59" s="2"/>
      <c r="H59" s="2"/>
      <c r="S59" s="16"/>
      <c r="T59" s="76"/>
      <c r="U59" s="16"/>
      <c r="V59" s="16"/>
      <c r="W59" s="16"/>
      <c r="X59" s="16"/>
      <c r="AA59" s="29"/>
      <c r="AB59" s="29"/>
      <c r="AC59" s="29"/>
      <c r="AD59" s="16"/>
      <c r="BK59" s="142"/>
      <c r="BL59" s="142"/>
      <c r="BM59" s="142"/>
    </row>
    <row r="60" spans="3:65">
      <c r="S60" s="16"/>
      <c r="T60" s="16"/>
      <c r="U60" s="16"/>
      <c r="V60" s="16"/>
      <c r="W60" s="16"/>
      <c r="X60" s="16"/>
      <c r="AA60" s="16"/>
      <c r="AB60" s="16"/>
      <c r="AC60" s="16"/>
      <c r="AD60" s="16"/>
    </row>
    <row r="61" spans="3:65">
      <c r="C61" s="1"/>
      <c r="E61" s="2"/>
      <c r="F61" s="2"/>
      <c r="H61" s="2"/>
      <c r="S61" s="16"/>
      <c r="T61" s="73"/>
      <c r="U61" s="16"/>
      <c r="V61" s="29"/>
      <c r="W61" s="16"/>
      <c r="X61" s="16"/>
      <c r="AA61" s="16"/>
      <c r="AB61" s="16"/>
      <c r="AC61" s="16"/>
      <c r="AD61" s="76"/>
      <c r="AE61" s="29"/>
    </row>
    <row r="62" spans="3:65">
      <c r="C62" s="1"/>
      <c r="E62" s="2"/>
      <c r="F62" s="2"/>
      <c r="H62" s="2"/>
      <c r="S62" s="16"/>
      <c r="T62" s="73"/>
      <c r="U62" s="16"/>
      <c r="V62" s="29"/>
      <c r="W62" s="16"/>
      <c r="X62" s="16"/>
      <c r="AA62" s="29"/>
      <c r="AB62" s="29"/>
      <c r="AC62" s="29"/>
      <c r="AD62" s="16"/>
      <c r="AE62" s="29"/>
    </row>
    <row r="63" spans="3:65">
      <c r="C63" s="1"/>
      <c r="E63" s="2"/>
      <c r="F63" s="2"/>
      <c r="H63" s="2"/>
      <c r="S63" s="16"/>
      <c r="T63" s="73"/>
      <c r="U63" s="16"/>
      <c r="V63" s="29"/>
      <c r="W63" s="16"/>
      <c r="X63" s="16"/>
      <c r="AA63" s="19"/>
      <c r="AB63" s="19"/>
      <c r="AC63" s="19"/>
      <c r="AD63" s="73"/>
      <c r="AE63" s="29"/>
    </row>
    <row r="64" spans="3:65">
      <c r="C64" s="1"/>
      <c r="E64" s="2"/>
      <c r="F64" s="2"/>
      <c r="H64" s="2"/>
      <c r="S64" s="16"/>
      <c r="T64" s="73"/>
      <c r="U64" s="16"/>
      <c r="V64" s="29"/>
      <c r="W64" s="16"/>
      <c r="X64" s="16"/>
      <c r="AA64" s="19"/>
      <c r="AB64" s="19"/>
      <c r="AC64" s="19"/>
      <c r="AD64" s="73"/>
      <c r="AE64" s="29"/>
    </row>
    <row r="65" spans="1:33">
      <c r="C65" s="1"/>
      <c r="E65" s="2"/>
      <c r="F65" s="2"/>
      <c r="H65" s="2"/>
      <c r="S65" s="16"/>
      <c r="T65" s="73"/>
      <c r="U65" s="16"/>
      <c r="V65" s="29"/>
      <c r="W65" s="16"/>
      <c r="X65" s="16"/>
      <c r="AA65" s="19"/>
      <c r="AB65" s="19"/>
      <c r="AC65" s="19"/>
      <c r="AD65" s="73"/>
      <c r="AE65" s="29"/>
    </row>
    <row r="66" spans="1:33">
      <c r="C66" s="1"/>
      <c r="E66" s="2"/>
      <c r="F66" s="2"/>
      <c r="H66" s="2"/>
      <c r="S66" s="16"/>
      <c r="T66" s="73"/>
      <c r="U66" s="16"/>
      <c r="V66" s="29"/>
      <c r="W66" s="16"/>
      <c r="X66" s="16"/>
      <c r="AA66" s="19"/>
      <c r="AB66" s="19"/>
      <c r="AC66" s="19"/>
      <c r="AD66" s="73"/>
      <c r="AE66" s="29"/>
    </row>
    <row r="67" spans="1:33">
      <c r="C67" s="1"/>
      <c r="E67" s="2"/>
      <c r="F67" s="2"/>
      <c r="H67" s="2"/>
      <c r="S67" s="16"/>
      <c r="T67" s="16"/>
      <c r="U67" s="16"/>
      <c r="V67" s="16"/>
      <c r="W67" s="16"/>
      <c r="X67" s="16"/>
      <c r="AA67" s="19"/>
      <c r="AB67" s="19"/>
      <c r="AC67" s="19"/>
      <c r="AD67" s="73"/>
      <c r="AE67" s="29"/>
    </row>
    <row r="68" spans="1:33">
      <c r="S68" s="16"/>
      <c r="T68" s="16"/>
      <c r="U68" s="16"/>
      <c r="V68" s="16"/>
      <c r="W68" s="16"/>
      <c r="X68" s="16"/>
      <c r="AA68" s="19"/>
      <c r="AB68" s="19"/>
      <c r="AC68" s="19"/>
      <c r="AD68" s="73"/>
      <c r="AE68" s="29"/>
    </row>
    <row r="69" spans="1:33">
      <c r="S69" s="16"/>
      <c r="T69" s="16"/>
      <c r="U69" s="16"/>
      <c r="V69" s="16"/>
      <c r="W69" s="16"/>
      <c r="X69" s="16"/>
      <c r="AA69" s="29"/>
      <c r="AB69" s="29"/>
      <c r="AC69" s="29"/>
      <c r="AD69" s="16"/>
      <c r="AE69" s="29"/>
    </row>
    <row r="70" spans="1:33">
      <c r="S70" s="16"/>
      <c r="T70" s="16"/>
      <c r="U70" s="16"/>
      <c r="V70" s="16"/>
      <c r="W70" s="16"/>
      <c r="X70" s="16"/>
      <c r="AA70" s="29"/>
      <c r="AB70" s="29"/>
      <c r="AC70" s="29"/>
      <c r="AD70" s="16"/>
      <c r="AE70" s="29"/>
    </row>
    <row r="71" spans="1:33">
      <c r="A71" s="12"/>
      <c r="B71" s="13"/>
      <c r="C71" s="13"/>
      <c r="D71" s="27" t="s">
        <v>86</v>
      </c>
      <c r="E71" s="13" t="s">
        <v>70</v>
      </c>
      <c r="F71" s="13" t="s">
        <v>42</v>
      </c>
      <c r="G71" s="28" t="s">
        <v>33</v>
      </c>
      <c r="H71" s="14" t="s">
        <v>34</v>
      </c>
      <c r="O71" s="106"/>
      <c r="P71" s="143" t="s">
        <v>196</v>
      </c>
      <c r="Q71" s="106"/>
      <c r="R71" s="106"/>
      <c r="S71" s="16"/>
      <c r="T71" s="16"/>
      <c r="U71" s="140" t="s">
        <v>197</v>
      </c>
      <c r="V71" s="106"/>
      <c r="W71" s="106"/>
      <c r="X71" s="16"/>
      <c r="Z71" s="140" t="s">
        <v>198</v>
      </c>
      <c r="AA71" s="106"/>
      <c r="AB71" s="106"/>
      <c r="AC71" s="29"/>
      <c r="AD71" s="16"/>
      <c r="AE71" s="140" t="s">
        <v>193</v>
      </c>
      <c r="AF71" s="106"/>
      <c r="AG71" s="106"/>
    </row>
    <row r="72" spans="1:33" ht="15.75">
      <c r="A72" s="61" t="s">
        <v>109</v>
      </c>
      <c r="B72" s="16"/>
      <c r="C72" s="16"/>
      <c r="D72" s="29"/>
      <c r="E72" s="40" t="s">
        <v>192</v>
      </c>
      <c r="F72" s="16"/>
      <c r="G72" s="17" t="s">
        <v>111</v>
      </c>
      <c r="H72" s="17" t="s">
        <v>111</v>
      </c>
      <c r="O72" s="143" t="s">
        <v>120</v>
      </c>
      <c r="P72" s="106" t="s">
        <v>41</v>
      </c>
      <c r="Q72" s="106" t="s">
        <v>42</v>
      </c>
      <c r="R72" s="106"/>
      <c r="S72" s="16"/>
      <c r="T72" s="16"/>
      <c r="U72" s="106" t="s">
        <v>41</v>
      </c>
      <c r="V72" s="106" t="s">
        <v>42</v>
      </c>
      <c r="W72" s="106"/>
      <c r="X72" s="16"/>
      <c r="Z72" s="106" t="s">
        <v>41</v>
      </c>
      <c r="AA72" s="106" t="s">
        <v>42</v>
      </c>
      <c r="AB72" s="106"/>
      <c r="AC72" s="29"/>
      <c r="AD72" s="16"/>
      <c r="AE72" s="106" t="s">
        <v>41</v>
      </c>
      <c r="AF72" s="106" t="s">
        <v>42</v>
      </c>
      <c r="AG72" s="106"/>
    </row>
    <row r="73" spans="1:33" ht="15.75">
      <c r="A73" s="61"/>
      <c r="B73" s="16"/>
      <c r="C73" s="16"/>
      <c r="D73" s="29"/>
      <c r="E73" s="40"/>
      <c r="F73" s="16"/>
      <c r="G73" s="16"/>
      <c r="H73" s="17"/>
      <c r="O73" s="106"/>
      <c r="P73" s="106" t="s">
        <v>112</v>
      </c>
      <c r="Q73" s="106" t="s">
        <v>112</v>
      </c>
      <c r="R73" s="106"/>
      <c r="S73" s="16"/>
      <c r="T73" s="29"/>
      <c r="U73" s="106" t="s">
        <v>112</v>
      </c>
      <c r="V73" s="106" t="s">
        <v>112</v>
      </c>
      <c r="W73" s="106"/>
      <c r="X73" s="16"/>
      <c r="Y73" s="16"/>
      <c r="Z73" s="106" t="s">
        <v>112</v>
      </c>
      <c r="AA73" s="106" t="s">
        <v>112</v>
      </c>
      <c r="AB73" s="106"/>
      <c r="AC73" s="29"/>
      <c r="AD73" s="16"/>
      <c r="AE73" s="106" t="s">
        <v>112</v>
      </c>
      <c r="AF73" s="106" t="s">
        <v>112</v>
      </c>
      <c r="AG73" s="106"/>
    </row>
    <row r="74" spans="1:33">
      <c r="A74" s="106" t="str">
        <f>'INAF-Sol(data2)'!A74</f>
        <v>SPLFMN_18OCT14WP_sol3-DB.clst</v>
      </c>
      <c r="B74" s="106" t="str">
        <f>'INAF-Sol(data2)'!B74</f>
        <v>2018/287</v>
      </c>
      <c r="C74" s="106">
        <f>'INAF-Sol(data2)'!C74</f>
        <v>0.64861111111111114</v>
      </c>
      <c r="D74" s="106">
        <f>'INAF-Sol(data2)'!D74</f>
        <v>58405.648610999997</v>
      </c>
      <c r="E74" s="106">
        <f>'INAF-Sol(data2)'!E74</f>
        <v>2.0719419999999999E-6</v>
      </c>
      <c r="F74" s="106">
        <f>'INAF-Sol(data2)'!F74</f>
        <v>5.2999999999999998E-11</v>
      </c>
      <c r="G74" s="106">
        <f>'INAF-Sol(data2)'!G74*10000000000000000</f>
        <v>4137.1000000000004</v>
      </c>
      <c r="H74" s="106">
        <f>'INAF-Sol(data2)'!H74*10000000000000000</f>
        <v>3.9</v>
      </c>
      <c r="O74" s="107">
        <f>D74-D$9</f>
        <v>0</v>
      </c>
      <c r="P74" s="107">
        <f>P9-G74</f>
        <v>-15.400000000000546</v>
      </c>
      <c r="Q74" s="107">
        <f>SQRT(H74^2+Q9^2)</f>
        <v>5.1739733281106117</v>
      </c>
      <c r="R74" s="106">
        <f>IF(ABS(P74)&lt;Q74,1,0)</f>
        <v>0</v>
      </c>
      <c r="S74" s="16"/>
      <c r="T74" s="29"/>
      <c r="U74" s="107">
        <f>P26-G74</f>
        <v>-16.199999999999818</v>
      </c>
      <c r="V74" s="107">
        <f>SQRT(H74^2+Q26^2)</f>
        <v>5.2402290026295608</v>
      </c>
      <c r="W74" s="106">
        <f>IF(ABS(U74)&lt;V74,1,0)</f>
        <v>0</v>
      </c>
      <c r="X74" s="16"/>
      <c r="Y74" s="16"/>
      <c r="Z74" s="107">
        <f>W26-G74</f>
        <v>0.1999999999998181</v>
      </c>
      <c r="AA74" s="107">
        <f>SQRT(H74^2+X26^2)</f>
        <v>4.8600411520891464</v>
      </c>
      <c r="AB74" s="106">
        <f>IF(ABS(Z74)&lt;AA74,1,0)</f>
        <v>1</v>
      </c>
      <c r="AC74" s="29"/>
      <c r="AD74" s="16"/>
      <c r="AE74" s="107">
        <f>G74-AB26</f>
        <v>-10.399999999999636</v>
      </c>
      <c r="AF74" s="107">
        <f>SQRT(H74^2+AC26^2)</f>
        <v>7.3246160308919954</v>
      </c>
      <c r="AG74" s="106">
        <f>IF(ABS(AE74)&lt;AF74,1,0)</f>
        <v>0</v>
      </c>
    </row>
    <row r="75" spans="1:33">
      <c r="A75" s="106" t="str">
        <f>'INAF-Sol(data2)'!A75</f>
        <v>SPLFMN_18NOV04WP_sol3-DB.clst</v>
      </c>
      <c r="B75" s="106" t="str">
        <f>'INAF-Sol(data2)'!B75</f>
        <v>2018/308</v>
      </c>
      <c r="C75" s="106">
        <f>'INAF-Sol(data2)'!C75</f>
        <v>2.7083333333333334E-2</v>
      </c>
      <c r="D75" s="106">
        <f>'INAF-Sol(data2)'!D75</f>
        <v>58426.027083000001</v>
      </c>
      <c r="E75" s="106">
        <f>'INAF-Sol(data2)'!E75</f>
        <v>2.7920269999999998E-6</v>
      </c>
      <c r="F75" s="106">
        <f>'INAF-Sol(data2)'!F75</f>
        <v>4.8000000000000002E-11</v>
      </c>
      <c r="G75" s="106">
        <f>'INAF-Sol(data2)'!G75*10000000000000000</f>
        <v>4027.6</v>
      </c>
      <c r="H75" s="106">
        <f>'INAF-Sol(data2)'!H75*10000000000000000</f>
        <v>2.5999999999999996</v>
      </c>
      <c r="O75" s="107">
        <f t="shared" ref="O75:O83" si="140">D75-D$9</f>
        <v>20.378472000003967</v>
      </c>
      <c r="P75" s="107">
        <f t="shared" ref="P75:P82" si="141">P10-G75</f>
        <v>-11.899999999999636</v>
      </c>
      <c r="Q75" s="107">
        <f t="shared" ref="Q75:Q82" si="142">SQRT(H75^2+Q10^2)</f>
        <v>3.40587727318528</v>
      </c>
      <c r="R75" s="106">
        <f t="shared" ref="R75:R83" si="143">IF(ABS(P75)&lt;Q75,1,0)</f>
        <v>0</v>
      </c>
      <c r="S75" s="16"/>
      <c r="T75" s="29"/>
      <c r="U75" s="107">
        <f t="shared" ref="U75:U82" si="144">P27-G75</f>
        <v>-9.8999999999996362</v>
      </c>
      <c r="V75" s="107">
        <f t="shared" ref="V75:V82" si="145">SQRT(H75^2+Q27^2)</f>
        <v>3.6769552621700465</v>
      </c>
      <c r="W75" s="106">
        <f t="shared" ref="W75:W83" si="146">IF(ABS(U75)&lt;V75,1,0)</f>
        <v>0</v>
      </c>
      <c r="X75" s="16"/>
      <c r="Y75" s="16"/>
      <c r="Z75" s="107">
        <f>W27-G75</f>
        <v>-19.699999999999818</v>
      </c>
      <c r="AA75" s="107">
        <f t="shared" ref="AA75:AA82" si="147">SQRT(H75^2+X27^2)</f>
        <v>3.6769552621700465</v>
      </c>
      <c r="AB75" s="106">
        <f t="shared" ref="AB75:AB83" si="148">IF(ABS(Z75)&lt;AA75,1,0)</f>
        <v>0</v>
      </c>
      <c r="AC75" s="29"/>
      <c r="AD75" s="16"/>
      <c r="AE75" s="107">
        <f t="shared" ref="AE75:AE82" si="149">G75-AB27</f>
        <v>2.7999999999997272</v>
      </c>
      <c r="AF75" s="107">
        <f t="shared" ref="AF75:AF82" si="150">SQRT(H75^2+AC27^2)</f>
        <v>3.8948684188300891</v>
      </c>
      <c r="AG75" s="106">
        <f t="shared" ref="AG75:AG83" si="151">IF(ABS(AE75)&lt;AF75,1,0)</f>
        <v>1</v>
      </c>
    </row>
    <row r="76" spans="1:33">
      <c r="A76" s="106" t="str">
        <f>'INAF-Sol(data2)'!A76</f>
        <v>SPLFMN_18NOV14WP_sol3-DB.clst</v>
      </c>
      <c r="B76" s="106" t="str">
        <f>'INAF-Sol(data2)'!B76</f>
        <v>2018/318</v>
      </c>
      <c r="C76" s="106">
        <f>'INAF-Sol(data2)'!C76</f>
        <v>0.33263888888888887</v>
      </c>
      <c r="D76" s="106">
        <f>'INAF-Sol(data2)'!D76</f>
        <v>58436.332639</v>
      </c>
      <c r="E76" s="106">
        <f>'INAF-Sol(data2)'!E76</f>
        <v>3.1498279999999998E-6</v>
      </c>
      <c r="F76" s="106">
        <f>'INAF-Sol(data2)'!F76</f>
        <v>2.9E-11</v>
      </c>
      <c r="G76" s="106">
        <f>'INAF-Sol(data2)'!G76*10000000000000000</f>
        <v>3982.1</v>
      </c>
      <c r="H76" s="106">
        <f>'INAF-Sol(data2)'!H76*10000000000000000</f>
        <v>2.2999999999999998</v>
      </c>
      <c r="O76" s="107">
        <f t="shared" si="140"/>
        <v>30.684028000003309</v>
      </c>
      <c r="P76" s="107">
        <f t="shared" si="141"/>
        <v>4.4000000000005457</v>
      </c>
      <c r="Q76" s="107">
        <f t="shared" si="142"/>
        <v>3.1827660925679098</v>
      </c>
      <c r="R76" s="106">
        <f t="shared" si="143"/>
        <v>0</v>
      </c>
      <c r="U76" s="107">
        <f t="shared" si="144"/>
        <v>3.8000000000001819</v>
      </c>
      <c r="V76" s="107">
        <f t="shared" si="145"/>
        <v>3.3241540277189321</v>
      </c>
      <c r="W76" s="106">
        <f t="shared" si="146"/>
        <v>0</v>
      </c>
      <c r="Z76" s="107">
        <f t="shared" ref="Z76:Z82" si="152">W28-G76</f>
        <v>6.5</v>
      </c>
      <c r="AA76" s="107">
        <f t="shared" si="147"/>
        <v>2.920616373302046</v>
      </c>
      <c r="AB76" s="106">
        <f t="shared" si="148"/>
        <v>0</v>
      </c>
      <c r="AE76" s="107">
        <f t="shared" si="149"/>
        <v>-0.90000000000009095</v>
      </c>
      <c r="AF76" s="107">
        <f t="shared" si="150"/>
        <v>3.471310991541956</v>
      </c>
      <c r="AG76" s="106">
        <f t="shared" si="151"/>
        <v>1</v>
      </c>
    </row>
    <row r="77" spans="1:33">
      <c r="A77" s="106" t="str">
        <f>'INAF-Sol(data2)'!A77</f>
        <v>SPLFMN_18NOV24WP_sol3-DB.clst</v>
      </c>
      <c r="B77" s="106" t="str">
        <f>'INAF-Sol(data2)'!B77</f>
        <v>2018/327</v>
      </c>
      <c r="C77" s="106">
        <f>'INAF-Sol(data2)'!C77</f>
        <v>0.99930555555555556</v>
      </c>
      <c r="D77" s="106">
        <f>'INAF-Sol(data2)'!D77</f>
        <v>58445.999305999998</v>
      </c>
      <c r="E77" s="106">
        <f>'INAF-Sol(data2)'!E77</f>
        <v>3.4810560000000001E-6</v>
      </c>
      <c r="F77" s="106">
        <f>'INAF-Sol(data2)'!F77</f>
        <v>2.6000000000000001E-11</v>
      </c>
      <c r="G77" s="106">
        <f>'INAF-Sol(data2)'!G77*10000000000000000</f>
        <v>3921.7</v>
      </c>
      <c r="H77" s="106">
        <f>'INAF-Sol(data2)'!H77*10000000000000000</f>
        <v>2.8000000000000003</v>
      </c>
      <c r="O77" s="107">
        <f t="shared" si="140"/>
        <v>40.350695000000997</v>
      </c>
      <c r="P77" s="107">
        <f t="shared" si="141"/>
        <v>-8.8999999999996362</v>
      </c>
      <c r="Q77" s="107">
        <f t="shared" si="142"/>
        <v>4.1036569057366385</v>
      </c>
      <c r="R77" s="106">
        <f t="shared" si="143"/>
        <v>0</v>
      </c>
      <c r="U77" s="107">
        <f t="shared" si="144"/>
        <v>-10.299999999999727</v>
      </c>
      <c r="V77" s="107">
        <f t="shared" si="145"/>
        <v>4.1036569057366385</v>
      </c>
      <c r="W77" s="106">
        <f t="shared" si="146"/>
        <v>0</v>
      </c>
      <c r="Z77" s="107">
        <f t="shared" si="152"/>
        <v>8.7999999999997272</v>
      </c>
      <c r="AA77" s="107">
        <f t="shared" si="147"/>
        <v>3.8209946349085602</v>
      </c>
      <c r="AB77" s="106">
        <f t="shared" si="148"/>
        <v>0</v>
      </c>
      <c r="AE77" s="107">
        <f t="shared" si="149"/>
        <v>-3.7000000000002728</v>
      </c>
      <c r="AF77" s="107">
        <f t="shared" si="150"/>
        <v>4.9648766349225637</v>
      </c>
      <c r="AG77" s="106">
        <f t="shared" si="151"/>
        <v>1</v>
      </c>
    </row>
    <row r="78" spans="1:33">
      <c r="A78" s="106" t="str">
        <f>'INAF-Sol(data2)'!A78</f>
        <v>SPLFMN_18DEC04WP_sol3-DB.clst</v>
      </c>
      <c r="B78" s="106" t="str">
        <f>'INAF-Sol(data2)'!B78</f>
        <v>2018/338</v>
      </c>
      <c r="C78" s="106">
        <f>'INAF-Sol(data2)'!C78</f>
        <v>0.79097222222222219</v>
      </c>
      <c r="D78" s="106">
        <f>'INAF-Sol(data2)'!D78</f>
        <v>58456.790972000003</v>
      </c>
      <c r="E78" s="106">
        <f>'INAF-Sol(data2)'!E78</f>
        <v>3.845589E-6</v>
      </c>
      <c r="F78" s="106">
        <f>'INAF-Sol(data2)'!F78</f>
        <v>3.1999999999999999E-11</v>
      </c>
      <c r="G78" s="106">
        <f>'INAF-Sol(data2)'!G78*10000000000000000</f>
        <v>3863.5</v>
      </c>
      <c r="H78" s="106">
        <f>'INAF-Sol(data2)'!H78*10000000000000000</f>
        <v>2.2000000000000002</v>
      </c>
      <c r="O78" s="107">
        <f t="shared" si="140"/>
        <v>51.142361000005621</v>
      </c>
      <c r="P78" s="107">
        <f t="shared" si="141"/>
        <v>-1.5999999999999091</v>
      </c>
      <c r="Q78" s="107">
        <f t="shared" si="142"/>
        <v>2.9068883707497268</v>
      </c>
      <c r="R78" s="106">
        <f t="shared" si="143"/>
        <v>1</v>
      </c>
      <c r="U78" s="107">
        <f t="shared" si="144"/>
        <v>-3</v>
      </c>
      <c r="V78" s="107">
        <f t="shared" si="145"/>
        <v>3.0413812651491097</v>
      </c>
      <c r="W78" s="106">
        <f t="shared" si="146"/>
        <v>1</v>
      </c>
      <c r="Z78" s="107">
        <f t="shared" si="152"/>
        <v>-2.0000000000004547</v>
      </c>
      <c r="AA78" s="107">
        <f t="shared" si="147"/>
        <v>3.3301651610693423</v>
      </c>
      <c r="AB78" s="106">
        <f t="shared" si="148"/>
        <v>1</v>
      </c>
      <c r="AE78" s="107">
        <f t="shared" si="149"/>
        <v>4.5</v>
      </c>
      <c r="AF78" s="107">
        <f t="shared" si="150"/>
        <v>3.7202150475476548</v>
      </c>
      <c r="AG78" s="106">
        <f t="shared" si="151"/>
        <v>0</v>
      </c>
    </row>
    <row r="79" spans="1:33">
      <c r="A79" s="106" t="str">
        <f>'INAF-Sol(data2)'!A79</f>
        <v>SPLFMN_18DEC15WP_sol3-DB.clst</v>
      </c>
      <c r="B79" s="106" t="str">
        <f>'INAF-Sol(data2)'!B79</f>
        <v>2018/349</v>
      </c>
      <c r="C79" s="106">
        <f>'INAF-Sol(data2)'!C79</f>
        <v>2.013888888888889E-2</v>
      </c>
      <c r="D79" s="106">
        <f>'INAF-Sol(data2)'!D79</f>
        <v>58467.020139</v>
      </c>
      <c r="E79" s="106">
        <f>'INAF-Sol(data2)'!E79</f>
        <v>4.185277E-6</v>
      </c>
      <c r="F79" s="106">
        <f>'INAF-Sol(data2)'!F79</f>
        <v>2.8E-11</v>
      </c>
      <c r="G79" s="106">
        <f>'INAF-Sol(data2)'!G79*10000000000000000</f>
        <v>3814.8</v>
      </c>
      <c r="H79" s="106">
        <f>'INAF-Sol(data2)'!H79*10000000000000000</f>
        <v>1.6</v>
      </c>
      <c r="O79" s="107">
        <f t="shared" si="140"/>
        <v>61.371528000003309</v>
      </c>
      <c r="P79" s="107">
        <f t="shared" si="141"/>
        <v>1.0999999999999091</v>
      </c>
      <c r="Q79" s="107">
        <f t="shared" si="142"/>
        <v>2.1931712199461311</v>
      </c>
      <c r="R79" s="106">
        <f t="shared" si="143"/>
        <v>1</v>
      </c>
      <c r="U79" s="107">
        <f t="shared" si="144"/>
        <v>1.5</v>
      </c>
      <c r="V79" s="107">
        <f t="shared" si="145"/>
        <v>2.2627416997969525</v>
      </c>
      <c r="W79" s="106">
        <f t="shared" si="146"/>
        <v>1</v>
      </c>
      <c r="Z79" s="107">
        <f t="shared" si="152"/>
        <v>-1.4000000000000909</v>
      </c>
      <c r="AA79" s="107">
        <f t="shared" si="147"/>
        <v>2.4839484696748442</v>
      </c>
      <c r="AB79" s="106">
        <f t="shared" si="148"/>
        <v>1</v>
      </c>
      <c r="AE79" s="107">
        <f t="shared" si="149"/>
        <v>3.1999999999998181</v>
      </c>
      <c r="AF79" s="107">
        <f t="shared" si="150"/>
        <v>2.4083189157584592</v>
      </c>
      <c r="AG79" s="106">
        <f t="shared" si="151"/>
        <v>0</v>
      </c>
    </row>
    <row r="80" spans="1:33">
      <c r="A80" s="106" t="str">
        <f>'INAF-Sol(data2)'!A80</f>
        <v>SPLFMN_18DEC25WP_sol3-DB.clst</v>
      </c>
      <c r="B80" s="106" t="str">
        <f>'INAF-Sol(data2)'!B80</f>
        <v>2018/359</v>
      </c>
      <c r="C80" s="106">
        <f>'INAF-Sol(data2)'!C80</f>
        <v>0.24930555555555556</v>
      </c>
      <c r="D80" s="106">
        <f>'INAF-Sol(data2)'!D80</f>
        <v>58477.249305999998</v>
      </c>
      <c r="E80" s="106">
        <f>'INAF-Sol(data2)'!E80</f>
        <v>4.5206910000000002E-6</v>
      </c>
      <c r="F80" s="106">
        <f>'INAF-Sol(data2)'!F80</f>
        <v>2.8E-11</v>
      </c>
      <c r="G80" s="106">
        <f>'INAF-Sol(data2)'!G80*10000000000000000</f>
        <v>3784.4</v>
      </c>
      <c r="H80" s="106">
        <f>'INAF-Sol(data2)'!H80*10000000000000000</f>
        <v>1.9000000000000001</v>
      </c>
      <c r="O80" s="107">
        <f t="shared" si="140"/>
        <v>71.600695000000997</v>
      </c>
      <c r="P80" s="107">
        <f t="shared" si="141"/>
        <v>8.1000000000003638</v>
      </c>
      <c r="Q80" s="107">
        <f t="shared" si="142"/>
        <v>2.6870057685088806</v>
      </c>
      <c r="R80" s="106">
        <f t="shared" si="143"/>
        <v>0</v>
      </c>
      <c r="U80" s="107">
        <f t="shared" si="144"/>
        <v>7.5</v>
      </c>
      <c r="V80" s="107">
        <f t="shared" si="145"/>
        <v>2.7586228448267445</v>
      </c>
      <c r="W80" s="106">
        <f t="shared" si="146"/>
        <v>0</v>
      </c>
      <c r="Z80" s="107">
        <f t="shared" si="152"/>
        <v>-3.5</v>
      </c>
      <c r="AA80" s="107">
        <f t="shared" si="147"/>
        <v>2.4207436873820409</v>
      </c>
      <c r="AB80" s="106">
        <f t="shared" si="148"/>
        <v>0</v>
      </c>
      <c r="AE80" s="107">
        <f t="shared" si="149"/>
        <v>-1.6999999999998181</v>
      </c>
      <c r="AF80" s="107">
        <f t="shared" si="150"/>
        <v>2.9832867780352594</v>
      </c>
      <c r="AG80" s="106">
        <f t="shared" si="151"/>
        <v>1</v>
      </c>
    </row>
    <row r="81" spans="1:33">
      <c r="A81" s="106" t="str">
        <f>'INAF-Sol(data2)'!A81</f>
        <v>SPLFMN_19JAN15WP_sol3-DB.clst</v>
      </c>
      <c r="B81" s="106" t="str">
        <f>'INAF-Sol(data2)'!B81</f>
        <v>2019/015</v>
      </c>
      <c r="C81" s="106">
        <f>'INAF-Sol(data2)'!C81</f>
        <v>0.24930555555555556</v>
      </c>
      <c r="D81" s="106">
        <f>'INAF-Sol(data2)'!D81</f>
        <v>58498.249305999998</v>
      </c>
      <c r="E81" s="106">
        <f>'INAF-Sol(data2)'!E81</f>
        <v>5.2144060000000002E-6</v>
      </c>
      <c r="F81" s="106">
        <f>'INAF-Sol(data2)'!F81</f>
        <v>2.0999999999999999E-11</v>
      </c>
      <c r="G81" s="106">
        <f>'INAF-Sol(data2)'!G81*10000000000000000</f>
        <v>7175.5</v>
      </c>
      <c r="H81" s="106">
        <f>'INAF-Sol(data2)'!H81*10000000000000000</f>
        <v>1.5</v>
      </c>
      <c r="O81" s="107">
        <f t="shared" si="140"/>
        <v>92.600695000000997</v>
      </c>
      <c r="P81" s="107">
        <f t="shared" si="141"/>
        <v>3.2999999999992724</v>
      </c>
      <c r="Q81" s="107">
        <f t="shared" si="142"/>
        <v>2.0518284528683193</v>
      </c>
      <c r="R81" s="106">
        <f t="shared" si="143"/>
        <v>0</v>
      </c>
      <c r="U81" s="107">
        <f t="shared" si="144"/>
        <v>2.4000000000005457</v>
      </c>
      <c r="V81" s="107">
        <f t="shared" si="145"/>
        <v>2.1931712199461311</v>
      </c>
      <c r="W81" s="106">
        <f t="shared" si="146"/>
        <v>0</v>
      </c>
      <c r="Z81" s="107">
        <f t="shared" si="152"/>
        <v>7.3000000000001819</v>
      </c>
      <c r="AA81" s="107">
        <f t="shared" si="147"/>
        <v>1.9849433241279206</v>
      </c>
      <c r="AB81" s="106">
        <f t="shared" si="148"/>
        <v>0</v>
      </c>
      <c r="AE81" s="107">
        <f t="shared" si="149"/>
        <v>3.8999999999996362</v>
      </c>
      <c r="AF81" s="107">
        <f t="shared" si="150"/>
        <v>2.2671568097509267</v>
      </c>
      <c r="AG81" s="106">
        <f t="shared" si="151"/>
        <v>0</v>
      </c>
    </row>
    <row r="82" spans="1:33">
      <c r="A82" s="106" t="str">
        <f>'INAF-Sol(data2)'!A82</f>
        <v>SPLFMN_19JAN25WP_sol3-DB.clst</v>
      </c>
      <c r="B82" s="106" t="str">
        <f>'INAF-Sol(data2)'!B82</f>
        <v>2019/025</v>
      </c>
      <c r="C82" s="106">
        <f>'INAF-Sol(data2)'!C82</f>
        <v>0.13194444444444445</v>
      </c>
      <c r="D82" s="106">
        <f>'INAF-Sol(data2)'!D82</f>
        <v>58508.131944000001</v>
      </c>
      <c r="E82" s="106">
        <f>'INAF-Sol(data2)'!E82</f>
        <v>5.8248539999999999E-6</v>
      </c>
      <c r="F82" s="106">
        <f>'INAF-Sol(data2)'!F82</f>
        <v>3.5999999999999998E-11</v>
      </c>
      <c r="G82" s="106">
        <f>'INAF-Sol(data2)'!G82*10000000000000000</f>
        <v>7111</v>
      </c>
      <c r="H82" s="106">
        <f>'INAF-Sol(data2)'!H82*10000000000000000</f>
        <v>1.9000000000000001</v>
      </c>
      <c r="O82" s="107">
        <f t="shared" si="140"/>
        <v>102.48333300000377</v>
      </c>
      <c r="P82" s="107">
        <f t="shared" si="141"/>
        <v>-3.8000000000001819</v>
      </c>
      <c r="Q82" s="107">
        <f t="shared" si="142"/>
        <v>2.4839484696748442</v>
      </c>
      <c r="R82" s="106">
        <f t="shared" si="143"/>
        <v>0</v>
      </c>
      <c r="U82" s="107">
        <f t="shared" si="144"/>
        <v>-4</v>
      </c>
      <c r="V82" s="107">
        <f t="shared" si="145"/>
        <v>2.6172504656604803</v>
      </c>
      <c r="W82" s="106">
        <f t="shared" si="146"/>
        <v>0</v>
      </c>
      <c r="Z82" s="107">
        <f t="shared" si="152"/>
        <v>19.800000000000182</v>
      </c>
      <c r="AA82" s="107">
        <f t="shared" si="147"/>
        <v>3.0610455730027937</v>
      </c>
      <c r="AB82" s="106">
        <f t="shared" si="148"/>
        <v>0</v>
      </c>
      <c r="AE82" s="107">
        <f t="shared" si="149"/>
        <v>-3.1999999999998181</v>
      </c>
      <c r="AF82" s="107">
        <f t="shared" si="150"/>
        <v>2.7586228448267445</v>
      </c>
      <c r="AG82" s="106">
        <f t="shared" si="151"/>
        <v>0</v>
      </c>
    </row>
    <row r="83" spans="1:33">
      <c r="A83" s="106" t="str">
        <f>'INAF-Sol(data2)'!A83</f>
        <v>SPLFMN_19FEB14WP_sol3-DB.clst</v>
      </c>
      <c r="B83" s="106" t="str">
        <f>'INAF-Sol(data2)'!B83</f>
        <v>2019/045</v>
      </c>
      <c r="C83" s="106">
        <f>'INAF-Sol(data2)'!C83</f>
        <v>0.12430555555555556</v>
      </c>
      <c r="D83" s="106">
        <f>'INAF-Sol(data2)'!D83</f>
        <v>58528.124305999998</v>
      </c>
      <c r="E83" s="106">
        <f>'INAF-Sol(data2)'!E83</f>
        <v>3.7980618000000003E-5</v>
      </c>
      <c r="F83" s="106">
        <f>'INAF-Sol(data2)'!F83</f>
        <v>3E-11</v>
      </c>
      <c r="G83" s="106">
        <f>'INAF-Sol(data2)'!G83*10000000000000000</f>
        <v>7007</v>
      </c>
      <c r="H83" s="106">
        <f>'INAF-Sol(data2)'!H83*10000000000000000</f>
        <v>1.9000000000000001</v>
      </c>
      <c r="O83" s="170">
        <f t="shared" si="140"/>
        <v>122.475695000001</v>
      </c>
      <c r="P83" s="107">
        <f>P20-G83</f>
        <v>4.1000000000003638</v>
      </c>
      <c r="Q83" s="107">
        <f>SQRT(H83^2+Q20^2)</f>
        <v>2.4207436873820409</v>
      </c>
      <c r="R83" s="171">
        <f t="shared" si="143"/>
        <v>0</v>
      </c>
      <c r="U83" s="107">
        <f>P37-G83</f>
        <v>3.8999999999996362</v>
      </c>
      <c r="V83" s="107">
        <f>SQRT(H83^2+Q37^2)</f>
        <v>2.5495097567963922</v>
      </c>
      <c r="W83" s="171">
        <f t="shared" si="146"/>
        <v>0</v>
      </c>
      <c r="Z83" s="107">
        <f>W37-G83</f>
        <v>-11.600000000000364</v>
      </c>
      <c r="AA83" s="107">
        <f>SQRT(H83^2+X37^2)</f>
        <v>2.4207436873820409</v>
      </c>
      <c r="AB83" s="171">
        <f t="shared" si="148"/>
        <v>0</v>
      </c>
      <c r="AE83" s="107">
        <f>G83-AB37</f>
        <v>17.000000000000909</v>
      </c>
      <c r="AF83" s="107">
        <f>SQRT(H83^2+AC37^2)</f>
        <v>2.8319604517012591</v>
      </c>
      <c r="AG83" s="171">
        <f t="shared" si="151"/>
        <v>0</v>
      </c>
    </row>
    <row r="84" spans="1:33">
      <c r="D84"/>
      <c r="G84"/>
      <c r="O84" s="172"/>
      <c r="P84" s="28"/>
      <c r="Q84" s="27"/>
      <c r="R84" s="173"/>
    </row>
    <row r="85" spans="1:33">
      <c r="O85" s="29"/>
      <c r="P85" s="29"/>
      <c r="Q85" s="29"/>
      <c r="R85" s="16"/>
      <c r="S85" s="29"/>
    </row>
  </sheetData>
  <sortState xmlns:xlrd2="http://schemas.microsoft.com/office/spreadsheetml/2017/richdata2" ref="A9:AF22">
    <sortCondition ref="B9:B22"/>
    <sortCondition ref="A9:A22"/>
  </sortState>
  <mergeCells count="18">
    <mergeCell ref="CC5:CD5"/>
    <mergeCell ref="CC6:CD6"/>
    <mergeCell ref="CA5:CB5"/>
    <mergeCell ref="BY5:BZ5"/>
    <mergeCell ref="BY6:BZ6"/>
    <mergeCell ref="BW5:BX5"/>
    <mergeCell ref="BM6:BN6"/>
    <mergeCell ref="BO6:BP6"/>
    <mergeCell ref="BQ6:BR6"/>
    <mergeCell ref="CA6:CB6"/>
    <mergeCell ref="BW6:BX6"/>
    <mergeCell ref="BU6:BV6"/>
    <mergeCell ref="BS6:BT6"/>
    <mergeCell ref="BM5:BN5"/>
    <mergeCell ref="BO5:BP5"/>
    <mergeCell ref="BQ5:BR5"/>
    <mergeCell ref="BS5:BT5"/>
    <mergeCell ref="BU5:BV5"/>
  </mergeCells>
  <conditionalFormatting sqref="AF9 AF26 AF21 AF38:AF40">
    <cfRule type="expression" dxfId="6" priority="5">
      <formula>"if($S$7 &lt; $T$7)"</formula>
    </cfRule>
  </conditionalFormatting>
  <conditionalFormatting sqref="AF27:AF37">
    <cfRule type="expression" dxfId="5" priority="3">
      <formula>"if($S$7 &lt; $T$7)"</formula>
    </cfRule>
  </conditionalFormatting>
  <conditionalFormatting sqref="AF10:AF20">
    <cfRule type="expression" dxfId="4" priority="4">
      <formula>"if($S$7 &lt; $T$7)"</formula>
    </cfRule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F5B1-485E-4636-94B0-E74E314467F9}">
  <dimension ref="A1:P83"/>
  <sheetViews>
    <sheetView tabSelected="1" workbookViewId="0">
      <selection activeCell="A85" sqref="A85"/>
    </sheetView>
  </sheetViews>
  <sheetFormatPr defaultRowHeight="15"/>
  <cols>
    <col min="1" max="1" width="32.42578125" bestFit="1" customWidth="1"/>
    <col min="2" max="2" width="8.85546875" bestFit="1" customWidth="1"/>
    <col min="3" max="3" width="8.85546875" hidden="1" customWidth="1"/>
    <col min="4" max="4" width="12" bestFit="1" customWidth="1"/>
    <col min="5" max="5" width="12" hidden="1" customWidth="1"/>
    <col min="6" max="6" width="8.85546875" hidden="1" customWidth="1"/>
    <col min="7" max="7" width="11" bestFit="1" customWidth="1"/>
    <col min="8" max="8" width="9" bestFit="1" customWidth="1"/>
    <col min="9" max="9" width="8.85546875" bestFit="1" customWidth="1"/>
  </cols>
  <sheetData>
    <row r="1" spans="1:16">
      <c r="A1" t="s">
        <v>150</v>
      </c>
      <c r="B1" t="s">
        <v>151</v>
      </c>
      <c r="C1" t="s">
        <v>152</v>
      </c>
      <c r="D1" t="s">
        <v>153</v>
      </c>
      <c r="E1" t="s">
        <v>154</v>
      </c>
      <c r="F1" t="s">
        <v>155</v>
      </c>
      <c r="G1" t="s">
        <v>156</v>
      </c>
      <c r="H1" t="s">
        <v>157</v>
      </c>
      <c r="I1" t="s">
        <v>158</v>
      </c>
    </row>
    <row r="2" spans="1:16">
      <c r="A2" t="s">
        <v>37</v>
      </c>
      <c r="D2" s="4"/>
      <c r="G2" s="3"/>
      <c r="P2" s="3"/>
    </row>
    <row r="3" spans="1:16">
      <c r="A3" t="s">
        <v>38</v>
      </c>
      <c r="D3" s="4"/>
      <c r="G3" s="3"/>
      <c r="P3" s="3"/>
    </row>
    <row r="4" spans="1:16">
      <c r="A4" t="s">
        <v>39</v>
      </c>
      <c r="D4" s="4"/>
      <c r="G4" s="3"/>
      <c r="P4" s="3"/>
    </row>
    <row r="5" spans="1:16">
      <c r="A5" t="s">
        <v>40</v>
      </c>
      <c r="D5" s="4"/>
      <c r="G5" s="3"/>
      <c r="P5" s="3"/>
    </row>
    <row r="6" spans="1:16">
      <c r="A6" s="168"/>
      <c r="B6" s="168"/>
      <c r="C6" s="169"/>
      <c r="D6" s="4"/>
      <c r="G6" s="3"/>
      <c r="I6" s="168"/>
      <c r="P6" s="3"/>
    </row>
    <row r="7" spans="1:16" ht="18.75">
      <c r="C7" s="48" t="s">
        <v>46</v>
      </c>
      <c r="D7" s="4"/>
      <c r="G7" s="3"/>
      <c r="I7" s="168"/>
      <c r="P7" s="3"/>
    </row>
    <row r="8" spans="1:16">
      <c r="A8" s="52" t="s">
        <v>39</v>
      </c>
      <c r="B8" s="13"/>
      <c r="C8" s="13"/>
      <c r="D8" s="27" t="s">
        <v>86</v>
      </c>
      <c r="E8" s="13" t="s">
        <v>70</v>
      </c>
      <c r="F8" s="13" t="s">
        <v>42</v>
      </c>
      <c r="G8" s="28" t="s">
        <v>33</v>
      </c>
      <c r="H8" s="14" t="s">
        <v>34</v>
      </c>
      <c r="I8" s="168"/>
      <c r="P8" s="3"/>
    </row>
    <row r="9" spans="1:16" ht="15.75">
      <c r="A9" s="15"/>
      <c r="B9" s="16"/>
      <c r="C9" s="16"/>
      <c r="D9" s="29"/>
      <c r="E9" s="40" t="s">
        <v>36</v>
      </c>
      <c r="F9" s="16"/>
      <c r="G9" s="17" t="s">
        <v>111</v>
      </c>
      <c r="H9" s="17" t="s">
        <v>111</v>
      </c>
      <c r="I9" s="168"/>
    </row>
    <row r="10" spans="1:16">
      <c r="A10" s="168" t="s">
        <v>18</v>
      </c>
      <c r="B10" s="168" t="s">
        <v>19</v>
      </c>
      <c r="C10" s="169">
        <v>0.64861111111111114</v>
      </c>
      <c r="D10">
        <v>58405.648610999997</v>
      </c>
      <c r="E10">
        <v>2.0722179999999999E-6</v>
      </c>
      <c r="F10">
        <v>4.6000000000000003E-11</v>
      </c>
      <c r="G10">
        <v>4.1218000000000002E-13</v>
      </c>
      <c r="H10">
        <v>3.4E-16</v>
      </c>
      <c r="I10" s="168" t="s">
        <v>159</v>
      </c>
    </row>
    <row r="11" spans="1:16">
      <c r="A11" s="168" t="s">
        <v>9</v>
      </c>
      <c r="B11" s="168" t="s">
        <v>10</v>
      </c>
      <c r="C11" s="169">
        <v>2.7083333333333334E-2</v>
      </c>
      <c r="D11">
        <v>58426.027083000001</v>
      </c>
      <c r="E11">
        <v>2.7923400000000002E-6</v>
      </c>
      <c r="F11">
        <v>4.1999999999999997E-11</v>
      </c>
      <c r="G11">
        <v>4.0148999999999999E-13</v>
      </c>
      <c r="H11">
        <v>2.2E-16</v>
      </c>
      <c r="I11" s="168" t="s">
        <v>159</v>
      </c>
    </row>
    <row r="12" spans="1:16">
      <c r="A12" s="168" t="s">
        <v>12</v>
      </c>
      <c r="B12" s="168" t="s">
        <v>13</v>
      </c>
      <c r="C12" s="169">
        <v>0.33263888888888887</v>
      </c>
      <c r="D12">
        <v>58436.332639</v>
      </c>
      <c r="E12">
        <v>3.14979E-6</v>
      </c>
      <c r="F12">
        <v>2.8E-11</v>
      </c>
      <c r="G12">
        <v>3.9864000000000001E-13</v>
      </c>
      <c r="H12">
        <v>2.2E-16</v>
      </c>
      <c r="I12" s="168" t="s">
        <v>159</v>
      </c>
    </row>
    <row r="13" spans="1:16">
      <c r="A13" s="168" t="s">
        <v>15</v>
      </c>
      <c r="B13" s="168" t="s">
        <v>16</v>
      </c>
      <c r="C13" s="169">
        <v>0.99930555555555556</v>
      </c>
      <c r="D13">
        <v>58445.999305999998</v>
      </c>
      <c r="E13">
        <v>3.4810689999999998E-6</v>
      </c>
      <c r="F13">
        <v>2.8E-11</v>
      </c>
      <c r="G13">
        <v>3.9125000000000002E-13</v>
      </c>
      <c r="H13">
        <v>2.9999999999999999E-16</v>
      </c>
      <c r="I13" s="168" t="s">
        <v>159</v>
      </c>
    </row>
    <row r="14" spans="1:16">
      <c r="A14" s="168" t="s">
        <v>0</v>
      </c>
      <c r="B14" s="168" t="s">
        <v>1</v>
      </c>
      <c r="C14" s="169">
        <v>0.79097222222222219</v>
      </c>
      <c r="D14">
        <v>58456.790972000003</v>
      </c>
      <c r="E14">
        <v>3.8457240000000001E-6</v>
      </c>
      <c r="F14">
        <v>2.9E-11</v>
      </c>
      <c r="G14">
        <v>3.8628E-13</v>
      </c>
      <c r="H14">
        <v>1.9000000000000001E-16</v>
      </c>
      <c r="I14" s="168" t="s">
        <v>159</v>
      </c>
    </row>
    <row r="15" spans="1:16">
      <c r="A15" s="168" t="s">
        <v>3</v>
      </c>
      <c r="B15" s="168" t="s">
        <v>4</v>
      </c>
      <c r="C15" s="169">
        <v>2.013888888888889E-2</v>
      </c>
      <c r="D15">
        <v>58467.020139</v>
      </c>
      <c r="E15">
        <v>4.1852829999999997E-6</v>
      </c>
      <c r="F15">
        <v>2.6000000000000001E-11</v>
      </c>
      <c r="G15">
        <v>3.8155000000000003E-13</v>
      </c>
      <c r="H15">
        <v>1.5E-16</v>
      </c>
      <c r="I15" s="168" t="s">
        <v>159</v>
      </c>
    </row>
    <row r="16" spans="1:16">
      <c r="A16" s="168" t="s">
        <v>6</v>
      </c>
      <c r="B16" s="168" t="s">
        <v>7</v>
      </c>
      <c r="C16" s="169">
        <v>0.24930555555555556</v>
      </c>
      <c r="D16">
        <v>58477.249305999998</v>
      </c>
      <c r="E16">
        <v>4.5206719999999998E-6</v>
      </c>
      <c r="F16">
        <v>2.7E-11</v>
      </c>
      <c r="G16">
        <v>3.7925999999999999E-13</v>
      </c>
      <c r="H16">
        <v>1.9000000000000001E-16</v>
      </c>
      <c r="I16" s="168" t="s">
        <v>159</v>
      </c>
    </row>
    <row r="17" spans="1:9">
      <c r="A17" s="168" t="s">
        <v>27</v>
      </c>
      <c r="B17" s="168" t="s">
        <v>28</v>
      </c>
      <c r="C17" s="169">
        <v>0.24930555555555556</v>
      </c>
      <c r="D17">
        <v>58498.249305999998</v>
      </c>
      <c r="E17">
        <v>5.2144259999999999E-6</v>
      </c>
      <c r="F17">
        <v>1.9999999999999999E-11</v>
      </c>
      <c r="G17">
        <v>7.1787000000000005E-13</v>
      </c>
      <c r="H17">
        <v>1.4000000000000001E-16</v>
      </c>
      <c r="I17" s="168" t="s">
        <v>159</v>
      </c>
    </row>
    <row r="18" spans="1:9">
      <c r="A18" s="168" t="s">
        <v>30</v>
      </c>
      <c r="B18" s="168" t="s">
        <v>31</v>
      </c>
      <c r="C18" s="169">
        <v>0.13194444444444445</v>
      </c>
      <c r="D18">
        <v>58508.131944000001</v>
      </c>
      <c r="E18">
        <v>5.8249260000000002E-6</v>
      </c>
      <c r="F18">
        <v>2.7E-11</v>
      </c>
      <c r="G18">
        <v>7.1077000000000001E-13</v>
      </c>
      <c r="H18">
        <v>1.6000000000000001E-16</v>
      </c>
      <c r="I18" s="168" t="s">
        <v>159</v>
      </c>
    </row>
    <row r="19" spans="1:9">
      <c r="A19" s="168" t="s">
        <v>21</v>
      </c>
      <c r="B19" s="168" t="s">
        <v>22</v>
      </c>
      <c r="C19" s="169">
        <v>0.12638888888888888</v>
      </c>
      <c r="D19">
        <v>58518.126388999997</v>
      </c>
      <c r="E19">
        <v>6.4369729999999998E-6</v>
      </c>
      <c r="F19">
        <v>3.5999999999999998E-11</v>
      </c>
      <c r="G19">
        <v>7.0690000000000005E-13</v>
      </c>
      <c r="H19">
        <v>9.2999999999999993E-16</v>
      </c>
      <c r="I19" s="168" t="s">
        <v>159</v>
      </c>
    </row>
    <row r="20" spans="1:9">
      <c r="A20" s="168" t="s">
        <v>21</v>
      </c>
      <c r="B20" s="168" t="s">
        <v>22</v>
      </c>
      <c r="C20" s="169">
        <v>0.61111111111111116</v>
      </c>
      <c r="D20">
        <v>58518.611110999998</v>
      </c>
      <c r="E20">
        <v>3.8266570999999998E-5</v>
      </c>
      <c r="F20">
        <v>3.1999999999999999E-11</v>
      </c>
      <c r="G20">
        <v>7.0924000000000002E-13</v>
      </c>
      <c r="H20">
        <v>6.0999999999999995E-16</v>
      </c>
      <c r="I20" s="168" t="s">
        <v>159</v>
      </c>
    </row>
    <row r="21" spans="1:9">
      <c r="A21" s="168" t="s">
        <v>24</v>
      </c>
      <c r="B21" s="168" t="s">
        <v>25</v>
      </c>
      <c r="C21" s="169">
        <v>0.125</v>
      </c>
      <c r="D21">
        <v>58528.125</v>
      </c>
      <c r="E21">
        <v>3.7980649999999997E-5</v>
      </c>
      <c r="F21">
        <v>2.4000000000000001E-11</v>
      </c>
      <c r="G21">
        <v>7.0104000000000001E-13</v>
      </c>
      <c r="H21">
        <v>1.5E-16</v>
      </c>
      <c r="I21" s="168" t="s">
        <v>159</v>
      </c>
    </row>
    <row r="22" spans="1:9">
      <c r="A22" s="168"/>
      <c r="B22" s="168"/>
      <c r="C22" s="169"/>
      <c r="I22" s="168"/>
    </row>
    <row r="23" spans="1:9" ht="18.75">
      <c r="A23" s="168"/>
      <c r="B23" s="168"/>
      <c r="C23" s="48" t="s">
        <v>46</v>
      </c>
      <c r="G23" s="3"/>
      <c r="I23" s="168"/>
    </row>
    <row r="24" spans="1:9">
      <c r="A24" s="52" t="s">
        <v>39</v>
      </c>
      <c r="B24" s="168"/>
      <c r="C24" s="169"/>
      <c r="E24" s="12" t="s">
        <v>70</v>
      </c>
      <c r="F24" s="13" t="s">
        <v>42</v>
      </c>
      <c r="G24" s="28" t="s">
        <v>33</v>
      </c>
      <c r="H24" s="14" t="s">
        <v>34</v>
      </c>
      <c r="I24" s="168"/>
    </row>
    <row r="25" spans="1:9" ht="15.75">
      <c r="A25" s="168"/>
      <c r="B25" s="168"/>
      <c r="C25" s="169"/>
      <c r="E25" s="41" t="s">
        <v>43</v>
      </c>
      <c r="F25" s="16"/>
      <c r="G25" s="30"/>
      <c r="H25" s="17"/>
      <c r="I25" s="168"/>
    </row>
    <row r="26" spans="1:9">
      <c r="A26" s="168" t="s">
        <v>172</v>
      </c>
      <c r="B26" s="168" t="s">
        <v>19</v>
      </c>
      <c r="C26" s="169">
        <v>0.64861111111111114</v>
      </c>
      <c r="D26">
        <v>58405.648610999997</v>
      </c>
      <c r="E26">
        <v>2.0722089999999999E-6</v>
      </c>
      <c r="F26">
        <v>4.6000000000000003E-11</v>
      </c>
      <c r="G26">
        <v>4.1217E-13</v>
      </c>
      <c r="H26">
        <v>3.4E-16</v>
      </c>
      <c r="I26" s="168" t="s">
        <v>159</v>
      </c>
    </row>
    <row r="27" spans="1:9">
      <c r="A27" s="168" t="s">
        <v>166</v>
      </c>
      <c r="B27" s="168" t="s">
        <v>10</v>
      </c>
      <c r="C27" s="169">
        <v>2.7083333333333334E-2</v>
      </c>
      <c r="D27">
        <v>58426.027083000001</v>
      </c>
      <c r="E27">
        <v>2.7923049999999999E-6</v>
      </c>
      <c r="F27">
        <v>4.1999999999999997E-11</v>
      </c>
      <c r="G27">
        <v>4.0157000000000002E-13</v>
      </c>
      <c r="H27">
        <v>2.2E-16</v>
      </c>
      <c r="I27" s="168" t="s">
        <v>159</v>
      </c>
    </row>
    <row r="28" spans="1:9">
      <c r="A28" s="168" t="s">
        <v>168</v>
      </c>
      <c r="B28" s="168" t="s">
        <v>13</v>
      </c>
      <c r="C28" s="169">
        <v>0.33263888888888887</v>
      </c>
      <c r="D28">
        <v>58436.332639</v>
      </c>
      <c r="E28">
        <v>3.1497460000000001E-6</v>
      </c>
      <c r="F28">
        <v>2.8E-11</v>
      </c>
      <c r="G28">
        <v>3.9865000000000002E-13</v>
      </c>
      <c r="H28">
        <v>2.2E-16</v>
      </c>
      <c r="I28" s="168" t="s">
        <v>159</v>
      </c>
    </row>
    <row r="29" spans="1:9">
      <c r="A29" s="168" t="s">
        <v>170</v>
      </c>
      <c r="B29" s="168" t="s">
        <v>16</v>
      </c>
      <c r="C29" s="169">
        <v>0.99930555555555556</v>
      </c>
      <c r="D29">
        <v>58445.999305999998</v>
      </c>
      <c r="E29">
        <v>3.4810330000000001E-6</v>
      </c>
      <c r="F29">
        <v>2.8E-11</v>
      </c>
      <c r="G29">
        <v>3.9128000000000003E-13</v>
      </c>
      <c r="H29">
        <v>2.9999999999999999E-16</v>
      </c>
      <c r="I29" s="168" t="s">
        <v>159</v>
      </c>
    </row>
    <row r="30" spans="1:9">
      <c r="A30" s="168" t="s">
        <v>160</v>
      </c>
      <c r="B30" s="168" t="s">
        <v>1</v>
      </c>
      <c r="C30" s="169">
        <v>0.79097222222222219</v>
      </c>
      <c r="D30">
        <v>58456.790972000003</v>
      </c>
      <c r="E30">
        <v>3.8457119999999998E-6</v>
      </c>
      <c r="F30">
        <v>2.9E-11</v>
      </c>
      <c r="G30">
        <v>3.8618999999999999E-13</v>
      </c>
      <c r="H30">
        <v>1.9000000000000001E-16</v>
      </c>
      <c r="I30" s="168" t="s">
        <v>159</v>
      </c>
    </row>
    <row r="31" spans="1:9">
      <c r="A31" s="168" t="s">
        <v>162</v>
      </c>
      <c r="B31" s="168" t="s">
        <v>4</v>
      </c>
      <c r="C31" s="169">
        <v>2.013888888888889E-2</v>
      </c>
      <c r="D31">
        <v>58467.020139</v>
      </c>
      <c r="E31">
        <v>4.1852579999999997E-6</v>
      </c>
      <c r="F31">
        <v>2.6000000000000001E-11</v>
      </c>
      <c r="G31">
        <v>3.8158999999999999E-13</v>
      </c>
      <c r="H31">
        <v>1.5E-16</v>
      </c>
      <c r="I31" s="168" t="s">
        <v>159</v>
      </c>
    </row>
    <row r="32" spans="1:9">
      <c r="A32" s="168" t="s">
        <v>164</v>
      </c>
      <c r="B32" s="168" t="s">
        <v>7</v>
      </c>
      <c r="C32" s="169">
        <v>0.24930555555555556</v>
      </c>
      <c r="D32">
        <v>58477.249305999998</v>
      </c>
      <c r="E32">
        <v>4.5206369999999999E-6</v>
      </c>
      <c r="F32">
        <v>2.7E-11</v>
      </c>
      <c r="G32">
        <v>3.7925000000000002E-13</v>
      </c>
      <c r="H32">
        <v>1.9000000000000001E-16</v>
      </c>
      <c r="I32" s="168" t="s">
        <v>159</v>
      </c>
    </row>
    <row r="33" spans="1:9">
      <c r="A33" s="168" t="s">
        <v>178</v>
      </c>
      <c r="B33" s="168" t="s">
        <v>28</v>
      </c>
      <c r="C33" s="169">
        <v>0.24930555555555556</v>
      </c>
      <c r="D33">
        <v>58498.249305999998</v>
      </c>
      <c r="E33">
        <v>5.2144109999999997E-6</v>
      </c>
      <c r="F33">
        <v>1.9999999999999999E-11</v>
      </c>
      <c r="G33">
        <v>7.1787999999999997E-13</v>
      </c>
      <c r="H33">
        <v>1.4000000000000001E-16</v>
      </c>
      <c r="I33" s="168" t="s">
        <v>159</v>
      </c>
    </row>
    <row r="34" spans="1:9">
      <c r="A34" s="168" t="s">
        <v>180</v>
      </c>
      <c r="B34" s="168" t="s">
        <v>31</v>
      </c>
      <c r="C34" s="169">
        <v>0.13194444444444445</v>
      </c>
      <c r="D34">
        <v>58508.131944000001</v>
      </c>
      <c r="E34">
        <v>5.824911E-6</v>
      </c>
      <c r="F34">
        <v>2.7E-11</v>
      </c>
      <c r="G34">
        <v>7.1072000000000003E-13</v>
      </c>
      <c r="H34">
        <v>1.6000000000000001E-16</v>
      </c>
      <c r="I34" s="168" t="s">
        <v>159</v>
      </c>
    </row>
    <row r="35" spans="1:9">
      <c r="A35" s="168" t="s">
        <v>174</v>
      </c>
      <c r="B35" s="168" t="s">
        <v>22</v>
      </c>
      <c r="C35" s="169">
        <v>0.12638888888888888</v>
      </c>
      <c r="D35">
        <v>58518.126388999997</v>
      </c>
      <c r="E35">
        <v>6.4369600000000001E-6</v>
      </c>
      <c r="F35">
        <v>3.5999999999999998E-11</v>
      </c>
      <c r="G35">
        <v>7.0701999999999995E-13</v>
      </c>
      <c r="H35">
        <v>9.2999999999999993E-16</v>
      </c>
      <c r="I35" s="168" t="s">
        <v>159</v>
      </c>
    </row>
    <row r="36" spans="1:9">
      <c r="A36" s="168" t="s">
        <v>174</v>
      </c>
      <c r="B36" s="168" t="s">
        <v>22</v>
      </c>
      <c r="C36" s="169">
        <v>0.61111111111111116</v>
      </c>
      <c r="D36">
        <v>58518.611110999998</v>
      </c>
      <c r="E36">
        <v>3.8266563000000003E-5</v>
      </c>
      <c r="F36">
        <v>3.1999999999999999E-11</v>
      </c>
      <c r="G36">
        <v>7.0903999999999998E-13</v>
      </c>
      <c r="H36">
        <v>6.0999999999999995E-16</v>
      </c>
      <c r="I36" s="168" t="s">
        <v>159</v>
      </c>
    </row>
    <row r="37" spans="1:9">
      <c r="A37" s="168" t="s">
        <v>176</v>
      </c>
      <c r="B37" s="168" t="s">
        <v>25</v>
      </c>
      <c r="C37" s="169">
        <v>0.125</v>
      </c>
      <c r="D37">
        <v>58528.125</v>
      </c>
      <c r="E37">
        <v>3.7980642999999998E-5</v>
      </c>
      <c r="F37">
        <v>2.4000000000000001E-11</v>
      </c>
      <c r="G37">
        <v>7.0111000000000003E-13</v>
      </c>
      <c r="H37">
        <v>1.5E-16</v>
      </c>
      <c r="I37" s="168" t="s">
        <v>159</v>
      </c>
    </row>
    <row r="38" spans="1:9">
      <c r="A38" s="168"/>
      <c r="B38" s="168"/>
      <c r="C38" s="169"/>
      <c r="I38" s="168"/>
    </row>
    <row r="39" spans="1:9">
      <c r="A39" s="12"/>
      <c r="B39" s="13"/>
      <c r="C39" s="13"/>
      <c r="D39" s="27" t="s">
        <v>86</v>
      </c>
      <c r="E39" s="13" t="s">
        <v>70</v>
      </c>
      <c r="F39" s="13" t="s">
        <v>42</v>
      </c>
      <c r="G39" s="28" t="s">
        <v>33</v>
      </c>
      <c r="H39" s="14" t="s">
        <v>34</v>
      </c>
      <c r="I39" s="168"/>
    </row>
    <row r="40" spans="1:9" ht="15.75">
      <c r="A40" s="61" t="s">
        <v>40</v>
      </c>
      <c r="B40" s="16"/>
      <c r="C40" s="16"/>
      <c r="D40" s="29"/>
      <c r="E40" s="40" t="s">
        <v>36</v>
      </c>
      <c r="F40" s="16"/>
      <c r="G40" s="17" t="s">
        <v>111</v>
      </c>
      <c r="H40" s="17" t="s">
        <v>111</v>
      </c>
      <c r="I40" s="168"/>
    </row>
    <row r="41" spans="1:9" ht="15.75">
      <c r="A41" s="61"/>
      <c r="B41" s="16"/>
      <c r="C41" s="16"/>
      <c r="D41" s="29"/>
      <c r="E41" s="40"/>
      <c r="F41" s="16"/>
      <c r="G41" s="16"/>
      <c r="H41" s="17"/>
      <c r="I41" s="168"/>
    </row>
    <row r="42" spans="1:9">
      <c r="A42" s="168" t="s">
        <v>20</v>
      </c>
      <c r="B42" s="168" t="s">
        <v>19</v>
      </c>
      <c r="C42" s="169">
        <v>0.64861111111111114</v>
      </c>
      <c r="D42">
        <v>58405.648610999997</v>
      </c>
      <c r="E42">
        <v>2.0721590000000002E-6</v>
      </c>
      <c r="F42">
        <v>4.8000000000000002E-11</v>
      </c>
      <c r="G42">
        <v>4.1274999999999998E-13</v>
      </c>
      <c r="H42">
        <v>3.5000000000000002E-16</v>
      </c>
      <c r="I42" s="168" t="s">
        <v>159</v>
      </c>
    </row>
    <row r="43" spans="1:9">
      <c r="A43" s="168" t="s">
        <v>11</v>
      </c>
      <c r="B43" s="168" t="s">
        <v>10</v>
      </c>
      <c r="C43" s="169">
        <v>2.7083333333333334E-2</v>
      </c>
      <c r="D43">
        <v>58426.027083000001</v>
      </c>
      <c r="E43">
        <v>2.7922140000000001E-6</v>
      </c>
      <c r="F43">
        <v>4.8000000000000002E-11</v>
      </c>
      <c r="G43">
        <v>4.0266000000000002E-13</v>
      </c>
      <c r="H43">
        <v>2.5999999999999998E-16</v>
      </c>
      <c r="I43" s="168" t="s">
        <v>159</v>
      </c>
    </row>
    <row r="44" spans="1:9">
      <c r="A44" s="168" t="s">
        <v>14</v>
      </c>
      <c r="B44" s="168" t="s">
        <v>13</v>
      </c>
      <c r="C44" s="169">
        <v>0.33263888888888887</v>
      </c>
      <c r="D44">
        <v>58436.332639</v>
      </c>
      <c r="E44">
        <v>3.149802E-6</v>
      </c>
      <c r="F44">
        <v>3E-11</v>
      </c>
      <c r="G44">
        <v>3.9856000000000002E-13</v>
      </c>
      <c r="H44">
        <v>2.4E-16</v>
      </c>
      <c r="I44" s="168" t="s">
        <v>159</v>
      </c>
    </row>
    <row r="45" spans="1:9">
      <c r="A45" s="168" t="s">
        <v>17</v>
      </c>
      <c r="B45" s="168" t="s">
        <v>16</v>
      </c>
      <c r="C45" s="169">
        <v>0.99930555555555556</v>
      </c>
      <c r="D45">
        <v>58445.999305999998</v>
      </c>
      <c r="E45">
        <v>3.4811119999999999E-6</v>
      </c>
      <c r="F45">
        <v>2.9E-11</v>
      </c>
      <c r="G45">
        <v>3.9109E-13</v>
      </c>
      <c r="H45">
        <v>2.9999999999999999E-16</v>
      </c>
      <c r="I45" s="168" t="s">
        <v>159</v>
      </c>
    </row>
    <row r="46" spans="1:9">
      <c r="A46" s="168" t="s">
        <v>2</v>
      </c>
      <c r="B46" s="168" t="s">
        <v>1</v>
      </c>
      <c r="C46" s="169">
        <v>0.79097222222222219</v>
      </c>
      <c r="D46">
        <v>58456.790972000003</v>
      </c>
      <c r="E46">
        <v>3.8457579999999998E-6</v>
      </c>
      <c r="F46">
        <v>3.3999999999999999E-11</v>
      </c>
      <c r="G46">
        <v>3.8605000000000001E-13</v>
      </c>
      <c r="H46">
        <v>2.1000000000000001E-16</v>
      </c>
      <c r="I46" s="168" t="s">
        <v>159</v>
      </c>
    </row>
    <row r="47" spans="1:9">
      <c r="A47" s="168" t="s">
        <v>5</v>
      </c>
      <c r="B47" s="168" t="s">
        <v>4</v>
      </c>
      <c r="C47" s="169">
        <v>2.013888888888889E-2</v>
      </c>
      <c r="D47">
        <v>58467.020139</v>
      </c>
      <c r="E47">
        <v>4.185302E-6</v>
      </c>
      <c r="F47">
        <v>2.7E-11</v>
      </c>
      <c r="G47">
        <v>3.8160000000000001E-13</v>
      </c>
      <c r="H47">
        <v>1.6000000000000001E-16</v>
      </c>
      <c r="I47" s="168" t="s">
        <v>159</v>
      </c>
    </row>
    <row r="48" spans="1:9">
      <c r="A48" s="168" t="s">
        <v>8</v>
      </c>
      <c r="B48" s="168" t="s">
        <v>7</v>
      </c>
      <c r="C48" s="169">
        <v>0.24930555555555556</v>
      </c>
      <c r="D48">
        <v>58477.249305999998</v>
      </c>
      <c r="E48">
        <v>4.5207559999999996E-6</v>
      </c>
      <c r="F48">
        <v>2.9E-11</v>
      </c>
      <c r="G48">
        <v>3.7883999999999998E-13</v>
      </c>
      <c r="H48">
        <v>2E-16</v>
      </c>
      <c r="I48" s="168" t="s">
        <v>159</v>
      </c>
    </row>
    <row r="49" spans="1:9">
      <c r="A49" s="168" t="s">
        <v>29</v>
      </c>
      <c r="B49" s="168" t="s">
        <v>28</v>
      </c>
      <c r="C49" s="169">
        <v>0.24930555555555556</v>
      </c>
      <c r="D49">
        <v>58498.249305999998</v>
      </c>
      <c r="E49">
        <v>5.2144340000000001E-6</v>
      </c>
      <c r="F49">
        <v>2.2000000000000002E-11</v>
      </c>
      <c r="G49">
        <v>7.1729999999999998E-13</v>
      </c>
      <c r="H49">
        <v>1.6000000000000001E-16</v>
      </c>
      <c r="I49" s="168" t="s">
        <v>159</v>
      </c>
    </row>
    <row r="50" spans="1:9">
      <c r="A50" s="168" t="s">
        <v>32</v>
      </c>
      <c r="B50" s="168" t="s">
        <v>31</v>
      </c>
      <c r="C50" s="169">
        <v>0.13194444444444445</v>
      </c>
      <c r="D50">
        <v>58508.131944000001</v>
      </c>
      <c r="E50">
        <v>5.8249449999999997E-6</v>
      </c>
      <c r="F50">
        <v>3.1999999999999999E-11</v>
      </c>
      <c r="G50">
        <v>7.1042000000000002E-13</v>
      </c>
      <c r="H50">
        <v>1.7999999999999999E-16</v>
      </c>
      <c r="I50" s="168" t="s">
        <v>159</v>
      </c>
    </row>
    <row r="51" spans="1:9">
      <c r="A51" s="168" t="s">
        <v>23</v>
      </c>
      <c r="B51" s="168" t="s">
        <v>22</v>
      </c>
      <c r="C51" s="169">
        <v>0.12638888888888888</v>
      </c>
      <c r="D51">
        <v>58518.126388999997</v>
      </c>
      <c r="E51">
        <v>6.4369329999999996E-6</v>
      </c>
      <c r="F51">
        <v>3.9999999999999998E-11</v>
      </c>
      <c r="G51">
        <v>7.0723000000000001E-13</v>
      </c>
      <c r="H51">
        <v>1.03E-15</v>
      </c>
      <c r="I51" s="168" t="s">
        <v>159</v>
      </c>
    </row>
    <row r="52" spans="1:9">
      <c r="A52" s="168" t="s">
        <v>23</v>
      </c>
      <c r="B52" s="168" t="s">
        <v>22</v>
      </c>
      <c r="C52" s="169">
        <v>0.61111111111111116</v>
      </c>
      <c r="D52">
        <v>58518.611110999998</v>
      </c>
      <c r="E52">
        <v>3.8266541000000002E-5</v>
      </c>
      <c r="F52">
        <v>3.5999999999999998E-11</v>
      </c>
      <c r="G52">
        <v>7.0913000000000003E-13</v>
      </c>
      <c r="H52">
        <v>6.7000000000000004E-16</v>
      </c>
      <c r="I52" s="168" t="s">
        <v>159</v>
      </c>
    </row>
    <row r="53" spans="1:9">
      <c r="A53" s="168" t="s">
        <v>26</v>
      </c>
      <c r="B53" s="168" t="s">
        <v>25</v>
      </c>
      <c r="C53" s="169">
        <v>0.125</v>
      </c>
      <c r="D53">
        <v>58528.125</v>
      </c>
      <c r="E53">
        <v>3.7980669999999998E-5</v>
      </c>
      <c r="F53">
        <v>2.7E-11</v>
      </c>
      <c r="G53">
        <v>7.0071999999999997E-13</v>
      </c>
      <c r="H53">
        <v>1.7E-16</v>
      </c>
      <c r="I53" s="168" t="s">
        <v>159</v>
      </c>
    </row>
    <row r="54" spans="1:9">
      <c r="A54" s="168"/>
      <c r="B54" s="168"/>
      <c r="C54" s="169"/>
      <c r="I54" s="168"/>
    </row>
    <row r="55" spans="1:9" ht="18.75">
      <c r="A55" s="168"/>
      <c r="B55" s="48" t="s">
        <v>46</v>
      </c>
      <c r="C55" s="169"/>
      <c r="G55" s="3"/>
      <c r="I55" s="168"/>
    </row>
    <row r="56" spans="1:9" ht="15.75">
      <c r="A56" s="61" t="s">
        <v>40</v>
      </c>
      <c r="B56" s="16"/>
      <c r="C56" s="16"/>
      <c r="D56" s="29"/>
      <c r="E56" s="40" t="s">
        <v>36</v>
      </c>
      <c r="F56" s="16"/>
      <c r="G56" s="17" t="s">
        <v>111</v>
      </c>
      <c r="H56" s="17" t="s">
        <v>111</v>
      </c>
      <c r="I56" s="168"/>
    </row>
    <row r="57" spans="1:9" ht="15.75">
      <c r="A57" s="168"/>
      <c r="B57" s="168"/>
      <c r="C57" s="169"/>
      <c r="E57" s="41" t="s">
        <v>43</v>
      </c>
      <c r="F57" s="16"/>
      <c r="G57" s="30"/>
      <c r="H57" s="17"/>
      <c r="I57" s="168"/>
    </row>
    <row r="58" spans="1:9">
      <c r="A58" s="168" t="s">
        <v>173</v>
      </c>
      <c r="B58" s="168" t="s">
        <v>19</v>
      </c>
      <c r="C58" s="169">
        <v>0.64861111111111114</v>
      </c>
      <c r="D58">
        <v>58405.648610999997</v>
      </c>
      <c r="E58">
        <v>2.072236E-6</v>
      </c>
      <c r="F58">
        <v>4.8000000000000002E-11</v>
      </c>
      <c r="G58">
        <v>4.1209000000000001E-13</v>
      </c>
      <c r="H58">
        <v>3.5000000000000002E-16</v>
      </c>
      <c r="I58" s="168" t="s">
        <v>159</v>
      </c>
    </row>
    <row r="59" spans="1:9">
      <c r="A59" s="168" t="s">
        <v>167</v>
      </c>
      <c r="B59" s="168" t="s">
        <v>10</v>
      </c>
      <c r="C59" s="169">
        <v>2.7083333333333334E-2</v>
      </c>
      <c r="D59">
        <v>58426.027083000001</v>
      </c>
      <c r="E59">
        <v>2.7922760000000001E-6</v>
      </c>
      <c r="F59">
        <v>4.8000000000000002E-11</v>
      </c>
      <c r="G59">
        <v>4.0177000000000001E-13</v>
      </c>
      <c r="H59">
        <v>2.5999999999999998E-16</v>
      </c>
      <c r="I59" s="168" t="s">
        <v>159</v>
      </c>
    </row>
    <row r="60" spans="1:9">
      <c r="A60" s="168" t="s">
        <v>169</v>
      </c>
      <c r="B60" s="168" t="s">
        <v>13</v>
      </c>
      <c r="C60" s="169">
        <v>0.33263888888888887</v>
      </c>
      <c r="D60">
        <v>58436.332639</v>
      </c>
      <c r="E60">
        <v>3.149749E-6</v>
      </c>
      <c r="F60">
        <v>3E-11</v>
      </c>
      <c r="G60">
        <v>3.9859000000000002E-13</v>
      </c>
      <c r="H60">
        <v>2.4E-16</v>
      </c>
      <c r="I60" s="168" t="s">
        <v>159</v>
      </c>
    </row>
    <row r="61" spans="1:9">
      <c r="A61" s="168" t="s">
        <v>171</v>
      </c>
      <c r="B61" s="168" t="s">
        <v>16</v>
      </c>
      <c r="C61" s="169">
        <v>0.99930555555555556</v>
      </c>
      <c r="D61">
        <v>58445.999305999998</v>
      </c>
      <c r="E61">
        <v>3.4810959999999999E-6</v>
      </c>
      <c r="F61">
        <v>2.9E-11</v>
      </c>
      <c r="G61">
        <v>3.9113999999999999E-13</v>
      </c>
      <c r="H61">
        <v>2.9999999999999999E-16</v>
      </c>
      <c r="I61" s="168" t="s">
        <v>159</v>
      </c>
    </row>
    <row r="62" spans="1:9">
      <c r="A62" s="168" t="s">
        <v>161</v>
      </c>
      <c r="B62" s="168" t="s">
        <v>1</v>
      </c>
      <c r="C62" s="169">
        <v>0.79097222222222219</v>
      </c>
      <c r="D62">
        <v>58456.790972000003</v>
      </c>
      <c r="E62">
        <v>3.845752E-6</v>
      </c>
      <c r="F62">
        <v>3.3999999999999999E-11</v>
      </c>
      <c r="G62">
        <v>3.8605000000000001E-13</v>
      </c>
      <c r="H62">
        <v>2.1000000000000001E-16</v>
      </c>
      <c r="I62" s="168" t="s">
        <v>159</v>
      </c>
    </row>
    <row r="63" spans="1:9">
      <c r="A63" s="168" t="s">
        <v>163</v>
      </c>
      <c r="B63" s="168" t="s">
        <v>4</v>
      </c>
      <c r="C63" s="169">
        <v>2.013888888888889E-2</v>
      </c>
      <c r="D63">
        <v>58467.020139</v>
      </c>
      <c r="E63">
        <v>4.1852600000000001E-6</v>
      </c>
      <c r="F63">
        <v>2.7E-11</v>
      </c>
      <c r="G63">
        <v>3.8163000000000001E-13</v>
      </c>
      <c r="H63">
        <v>1.6000000000000001E-16</v>
      </c>
      <c r="I63" s="168" t="s">
        <v>159</v>
      </c>
    </row>
    <row r="64" spans="1:9">
      <c r="A64" s="168" t="s">
        <v>165</v>
      </c>
      <c r="B64" s="168" t="s">
        <v>7</v>
      </c>
      <c r="C64" s="169">
        <v>0.24930555555555556</v>
      </c>
      <c r="D64">
        <v>58477.249305999998</v>
      </c>
      <c r="E64">
        <v>4.5206390000000004E-6</v>
      </c>
      <c r="F64">
        <v>2.9E-11</v>
      </c>
      <c r="G64">
        <v>3.7919000000000002E-13</v>
      </c>
      <c r="H64">
        <v>2E-16</v>
      </c>
      <c r="I64" s="168" t="s">
        <v>159</v>
      </c>
    </row>
    <row r="65" spans="1:9">
      <c r="A65" s="168" t="s">
        <v>179</v>
      </c>
      <c r="B65" s="168" t="s">
        <v>28</v>
      </c>
      <c r="C65" s="169">
        <v>0.24930555555555556</v>
      </c>
      <c r="D65">
        <v>58498.249305999998</v>
      </c>
      <c r="E65">
        <v>5.2144149999999998E-6</v>
      </c>
      <c r="F65">
        <v>2.2000000000000002E-11</v>
      </c>
      <c r="G65">
        <v>7.1779000000000001E-13</v>
      </c>
      <c r="H65">
        <v>1.6000000000000001E-16</v>
      </c>
      <c r="I65" s="168" t="s">
        <v>159</v>
      </c>
    </row>
    <row r="66" spans="1:9">
      <c r="A66" s="168" t="s">
        <v>181</v>
      </c>
      <c r="B66" s="168" t="s">
        <v>31</v>
      </c>
      <c r="C66" s="169">
        <v>0.13194444444444445</v>
      </c>
      <c r="D66">
        <v>58508.131944000001</v>
      </c>
      <c r="E66">
        <v>5.8248569999999998E-6</v>
      </c>
      <c r="F66">
        <v>3.1999999999999999E-11</v>
      </c>
      <c r="G66">
        <v>7.1069999999999999E-13</v>
      </c>
      <c r="H66">
        <v>1.7999999999999999E-16</v>
      </c>
      <c r="I66" s="168" t="s">
        <v>159</v>
      </c>
    </row>
    <row r="67" spans="1:9">
      <c r="A67" s="168" t="s">
        <v>175</v>
      </c>
      <c r="B67" s="168" t="s">
        <v>22</v>
      </c>
      <c r="C67" s="169">
        <v>0.12638888888888888</v>
      </c>
      <c r="D67">
        <v>58518.126388999997</v>
      </c>
      <c r="E67">
        <v>6.4369579999999996E-6</v>
      </c>
      <c r="F67">
        <v>3.9999999999999998E-11</v>
      </c>
      <c r="G67">
        <v>7.0707000000000004E-13</v>
      </c>
      <c r="H67">
        <v>1.03E-15</v>
      </c>
      <c r="I67" s="168" t="s">
        <v>159</v>
      </c>
    </row>
    <row r="68" spans="1:9">
      <c r="A68" s="168" t="s">
        <v>175</v>
      </c>
      <c r="B68" s="168" t="s">
        <v>22</v>
      </c>
      <c r="C68" s="169">
        <v>0.61111111111111116</v>
      </c>
      <c r="D68">
        <v>58518.611110999998</v>
      </c>
      <c r="E68">
        <v>3.8266567E-5</v>
      </c>
      <c r="F68">
        <v>3.5999999999999998E-11</v>
      </c>
      <c r="G68">
        <v>7.0895000000000002E-13</v>
      </c>
      <c r="H68">
        <v>6.7000000000000004E-16</v>
      </c>
      <c r="I68" s="168" t="s">
        <v>159</v>
      </c>
    </row>
    <row r="69" spans="1:9">
      <c r="A69" s="168" t="s">
        <v>177</v>
      </c>
      <c r="B69" s="168" t="s">
        <v>25</v>
      </c>
      <c r="C69" s="169">
        <v>0.125</v>
      </c>
      <c r="D69">
        <v>58528.125</v>
      </c>
      <c r="E69">
        <v>3.7980634E-5</v>
      </c>
      <c r="F69">
        <v>2.7E-11</v>
      </c>
      <c r="G69">
        <v>7.0108999999999999E-13</v>
      </c>
      <c r="H69">
        <v>1.7E-16</v>
      </c>
      <c r="I69" s="168" t="s">
        <v>159</v>
      </c>
    </row>
    <row r="70" spans="1:9" ht="15.75" thickBot="1">
      <c r="A70" s="168"/>
      <c r="B70" s="168"/>
      <c r="C70" s="169"/>
      <c r="I70" s="168"/>
    </row>
    <row r="71" spans="1:9">
      <c r="A71" s="184"/>
      <c r="B71" s="185"/>
      <c r="C71" s="186"/>
      <c r="D71" s="187" t="s">
        <v>86</v>
      </c>
      <c r="E71" s="188" t="s">
        <v>70</v>
      </c>
      <c r="F71" s="188" t="s">
        <v>42</v>
      </c>
      <c r="G71" s="189" t="s">
        <v>33</v>
      </c>
      <c r="H71" s="190" t="s">
        <v>34</v>
      </c>
      <c r="I71" s="191"/>
    </row>
    <row r="72" spans="1:9" ht="15.75">
      <c r="A72" s="61" t="s">
        <v>109</v>
      </c>
      <c r="B72" s="16"/>
      <c r="C72" s="16"/>
      <c r="D72" s="29"/>
      <c r="E72" s="40" t="s">
        <v>36</v>
      </c>
      <c r="F72" s="16"/>
      <c r="G72" s="17" t="s">
        <v>111</v>
      </c>
      <c r="H72" s="17" t="s">
        <v>111</v>
      </c>
      <c r="I72" s="168"/>
    </row>
    <row r="73" spans="1:9" ht="15.75">
      <c r="A73" s="192"/>
      <c r="B73" s="193"/>
      <c r="C73" s="194"/>
      <c r="D73" s="29"/>
      <c r="E73" s="40"/>
      <c r="F73" s="16"/>
      <c r="G73" s="16"/>
      <c r="H73" s="17"/>
      <c r="I73" s="195"/>
    </row>
    <row r="74" spans="1:9">
      <c r="A74" s="192" t="s">
        <v>188</v>
      </c>
      <c r="B74" s="193" t="s">
        <v>19</v>
      </c>
      <c r="C74" s="194">
        <v>0.64861111111111114</v>
      </c>
      <c r="D74" s="16">
        <v>58405.648610999997</v>
      </c>
      <c r="E74" s="16">
        <v>2.0719419999999999E-6</v>
      </c>
      <c r="F74" s="16">
        <v>5.2999999999999998E-11</v>
      </c>
      <c r="G74" s="196">
        <v>4.1371000000000001E-13</v>
      </c>
      <c r="H74" s="16">
        <v>3.8999999999999998E-16</v>
      </c>
      <c r="I74" s="195" t="s">
        <v>159</v>
      </c>
    </row>
    <row r="75" spans="1:9">
      <c r="A75" s="192" t="s">
        <v>185</v>
      </c>
      <c r="B75" s="193" t="s">
        <v>10</v>
      </c>
      <c r="C75" s="194">
        <v>2.7083333333333334E-2</v>
      </c>
      <c r="D75" s="16">
        <v>58426.027083000001</v>
      </c>
      <c r="E75" s="16">
        <v>2.7920269999999998E-6</v>
      </c>
      <c r="F75" s="16">
        <v>4.8000000000000002E-11</v>
      </c>
      <c r="G75" s="196">
        <v>4.0275999999999999E-13</v>
      </c>
      <c r="H75" s="16">
        <v>2.5999999999999998E-16</v>
      </c>
      <c r="I75" s="195" t="s">
        <v>159</v>
      </c>
    </row>
    <row r="76" spans="1:9">
      <c r="A76" s="192" t="s">
        <v>186</v>
      </c>
      <c r="B76" s="193" t="s">
        <v>13</v>
      </c>
      <c r="C76" s="194">
        <v>0.33263888888888887</v>
      </c>
      <c r="D76" s="16">
        <v>58436.332639</v>
      </c>
      <c r="E76" s="16">
        <v>3.1498279999999998E-6</v>
      </c>
      <c r="F76" s="16">
        <v>2.9E-11</v>
      </c>
      <c r="G76" s="196">
        <v>3.9820999999999998E-13</v>
      </c>
      <c r="H76" s="16">
        <v>2.2999999999999999E-16</v>
      </c>
      <c r="I76" s="195" t="s">
        <v>159</v>
      </c>
    </row>
    <row r="77" spans="1:9">
      <c r="A77" s="192" t="s">
        <v>187</v>
      </c>
      <c r="B77" s="193" t="s">
        <v>16</v>
      </c>
      <c r="C77" s="194">
        <v>0.99930555555555556</v>
      </c>
      <c r="D77" s="16">
        <v>58445.999305999998</v>
      </c>
      <c r="E77" s="16">
        <v>3.4810560000000001E-6</v>
      </c>
      <c r="F77" s="16">
        <v>2.6000000000000001E-11</v>
      </c>
      <c r="G77" s="196">
        <v>3.9216999999999998E-13</v>
      </c>
      <c r="H77" s="16">
        <v>2.8000000000000001E-16</v>
      </c>
      <c r="I77" s="195" t="s">
        <v>159</v>
      </c>
    </row>
    <row r="78" spans="1:9">
      <c r="A78" s="192" t="s">
        <v>182</v>
      </c>
      <c r="B78" s="193" t="s">
        <v>1</v>
      </c>
      <c r="C78" s="194">
        <v>0.79097222222222219</v>
      </c>
      <c r="D78" s="16">
        <v>58456.790972000003</v>
      </c>
      <c r="E78" s="16">
        <v>3.845589E-6</v>
      </c>
      <c r="F78" s="16">
        <v>3.1999999999999999E-11</v>
      </c>
      <c r="G78" s="196">
        <v>3.8635000000000001E-13</v>
      </c>
      <c r="H78" s="16">
        <v>2.2E-16</v>
      </c>
      <c r="I78" s="195" t="s">
        <v>159</v>
      </c>
    </row>
    <row r="79" spans="1:9">
      <c r="A79" s="192" t="s">
        <v>183</v>
      </c>
      <c r="B79" s="193" t="s">
        <v>4</v>
      </c>
      <c r="C79" s="194">
        <v>2.013888888888889E-2</v>
      </c>
      <c r="D79" s="16">
        <v>58467.020139</v>
      </c>
      <c r="E79" s="16">
        <v>4.185277E-6</v>
      </c>
      <c r="F79" s="16">
        <v>2.8E-11</v>
      </c>
      <c r="G79" s="16">
        <v>3.8148000000000001E-13</v>
      </c>
      <c r="H79" s="16">
        <v>1.6000000000000001E-16</v>
      </c>
      <c r="I79" s="195" t="s">
        <v>159</v>
      </c>
    </row>
    <row r="80" spans="1:9">
      <c r="A80" s="192" t="s">
        <v>184</v>
      </c>
      <c r="B80" s="193" t="s">
        <v>7</v>
      </c>
      <c r="C80" s="194">
        <v>0.24930555555555556</v>
      </c>
      <c r="D80" s="16">
        <v>58477.249305999998</v>
      </c>
      <c r="E80" s="16">
        <v>4.5206910000000002E-6</v>
      </c>
      <c r="F80" s="16">
        <v>2.8E-11</v>
      </c>
      <c r="G80" s="16">
        <v>3.7844E-13</v>
      </c>
      <c r="H80" s="16">
        <v>1.9000000000000001E-16</v>
      </c>
      <c r="I80" s="195" t="s">
        <v>159</v>
      </c>
    </row>
    <row r="81" spans="1:9">
      <c r="A81" s="192" t="s">
        <v>190</v>
      </c>
      <c r="B81" s="193" t="s">
        <v>28</v>
      </c>
      <c r="C81" s="194">
        <v>0.24930555555555556</v>
      </c>
      <c r="D81" s="16">
        <v>58498.249305999998</v>
      </c>
      <c r="E81" s="16">
        <v>5.2144060000000002E-6</v>
      </c>
      <c r="F81" s="16">
        <v>2.0999999999999999E-11</v>
      </c>
      <c r="G81" s="16">
        <v>7.1755000000000001E-13</v>
      </c>
      <c r="H81" s="16">
        <v>1.5E-16</v>
      </c>
      <c r="I81" s="195" t="s">
        <v>159</v>
      </c>
    </row>
    <row r="82" spans="1:9">
      <c r="A82" s="192" t="s">
        <v>191</v>
      </c>
      <c r="B82" s="193" t="s">
        <v>31</v>
      </c>
      <c r="C82" s="194">
        <v>0.13194444444444445</v>
      </c>
      <c r="D82" s="16">
        <v>58508.131944000001</v>
      </c>
      <c r="E82" s="16">
        <v>5.8248539999999999E-6</v>
      </c>
      <c r="F82" s="16">
        <v>3.5999999999999998E-11</v>
      </c>
      <c r="G82" s="16">
        <v>7.1109999999999997E-13</v>
      </c>
      <c r="H82" s="16">
        <v>1.9000000000000001E-16</v>
      </c>
      <c r="I82" s="195" t="s">
        <v>159</v>
      </c>
    </row>
    <row r="83" spans="1:9" ht="15.75" thickBot="1">
      <c r="A83" s="197" t="s">
        <v>189</v>
      </c>
      <c r="B83" s="198" t="s">
        <v>25</v>
      </c>
      <c r="C83" s="199">
        <v>0.12430555555555556</v>
      </c>
      <c r="D83" s="200">
        <v>58528.124305999998</v>
      </c>
      <c r="E83" s="200">
        <v>3.7980618000000003E-5</v>
      </c>
      <c r="F83" s="200">
        <v>3E-11</v>
      </c>
      <c r="G83" s="200">
        <v>7.0070000000000003E-13</v>
      </c>
      <c r="H83" s="200">
        <v>1.9000000000000001E-16</v>
      </c>
      <c r="I83" s="201" t="s">
        <v>159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B4F9-87A5-4742-879B-A2CF6922D02D}">
  <dimension ref="A1:S62"/>
  <sheetViews>
    <sheetView workbookViewId="0"/>
  </sheetViews>
  <sheetFormatPr defaultRowHeight="15"/>
  <cols>
    <col min="1" max="1" width="39.140625" customWidth="1"/>
    <col min="4" max="4" width="9.140625" style="4"/>
    <col min="7" max="7" width="10.28515625" style="3" bestFit="1" customWidth="1"/>
    <col min="9" max="9" width="6" customWidth="1"/>
    <col min="10" max="10" width="6.28515625" customWidth="1"/>
    <col min="11" max="13" width="0" hidden="1" customWidth="1"/>
    <col min="16" max="16" width="10.28515625" style="3" bestFit="1" customWidth="1"/>
  </cols>
  <sheetData>
    <row r="1" spans="1:17">
      <c r="A1" t="s">
        <v>37</v>
      </c>
    </row>
    <row r="2" spans="1:17">
      <c r="A2" t="s">
        <v>38</v>
      </c>
    </row>
    <row r="3" spans="1:17">
      <c r="A3" t="s">
        <v>39</v>
      </c>
    </row>
    <row r="4" spans="1:17">
      <c r="A4" t="s">
        <v>40</v>
      </c>
    </row>
    <row r="5" spans="1:17" ht="18.75">
      <c r="C5" s="48" t="s">
        <v>46</v>
      </c>
      <c r="N5" s="48" t="s">
        <v>46</v>
      </c>
    </row>
    <row r="6" spans="1:17">
      <c r="A6" s="52" t="s">
        <v>39</v>
      </c>
      <c r="B6" s="13"/>
      <c r="C6" s="13"/>
      <c r="D6" s="27" t="s">
        <v>86</v>
      </c>
      <c r="E6" s="13" t="s">
        <v>70</v>
      </c>
      <c r="F6" s="13" t="s">
        <v>42</v>
      </c>
      <c r="G6" s="28" t="s">
        <v>33</v>
      </c>
      <c r="H6" s="14" t="s">
        <v>34</v>
      </c>
      <c r="N6" s="12" t="s">
        <v>70</v>
      </c>
      <c r="O6" s="13" t="s">
        <v>42</v>
      </c>
      <c r="P6" s="28" t="s">
        <v>33</v>
      </c>
      <c r="Q6" s="14" t="s">
        <v>34</v>
      </c>
    </row>
    <row r="7" spans="1:17" ht="15.75">
      <c r="A7" s="15"/>
      <c r="B7" s="16"/>
      <c r="C7" s="16"/>
      <c r="D7" s="29"/>
      <c r="E7" s="40" t="s">
        <v>36</v>
      </c>
      <c r="F7" s="16"/>
      <c r="G7" s="17" t="s">
        <v>111</v>
      </c>
      <c r="H7" s="17" t="s">
        <v>111</v>
      </c>
      <c r="N7" s="41" t="s">
        <v>43</v>
      </c>
      <c r="O7" s="16"/>
      <c r="P7" s="30"/>
      <c r="Q7" s="17"/>
    </row>
    <row r="8" spans="1:17">
      <c r="A8" s="15" t="s">
        <v>18</v>
      </c>
      <c r="B8" s="16" t="s">
        <v>19</v>
      </c>
      <c r="C8" s="31">
        <v>0.64861111111111114</v>
      </c>
      <c r="D8" s="29">
        <v>58405.648610999997</v>
      </c>
      <c r="E8" s="22">
        <v>2.0722179999999999E-6</v>
      </c>
      <c r="F8" s="22">
        <v>4.6000000000000003E-11</v>
      </c>
      <c r="G8" s="30">
        <v>4.1218000000000002E-13</v>
      </c>
      <c r="H8" s="32">
        <v>3.4E-16</v>
      </c>
      <c r="K8" t="s">
        <v>19</v>
      </c>
      <c r="L8" s="1">
        <v>0.64861111111111114</v>
      </c>
      <c r="M8">
        <v>58405.648610999997</v>
      </c>
      <c r="N8" s="21">
        <v>2.0722089999999999E-6</v>
      </c>
      <c r="O8" s="22">
        <v>4.6000000000000003E-11</v>
      </c>
      <c r="P8" s="164">
        <v>4.1217E-13</v>
      </c>
      <c r="Q8" s="32">
        <v>3.4E-16</v>
      </c>
    </row>
    <row r="9" spans="1:17">
      <c r="A9" s="15" t="s">
        <v>9</v>
      </c>
      <c r="B9" s="16" t="s">
        <v>10</v>
      </c>
      <c r="C9" s="31">
        <v>2.7083333333333334E-2</v>
      </c>
      <c r="D9" s="29">
        <v>58426.027083000001</v>
      </c>
      <c r="E9" s="22">
        <v>2.7923400000000002E-6</v>
      </c>
      <c r="F9" s="22">
        <v>4.1999999999999997E-11</v>
      </c>
      <c r="G9" s="30">
        <v>4.0148999999999999E-13</v>
      </c>
      <c r="H9" s="32">
        <v>2.2E-16</v>
      </c>
      <c r="K9" t="s">
        <v>10</v>
      </c>
      <c r="L9" s="1">
        <v>2.7083333333333334E-2</v>
      </c>
      <c r="M9">
        <v>58426.027083000001</v>
      </c>
      <c r="N9" s="21">
        <v>2.7923049999999999E-6</v>
      </c>
      <c r="O9" s="22">
        <v>4.1999999999999997E-11</v>
      </c>
      <c r="P9" s="164">
        <v>4.0157000000000002E-13</v>
      </c>
      <c r="Q9" s="32">
        <v>2.2E-16</v>
      </c>
    </row>
    <row r="10" spans="1:17">
      <c r="A10" s="15" t="s">
        <v>12</v>
      </c>
      <c r="B10" s="16" t="s">
        <v>13</v>
      </c>
      <c r="C10" s="31">
        <v>0.33263888888888887</v>
      </c>
      <c r="D10" s="29">
        <v>58436.332639</v>
      </c>
      <c r="E10" s="22">
        <v>3.14979E-6</v>
      </c>
      <c r="F10" s="22">
        <v>2.8E-11</v>
      </c>
      <c r="G10" s="30">
        <v>3.9864000000000001E-13</v>
      </c>
      <c r="H10" s="32">
        <v>2.2E-16</v>
      </c>
      <c r="K10" t="s">
        <v>13</v>
      </c>
      <c r="L10" s="1">
        <v>0.33263888888888887</v>
      </c>
      <c r="M10">
        <v>58436.332639</v>
      </c>
      <c r="N10" s="21">
        <v>3.1497460000000001E-6</v>
      </c>
      <c r="O10" s="22">
        <v>2.8E-11</v>
      </c>
      <c r="P10" s="164">
        <v>3.9865000000000002E-13</v>
      </c>
      <c r="Q10" s="32">
        <v>2.2E-16</v>
      </c>
    </row>
    <row r="11" spans="1:17">
      <c r="A11" s="15" t="s">
        <v>15</v>
      </c>
      <c r="B11" s="16" t="s">
        <v>16</v>
      </c>
      <c r="C11" s="31">
        <v>0.99930555555555556</v>
      </c>
      <c r="D11" s="29">
        <v>58445.999305999998</v>
      </c>
      <c r="E11" s="22">
        <v>3.4810689999999998E-6</v>
      </c>
      <c r="F11" s="22">
        <v>2.8E-11</v>
      </c>
      <c r="G11" s="30">
        <v>3.9125000000000002E-13</v>
      </c>
      <c r="H11" s="32">
        <v>2.9999999999999999E-16</v>
      </c>
      <c r="K11" t="s">
        <v>16</v>
      </c>
      <c r="L11" s="1">
        <v>0.99930555555555556</v>
      </c>
      <c r="M11">
        <v>58445.999305999998</v>
      </c>
      <c r="N11" s="21">
        <v>3.4810330000000001E-6</v>
      </c>
      <c r="O11" s="22">
        <v>2.8E-11</v>
      </c>
      <c r="P11" s="164">
        <v>3.9128000000000003E-13</v>
      </c>
      <c r="Q11" s="32">
        <v>2.9999999999999999E-16</v>
      </c>
    </row>
    <row r="12" spans="1:17">
      <c r="A12" s="15" t="s">
        <v>0</v>
      </c>
      <c r="B12" s="16" t="s">
        <v>1</v>
      </c>
      <c r="C12" s="31">
        <v>0.7909722222222223</v>
      </c>
      <c r="D12" s="29">
        <v>58456.790972000003</v>
      </c>
      <c r="E12" s="22">
        <v>3.8457240000000001E-6</v>
      </c>
      <c r="F12" s="22">
        <v>2.9E-11</v>
      </c>
      <c r="G12" s="30">
        <v>3.8628E-13</v>
      </c>
      <c r="H12" s="32">
        <v>1.9000000000000001E-16</v>
      </c>
      <c r="K12" t="s">
        <v>1</v>
      </c>
      <c r="L12" s="1">
        <v>0.7909722222222223</v>
      </c>
      <c r="M12">
        <v>58456.790972000003</v>
      </c>
      <c r="N12" s="21">
        <v>3.8457119999999998E-6</v>
      </c>
      <c r="O12" s="22">
        <v>2.9E-11</v>
      </c>
      <c r="P12" s="164">
        <v>3.8618999999999999E-13</v>
      </c>
      <c r="Q12" s="32">
        <v>1.9000000000000001E-16</v>
      </c>
    </row>
    <row r="13" spans="1:17">
      <c r="A13" s="15" t="s">
        <v>3</v>
      </c>
      <c r="B13" s="16" t="s">
        <v>4</v>
      </c>
      <c r="C13" s="31">
        <v>2.013888888888889E-2</v>
      </c>
      <c r="D13" s="29">
        <v>58467.020139</v>
      </c>
      <c r="E13" s="22">
        <v>4.1852829999999997E-6</v>
      </c>
      <c r="F13" s="22">
        <v>2.6000000000000001E-11</v>
      </c>
      <c r="G13" s="30">
        <v>3.8155000000000003E-13</v>
      </c>
      <c r="H13" s="32">
        <v>1.5E-16</v>
      </c>
      <c r="K13" t="s">
        <v>4</v>
      </c>
      <c r="L13" s="1">
        <v>2.013888888888889E-2</v>
      </c>
      <c r="M13">
        <v>58467.020139</v>
      </c>
      <c r="N13" s="21">
        <v>4.1852579999999997E-6</v>
      </c>
      <c r="O13" s="22">
        <v>2.6000000000000001E-11</v>
      </c>
      <c r="P13" s="164">
        <v>3.8158999999999999E-13</v>
      </c>
      <c r="Q13" s="32">
        <v>1.5E-16</v>
      </c>
    </row>
    <row r="14" spans="1:17">
      <c r="A14" s="15" t="s">
        <v>6</v>
      </c>
      <c r="B14" s="16" t="s">
        <v>7</v>
      </c>
      <c r="C14" s="31">
        <v>0.24930555555555556</v>
      </c>
      <c r="D14" s="29">
        <v>58477.249305999998</v>
      </c>
      <c r="E14" s="22">
        <v>4.5206719999999998E-6</v>
      </c>
      <c r="F14" s="22">
        <v>2.7E-11</v>
      </c>
      <c r="G14" s="30">
        <v>3.7925999999999999E-13</v>
      </c>
      <c r="H14" s="32">
        <v>1.9000000000000001E-16</v>
      </c>
      <c r="K14" t="s">
        <v>7</v>
      </c>
      <c r="L14" s="1">
        <v>0.24930555555555556</v>
      </c>
      <c r="M14">
        <v>58477.249305999998</v>
      </c>
      <c r="N14" s="21">
        <v>4.5206369999999999E-6</v>
      </c>
      <c r="O14" s="22">
        <v>2.7E-11</v>
      </c>
      <c r="P14" s="164">
        <v>3.7925000000000002E-13</v>
      </c>
      <c r="Q14" s="32">
        <v>1.9000000000000001E-16</v>
      </c>
    </row>
    <row r="15" spans="1:17">
      <c r="A15" s="15" t="s">
        <v>27</v>
      </c>
      <c r="B15" s="16" t="s">
        <v>28</v>
      </c>
      <c r="C15" s="31">
        <v>0.24930555555555556</v>
      </c>
      <c r="D15" s="29">
        <v>58498.249305999998</v>
      </c>
      <c r="E15" s="22">
        <v>5.2144259999999999E-6</v>
      </c>
      <c r="F15" s="22">
        <v>1.9999999999999999E-11</v>
      </c>
      <c r="G15" s="30">
        <v>7.1787000000000005E-13</v>
      </c>
      <c r="H15" s="32">
        <v>1.4000000000000001E-16</v>
      </c>
      <c r="K15" t="s">
        <v>28</v>
      </c>
      <c r="L15" s="1">
        <v>0.24930555555555556</v>
      </c>
      <c r="M15">
        <v>58498.249305999998</v>
      </c>
      <c r="N15" s="21">
        <v>5.2144109999999997E-6</v>
      </c>
      <c r="O15" s="22">
        <v>1.9999999999999999E-11</v>
      </c>
      <c r="P15" s="164">
        <v>7.1787999999999997E-13</v>
      </c>
      <c r="Q15" s="32">
        <v>1.4000000000000001E-16</v>
      </c>
    </row>
    <row r="16" spans="1:17">
      <c r="A16" s="15" t="s">
        <v>30</v>
      </c>
      <c r="B16" s="16" t="s">
        <v>31</v>
      </c>
      <c r="C16" s="31">
        <v>0.13194444444444445</v>
      </c>
      <c r="D16" s="29">
        <v>58508.131944000001</v>
      </c>
      <c r="E16" s="22">
        <v>5.8249260000000002E-6</v>
      </c>
      <c r="F16" s="22">
        <v>2.7E-11</v>
      </c>
      <c r="G16" s="30">
        <v>7.1077000000000001E-13</v>
      </c>
      <c r="H16" s="32">
        <v>1.6000000000000001E-16</v>
      </c>
      <c r="K16" t="s">
        <v>31</v>
      </c>
      <c r="L16" s="1">
        <v>0.13194444444444445</v>
      </c>
      <c r="M16">
        <v>58508.131944000001</v>
      </c>
      <c r="N16" s="21">
        <v>5.824911E-6</v>
      </c>
      <c r="O16" s="22">
        <v>2.7E-11</v>
      </c>
      <c r="P16" s="164">
        <v>7.1072000000000003E-13</v>
      </c>
      <c r="Q16" s="32">
        <v>1.6000000000000001E-16</v>
      </c>
    </row>
    <row r="17" spans="1:19">
      <c r="A17" s="15" t="s">
        <v>21</v>
      </c>
      <c r="B17" s="16" t="s">
        <v>22</v>
      </c>
      <c r="C17" s="31">
        <v>0.12638888888888888</v>
      </c>
      <c r="D17" s="29">
        <v>58518.126388999997</v>
      </c>
      <c r="E17" s="22">
        <v>6.4369729999999998E-6</v>
      </c>
      <c r="F17" s="22">
        <v>3.5999999999999998E-11</v>
      </c>
      <c r="G17" s="30">
        <v>7.0690000000000005E-13</v>
      </c>
      <c r="H17" s="32">
        <v>9.2999999999999993E-16</v>
      </c>
      <c r="K17" t="s">
        <v>22</v>
      </c>
      <c r="L17" s="1">
        <v>0.12638888888888888</v>
      </c>
      <c r="M17">
        <v>58518.126388999997</v>
      </c>
      <c r="N17" s="21">
        <v>6.4369600000000001E-6</v>
      </c>
      <c r="O17" s="22">
        <v>3.5999999999999998E-11</v>
      </c>
      <c r="P17" s="30">
        <v>7.0701999999999995E-13</v>
      </c>
      <c r="Q17" s="32">
        <v>9.2999999999999993E-16</v>
      </c>
    </row>
    <row r="18" spans="1:19">
      <c r="A18" s="15" t="s">
        <v>21</v>
      </c>
      <c r="B18" s="16" t="s">
        <v>22</v>
      </c>
      <c r="C18" s="31">
        <v>0.61111111111111105</v>
      </c>
      <c r="D18" s="29">
        <v>58518.611110999998</v>
      </c>
      <c r="E18" s="22">
        <v>3.8266570999999998E-5</v>
      </c>
      <c r="F18" s="22">
        <v>3.1999999999999999E-11</v>
      </c>
      <c r="G18" s="30">
        <v>7.0924000000000002E-13</v>
      </c>
      <c r="H18" s="32">
        <v>6.0999999999999995E-16</v>
      </c>
      <c r="K18" t="s">
        <v>22</v>
      </c>
      <c r="L18" s="1">
        <v>0.61111111111111105</v>
      </c>
      <c r="M18">
        <v>58518.611110999998</v>
      </c>
      <c r="N18" s="21">
        <v>3.8266563000000003E-5</v>
      </c>
      <c r="O18" s="22">
        <v>3.1999999999999999E-11</v>
      </c>
      <c r="P18" s="30">
        <v>7.0903999999999998E-13</v>
      </c>
      <c r="Q18" s="32">
        <v>6.0999999999999995E-16</v>
      </c>
    </row>
    <row r="19" spans="1:19">
      <c r="A19" s="23" t="s">
        <v>24</v>
      </c>
      <c r="B19" s="24" t="s">
        <v>25</v>
      </c>
      <c r="C19" s="33">
        <v>0.125</v>
      </c>
      <c r="D19" s="34">
        <v>58528.125</v>
      </c>
      <c r="E19" s="25">
        <v>3.7980649999999997E-5</v>
      </c>
      <c r="F19" s="25">
        <v>2.4000000000000001E-11</v>
      </c>
      <c r="G19" s="35">
        <v>7.0104000000000001E-13</v>
      </c>
      <c r="H19" s="36">
        <v>1.5E-16</v>
      </c>
      <c r="K19" t="s">
        <v>25</v>
      </c>
      <c r="L19" s="1">
        <v>0.125</v>
      </c>
      <c r="M19">
        <v>58528.125</v>
      </c>
      <c r="N19" s="42">
        <v>3.7980642999999998E-5</v>
      </c>
      <c r="O19" s="25">
        <v>2.4000000000000001E-11</v>
      </c>
      <c r="P19" s="35">
        <v>7.0111000000000003E-13</v>
      </c>
      <c r="Q19" s="36">
        <v>1.5E-16</v>
      </c>
      <c r="S19" s="166"/>
    </row>
    <row r="20" spans="1:19">
      <c r="A20" s="16"/>
      <c r="B20" s="16"/>
      <c r="C20" s="31"/>
      <c r="D20" s="29"/>
      <c r="E20" s="22"/>
      <c r="F20" s="22"/>
      <c r="G20" s="30"/>
      <c r="H20" s="22"/>
      <c r="L20" s="1"/>
      <c r="N20" s="22"/>
      <c r="O20" s="22"/>
      <c r="P20" s="30"/>
      <c r="Q20" s="22"/>
    </row>
    <row r="22" spans="1:19">
      <c r="A22" s="12"/>
      <c r="B22" s="13"/>
      <c r="C22" s="13"/>
      <c r="D22" s="27" t="s">
        <v>86</v>
      </c>
      <c r="E22" s="13" t="s">
        <v>70</v>
      </c>
      <c r="F22" s="13" t="s">
        <v>42</v>
      </c>
      <c r="G22" s="28" t="s">
        <v>33</v>
      </c>
      <c r="H22" s="14" t="s">
        <v>34</v>
      </c>
    </row>
    <row r="23" spans="1:19" ht="15.75">
      <c r="A23" s="61" t="s">
        <v>40</v>
      </c>
      <c r="B23" s="16"/>
      <c r="C23" s="16"/>
      <c r="D23" s="29"/>
      <c r="E23" s="40" t="s">
        <v>36</v>
      </c>
      <c r="F23" s="16"/>
      <c r="G23" s="17" t="s">
        <v>111</v>
      </c>
      <c r="H23" s="17" t="s">
        <v>111</v>
      </c>
      <c r="N23" s="62" t="s">
        <v>43</v>
      </c>
      <c r="O23" s="13"/>
      <c r="P23" s="28"/>
      <c r="Q23" s="14"/>
    </row>
    <row r="24" spans="1:19" ht="15.75">
      <c r="A24" s="61"/>
      <c r="B24" s="16"/>
      <c r="C24" s="16"/>
      <c r="D24" s="29"/>
      <c r="E24" s="40"/>
      <c r="F24" s="16"/>
      <c r="G24" s="16"/>
      <c r="H24" s="17"/>
      <c r="N24" s="62"/>
      <c r="O24" s="13"/>
      <c r="P24" s="28"/>
      <c r="Q24" s="14"/>
    </row>
    <row r="25" spans="1:19">
      <c r="A25" s="12" t="s">
        <v>20</v>
      </c>
      <c r="B25" s="13" t="s">
        <v>19</v>
      </c>
      <c r="C25" s="37">
        <v>0.64861111111111114</v>
      </c>
      <c r="D25" s="27">
        <v>58405.648610999997</v>
      </c>
      <c r="E25" s="38">
        <v>2.0721590000000002E-6</v>
      </c>
      <c r="F25" s="38">
        <v>4.8000000000000002E-11</v>
      </c>
      <c r="G25" s="28">
        <v>4.1274999999999998E-13</v>
      </c>
      <c r="H25" s="39">
        <v>3.5000000000000002E-16</v>
      </c>
      <c r="K25" t="s">
        <v>19</v>
      </c>
      <c r="L25" s="1">
        <v>0.64861111111111114</v>
      </c>
      <c r="M25">
        <v>58405.648610999997</v>
      </c>
      <c r="N25" s="43">
        <v>2.072236E-6</v>
      </c>
      <c r="O25" s="38">
        <v>4.8000000000000002E-11</v>
      </c>
      <c r="P25" s="165">
        <v>4.1209000000000001E-13</v>
      </c>
      <c r="Q25" s="39">
        <v>3.5000000000000002E-16</v>
      </c>
    </row>
    <row r="26" spans="1:19">
      <c r="A26" s="15" t="s">
        <v>11</v>
      </c>
      <c r="B26" s="16" t="s">
        <v>10</v>
      </c>
      <c r="C26" s="31">
        <v>2.7083333333333334E-2</v>
      </c>
      <c r="D26" s="29">
        <v>58426.027083000001</v>
      </c>
      <c r="E26" s="22">
        <v>2.7922140000000001E-6</v>
      </c>
      <c r="F26" s="22">
        <v>4.8000000000000002E-11</v>
      </c>
      <c r="G26" s="30">
        <v>4.0266000000000002E-13</v>
      </c>
      <c r="H26" s="32">
        <v>2.5999999999999998E-16</v>
      </c>
      <c r="K26" t="s">
        <v>10</v>
      </c>
      <c r="L26" s="1">
        <v>2.7083333333333334E-2</v>
      </c>
      <c r="M26">
        <v>58426.027083000001</v>
      </c>
      <c r="N26" s="21">
        <v>2.7922760000000001E-6</v>
      </c>
      <c r="O26" s="22">
        <v>4.8000000000000002E-11</v>
      </c>
      <c r="P26" s="164">
        <v>4.0177000000000001E-13</v>
      </c>
      <c r="Q26" s="32">
        <v>2.5999999999999998E-16</v>
      </c>
    </row>
    <row r="27" spans="1:19">
      <c r="A27" s="15" t="s">
        <v>14</v>
      </c>
      <c r="B27" s="16" t="s">
        <v>13</v>
      </c>
      <c r="C27" s="31">
        <v>0.33263888888888887</v>
      </c>
      <c r="D27" s="29">
        <v>58436.332639</v>
      </c>
      <c r="E27" s="22">
        <v>3.149802E-6</v>
      </c>
      <c r="F27" s="22">
        <v>3E-11</v>
      </c>
      <c r="G27" s="30">
        <v>3.9856000000000002E-13</v>
      </c>
      <c r="H27" s="32">
        <v>2.4E-16</v>
      </c>
      <c r="K27" t="s">
        <v>13</v>
      </c>
      <c r="L27" s="1">
        <v>0.33263888888888887</v>
      </c>
      <c r="M27">
        <v>58436.332639</v>
      </c>
      <c r="N27" s="21">
        <v>3.149749E-6</v>
      </c>
      <c r="O27" s="22">
        <v>3E-11</v>
      </c>
      <c r="P27" s="164">
        <v>3.9859000000000002E-13</v>
      </c>
      <c r="Q27" s="32">
        <v>2.4E-16</v>
      </c>
    </row>
    <row r="28" spans="1:19">
      <c r="A28" s="15" t="s">
        <v>17</v>
      </c>
      <c r="B28" s="16" t="s">
        <v>16</v>
      </c>
      <c r="C28" s="31">
        <v>0.99930555555555556</v>
      </c>
      <c r="D28" s="29">
        <v>58445.999305999998</v>
      </c>
      <c r="E28" s="22">
        <v>3.4811119999999999E-6</v>
      </c>
      <c r="F28" s="22">
        <v>2.9E-11</v>
      </c>
      <c r="G28" s="30">
        <v>3.9109E-13</v>
      </c>
      <c r="H28" s="32">
        <v>2.9999999999999999E-16</v>
      </c>
      <c r="K28" t="s">
        <v>16</v>
      </c>
      <c r="L28" s="1">
        <v>0.99930555555555556</v>
      </c>
      <c r="M28">
        <v>58445.999305999998</v>
      </c>
      <c r="N28" s="21">
        <v>3.4810959999999999E-6</v>
      </c>
      <c r="O28" s="22">
        <v>2.9E-11</v>
      </c>
      <c r="P28" s="164">
        <v>3.9113999999999999E-13</v>
      </c>
      <c r="Q28" s="32">
        <v>2.9999999999999999E-16</v>
      </c>
    </row>
    <row r="29" spans="1:19">
      <c r="A29" s="15" t="s">
        <v>2</v>
      </c>
      <c r="B29" s="16" t="s">
        <v>1</v>
      </c>
      <c r="C29" s="31">
        <v>0.7909722222222223</v>
      </c>
      <c r="D29" s="29">
        <v>58456.790972000003</v>
      </c>
      <c r="E29" s="22">
        <v>3.8457579999999998E-6</v>
      </c>
      <c r="F29" s="22">
        <v>3.3999999999999999E-11</v>
      </c>
      <c r="G29" s="30">
        <v>3.8605000000000001E-13</v>
      </c>
      <c r="H29" s="32">
        <v>2.1000000000000001E-16</v>
      </c>
      <c r="K29" t="s">
        <v>1</v>
      </c>
      <c r="L29" s="1">
        <v>0.7909722222222223</v>
      </c>
      <c r="M29">
        <v>58456.790972000003</v>
      </c>
      <c r="N29" s="21">
        <v>3.845752E-6</v>
      </c>
      <c r="O29" s="22">
        <v>3.3999999999999999E-11</v>
      </c>
      <c r="P29" s="164">
        <v>3.8605000000000001E-13</v>
      </c>
      <c r="Q29" s="32">
        <v>2.1000000000000001E-16</v>
      </c>
    </row>
    <row r="30" spans="1:19">
      <c r="A30" s="15" t="s">
        <v>5</v>
      </c>
      <c r="B30" s="16" t="s">
        <v>4</v>
      </c>
      <c r="C30" s="31">
        <v>2.013888888888889E-2</v>
      </c>
      <c r="D30" s="29">
        <v>58467.020139</v>
      </c>
      <c r="E30" s="22">
        <v>4.185302E-6</v>
      </c>
      <c r="F30" s="22">
        <v>2.7E-11</v>
      </c>
      <c r="G30" s="30">
        <v>3.8160000000000001E-13</v>
      </c>
      <c r="H30" s="32">
        <v>1.6000000000000001E-16</v>
      </c>
      <c r="K30" t="s">
        <v>4</v>
      </c>
      <c r="L30" s="1">
        <v>2.013888888888889E-2</v>
      </c>
      <c r="M30">
        <v>58467.020139</v>
      </c>
      <c r="N30" s="21">
        <v>4.1852600000000001E-6</v>
      </c>
      <c r="O30" s="22">
        <v>2.7E-11</v>
      </c>
      <c r="P30" s="164">
        <v>3.8163000000000001E-13</v>
      </c>
      <c r="Q30" s="32">
        <v>1.6000000000000001E-16</v>
      </c>
    </row>
    <row r="31" spans="1:19">
      <c r="A31" s="15" t="s">
        <v>8</v>
      </c>
      <c r="B31" s="16" t="s">
        <v>7</v>
      </c>
      <c r="C31" s="31">
        <v>0.24930555555555556</v>
      </c>
      <c r="D31" s="29">
        <v>58477.249305999998</v>
      </c>
      <c r="E31" s="22">
        <v>4.5207559999999996E-6</v>
      </c>
      <c r="F31" s="22">
        <v>2.9E-11</v>
      </c>
      <c r="G31" s="30">
        <v>3.7883999999999998E-13</v>
      </c>
      <c r="H31" s="32">
        <v>2E-16</v>
      </c>
      <c r="K31" t="s">
        <v>7</v>
      </c>
      <c r="L31" s="1">
        <v>0.24930555555555556</v>
      </c>
      <c r="M31">
        <v>58477.249305999998</v>
      </c>
      <c r="N31" s="21">
        <v>4.5206390000000004E-6</v>
      </c>
      <c r="O31" s="22">
        <v>2.9E-11</v>
      </c>
      <c r="P31" s="164">
        <v>3.7919000000000002E-13</v>
      </c>
      <c r="Q31" s="32">
        <v>2E-16</v>
      </c>
    </row>
    <row r="32" spans="1:19">
      <c r="A32" s="15" t="s">
        <v>29</v>
      </c>
      <c r="B32" s="16" t="s">
        <v>28</v>
      </c>
      <c r="C32" s="31">
        <v>0.24930555555555556</v>
      </c>
      <c r="D32" s="29">
        <v>58498.249305999998</v>
      </c>
      <c r="E32" s="22">
        <v>5.2144340000000001E-6</v>
      </c>
      <c r="F32" s="22">
        <v>2.2000000000000002E-11</v>
      </c>
      <c r="G32" s="30">
        <v>7.1729999999999998E-13</v>
      </c>
      <c r="H32" s="32">
        <v>1.6000000000000001E-16</v>
      </c>
      <c r="K32" t="s">
        <v>28</v>
      </c>
      <c r="L32" s="1">
        <v>0.24930555555555556</v>
      </c>
      <c r="M32">
        <v>58498.249305999998</v>
      </c>
      <c r="N32" s="21">
        <v>5.2144149999999998E-6</v>
      </c>
      <c r="O32" s="22">
        <v>2.2000000000000002E-11</v>
      </c>
      <c r="P32" s="164">
        <v>7.1779000000000001E-13</v>
      </c>
      <c r="Q32" s="32">
        <v>1.6000000000000001E-16</v>
      </c>
    </row>
    <row r="33" spans="1:17">
      <c r="A33" s="15" t="s">
        <v>32</v>
      </c>
      <c r="B33" s="16" t="s">
        <v>31</v>
      </c>
      <c r="C33" s="31">
        <v>0.13194444444444445</v>
      </c>
      <c r="D33" s="29">
        <v>58508.131944000001</v>
      </c>
      <c r="E33" s="22">
        <v>5.8249449999999997E-6</v>
      </c>
      <c r="F33" s="22">
        <v>3.1999999999999999E-11</v>
      </c>
      <c r="G33" s="30">
        <v>7.1042000000000002E-13</v>
      </c>
      <c r="H33" s="32">
        <v>1.7999999999999999E-16</v>
      </c>
      <c r="K33" t="s">
        <v>31</v>
      </c>
      <c r="L33" s="1">
        <v>0.13194444444444445</v>
      </c>
      <c r="M33">
        <v>58508.131944000001</v>
      </c>
      <c r="N33" s="21">
        <v>5.8248569999999998E-6</v>
      </c>
      <c r="O33" s="22">
        <v>3.1999999999999999E-11</v>
      </c>
      <c r="P33" s="164">
        <v>7.1069999999999999E-13</v>
      </c>
      <c r="Q33" s="32">
        <v>1.7999999999999999E-16</v>
      </c>
    </row>
    <row r="34" spans="1:17">
      <c r="A34" s="15" t="s">
        <v>23</v>
      </c>
      <c r="B34" s="16" t="s">
        <v>22</v>
      </c>
      <c r="C34" s="31">
        <v>0.12638888888888888</v>
      </c>
      <c r="D34" s="29">
        <v>58518.126388999997</v>
      </c>
      <c r="E34" s="22">
        <v>6.4369329999999996E-6</v>
      </c>
      <c r="F34" s="22">
        <v>3.9999999999999998E-11</v>
      </c>
      <c r="G34" s="30">
        <v>7.0723000000000001E-13</v>
      </c>
      <c r="H34" s="32">
        <v>1.03E-15</v>
      </c>
      <c r="K34" t="s">
        <v>22</v>
      </c>
      <c r="L34" s="1">
        <v>0.12638888888888888</v>
      </c>
      <c r="M34">
        <v>58518.126388999997</v>
      </c>
      <c r="N34" s="21">
        <v>6.4369579999999996E-6</v>
      </c>
      <c r="O34" s="22">
        <v>3.9999999999999998E-11</v>
      </c>
      <c r="P34" s="30">
        <v>7.0707000000000004E-13</v>
      </c>
      <c r="Q34" s="32">
        <v>1.03E-15</v>
      </c>
    </row>
    <row r="35" spans="1:17">
      <c r="A35" s="15" t="s">
        <v>23</v>
      </c>
      <c r="B35" s="16" t="s">
        <v>22</v>
      </c>
      <c r="C35" s="31">
        <v>0.61111111111111105</v>
      </c>
      <c r="D35" s="29">
        <v>58518.611110999998</v>
      </c>
      <c r="E35" s="22">
        <v>3.8266541000000002E-5</v>
      </c>
      <c r="F35" s="22">
        <v>3.5999999999999998E-11</v>
      </c>
      <c r="G35" s="30">
        <v>7.0913000000000003E-13</v>
      </c>
      <c r="H35" s="32">
        <v>6.7000000000000004E-16</v>
      </c>
      <c r="K35" t="s">
        <v>22</v>
      </c>
      <c r="L35" s="1">
        <v>0.61111111111111105</v>
      </c>
      <c r="M35">
        <v>58518.611110999998</v>
      </c>
      <c r="N35" s="21">
        <v>3.8266567E-5</v>
      </c>
      <c r="O35" s="22">
        <v>3.5999999999999998E-11</v>
      </c>
      <c r="P35" s="30">
        <v>7.0895000000000002E-13</v>
      </c>
      <c r="Q35" s="32">
        <v>6.7000000000000004E-16</v>
      </c>
    </row>
    <row r="36" spans="1:17">
      <c r="A36" s="23" t="s">
        <v>26</v>
      </c>
      <c r="B36" s="24" t="s">
        <v>25</v>
      </c>
      <c r="C36" s="33">
        <v>0.125</v>
      </c>
      <c r="D36" s="34">
        <v>58528.125</v>
      </c>
      <c r="E36" s="25">
        <v>3.7980669999999998E-5</v>
      </c>
      <c r="F36" s="25">
        <v>2.7E-11</v>
      </c>
      <c r="G36" s="35">
        <v>7.0071999999999997E-13</v>
      </c>
      <c r="H36" s="36">
        <v>1.7E-16</v>
      </c>
      <c r="K36" t="s">
        <v>25</v>
      </c>
      <c r="L36" s="1">
        <v>0.125</v>
      </c>
      <c r="M36">
        <v>58528.125</v>
      </c>
      <c r="N36" s="42">
        <v>3.7980634E-5</v>
      </c>
      <c r="O36" s="25">
        <v>2.7E-11</v>
      </c>
      <c r="P36" s="167">
        <v>7.0108999999999999E-13</v>
      </c>
      <c r="Q36" s="36">
        <v>1.7E-16</v>
      </c>
    </row>
    <row r="37" spans="1:17">
      <c r="C37" s="1"/>
      <c r="E37" s="2"/>
      <c r="F37" s="2"/>
      <c r="H37" s="2"/>
      <c r="L37" s="1"/>
      <c r="N37" s="2"/>
      <c r="O37" s="2"/>
      <c r="Q37" s="2"/>
    </row>
    <row r="38" spans="1:17">
      <c r="C38" s="1"/>
      <c r="E38" s="2"/>
      <c r="F38" s="2"/>
      <c r="H38" s="2"/>
    </row>
    <row r="39" spans="1:17">
      <c r="C39" s="1"/>
      <c r="E39" s="2"/>
      <c r="F39" s="2"/>
      <c r="H39" s="2"/>
    </row>
    <row r="40" spans="1:17">
      <c r="C40" s="1"/>
      <c r="E40" s="2"/>
      <c r="F40" s="2"/>
      <c r="H40" s="2"/>
    </row>
    <row r="41" spans="1:17">
      <c r="C41" s="1"/>
      <c r="E41" s="2"/>
      <c r="F41" s="2"/>
      <c r="H41" s="2"/>
    </row>
    <row r="42" spans="1:17">
      <c r="C42" s="1"/>
      <c r="E42" s="2"/>
      <c r="F42" s="2"/>
      <c r="H42" s="2"/>
    </row>
    <row r="43" spans="1:17">
      <c r="C43" s="1"/>
      <c r="E43" s="2"/>
      <c r="F43" s="2"/>
      <c r="H43" s="2"/>
    </row>
    <row r="44" spans="1:17">
      <c r="C44" s="1"/>
      <c r="E44" s="2"/>
      <c r="F44" s="2"/>
      <c r="H44" s="2"/>
    </row>
    <row r="45" spans="1:17">
      <c r="C45" s="1"/>
      <c r="E45" s="2"/>
      <c r="F45" s="2"/>
      <c r="H45" s="2"/>
    </row>
    <row r="46" spans="1:17">
      <c r="C46" s="1"/>
      <c r="E46" s="2"/>
      <c r="F46" s="2"/>
      <c r="H46" s="2"/>
    </row>
    <row r="47" spans="1:17">
      <c r="C47" s="1"/>
      <c r="E47" s="2"/>
      <c r="F47" s="2"/>
      <c r="H47" s="2"/>
    </row>
    <row r="48" spans="1:17">
      <c r="C48" s="1"/>
      <c r="E48" s="2"/>
      <c r="F48" s="2"/>
      <c r="H48" s="2"/>
    </row>
    <row r="49" spans="3:8">
      <c r="C49" s="1"/>
      <c r="E49" s="2"/>
      <c r="F49" s="2"/>
      <c r="H49" s="2"/>
    </row>
    <row r="50" spans="3:8">
      <c r="C50" s="1"/>
      <c r="E50" s="2"/>
      <c r="F50" s="2"/>
      <c r="H50" s="2"/>
    </row>
    <row r="51" spans="3:8">
      <c r="C51" s="1"/>
      <c r="E51" s="2"/>
      <c r="F51" s="2"/>
      <c r="H51" s="2"/>
    </row>
    <row r="53" spans="3:8">
      <c r="C53" s="1"/>
      <c r="E53" s="2"/>
      <c r="F53" s="2"/>
      <c r="H53" s="2"/>
    </row>
    <row r="54" spans="3:8">
      <c r="C54" s="1"/>
      <c r="E54" s="2"/>
      <c r="F54" s="2"/>
      <c r="H54" s="2"/>
    </row>
    <row r="56" spans="3:8">
      <c r="C56" s="1"/>
      <c r="E56" s="2"/>
      <c r="F56" s="2"/>
      <c r="H56" s="2"/>
    </row>
    <row r="57" spans="3:8">
      <c r="C57" s="1"/>
      <c r="E57" s="2"/>
      <c r="F57" s="2"/>
      <c r="H57" s="2"/>
    </row>
    <row r="58" spans="3:8">
      <c r="C58" s="1"/>
      <c r="E58" s="2"/>
      <c r="F58" s="2"/>
      <c r="H58" s="2"/>
    </row>
    <row r="59" spans="3:8">
      <c r="C59" s="1"/>
      <c r="E59" s="2"/>
      <c r="F59" s="2"/>
      <c r="H59" s="2"/>
    </row>
    <row r="60" spans="3:8">
      <c r="C60" s="1"/>
      <c r="E60" s="2"/>
      <c r="F60" s="2"/>
      <c r="H60" s="2"/>
    </row>
    <row r="61" spans="3:8">
      <c r="C61" s="1"/>
      <c r="E61" s="2"/>
      <c r="F61" s="2"/>
      <c r="H61" s="2"/>
    </row>
    <row r="62" spans="3:8">
      <c r="C62" s="1"/>
      <c r="E62" s="2"/>
      <c r="F62" s="2"/>
      <c r="H62" s="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opLeftCell="A49" workbookViewId="0">
      <selection activeCell="G60" sqref="G60"/>
    </sheetView>
  </sheetViews>
  <sheetFormatPr defaultRowHeight="15"/>
  <cols>
    <col min="1" max="1" width="21.28515625" customWidth="1"/>
    <col min="3" max="3" width="0" hidden="1" customWidth="1"/>
    <col min="4" max="4" width="9.5703125" style="178" bestFit="1" customWidth="1"/>
    <col min="5" max="6" width="0" hidden="1" customWidth="1"/>
    <col min="7" max="7" width="13.42578125" style="3" customWidth="1"/>
  </cols>
  <sheetData>
    <row r="1" spans="1:8">
      <c r="D1" s="178" t="s">
        <v>69</v>
      </c>
    </row>
    <row r="2" spans="1:8">
      <c r="A2" t="s">
        <v>39</v>
      </c>
    </row>
    <row r="3" spans="1:8">
      <c r="A3" t="s">
        <v>40</v>
      </c>
    </row>
    <row r="5" spans="1:8">
      <c r="A5" t="s">
        <v>110</v>
      </c>
    </row>
    <row r="6" spans="1:8">
      <c r="A6" t="s">
        <v>109</v>
      </c>
    </row>
    <row r="8" spans="1:8">
      <c r="E8" t="s">
        <v>70</v>
      </c>
      <c r="F8" t="s">
        <v>42</v>
      </c>
      <c r="G8" s="3" t="s">
        <v>33</v>
      </c>
      <c r="H8" t="s">
        <v>34</v>
      </c>
    </row>
    <row r="10" spans="1:8">
      <c r="A10" t="s">
        <v>56</v>
      </c>
      <c r="B10" t="s">
        <v>19</v>
      </c>
      <c r="C10" s="1">
        <v>0.64861111111111114</v>
      </c>
      <c r="D10" s="178">
        <v>58405.648610999997</v>
      </c>
      <c r="E10" s="2">
        <v>2.0720959999999999E-6</v>
      </c>
      <c r="F10" s="2">
        <v>5.0000000000000002E-11</v>
      </c>
      <c r="G10" s="181">
        <v>4.1413000000000002E-13</v>
      </c>
      <c r="H10" s="2">
        <v>3.8000000000000001E-16</v>
      </c>
    </row>
    <row r="11" spans="1:8">
      <c r="A11" t="s">
        <v>62</v>
      </c>
      <c r="B11" t="s">
        <v>10</v>
      </c>
      <c r="C11" s="1">
        <v>2.7083333333333334E-2</v>
      </c>
      <c r="D11" s="178">
        <v>58426.027083000001</v>
      </c>
      <c r="E11" s="2">
        <v>2.792488E-6</v>
      </c>
      <c r="F11" s="2">
        <v>4.6000000000000003E-11</v>
      </c>
      <c r="G11" s="181">
        <v>4.0133999999999998E-13</v>
      </c>
      <c r="H11" s="2">
        <v>2.2E-16</v>
      </c>
    </row>
    <row r="12" spans="1:8">
      <c r="A12" t="s">
        <v>60</v>
      </c>
      <c r="B12" t="s">
        <v>13</v>
      </c>
      <c r="C12" s="1">
        <v>0.33263888888888887</v>
      </c>
      <c r="D12" s="178">
        <v>58436.332639</v>
      </c>
      <c r="E12" s="2">
        <v>3.1498380000000001E-6</v>
      </c>
      <c r="F12" s="2">
        <v>3.1999999999999999E-11</v>
      </c>
      <c r="G12" s="181">
        <v>3.9850000000000002E-13</v>
      </c>
      <c r="H12" s="2">
        <v>2.9999999999999999E-16</v>
      </c>
    </row>
    <row r="13" spans="1:8">
      <c r="A13" t="s">
        <v>58</v>
      </c>
      <c r="B13" t="s">
        <v>16</v>
      </c>
      <c r="C13" s="1">
        <v>0.99930555555555556</v>
      </c>
      <c r="D13" s="178">
        <v>58445.999305999998</v>
      </c>
      <c r="E13" s="2">
        <v>3.4810210000000002E-6</v>
      </c>
      <c r="F13" s="2">
        <v>3.9000000000000001E-11</v>
      </c>
      <c r="G13" s="181">
        <v>3.9116999999999999E-13</v>
      </c>
      <c r="H13" s="2">
        <v>3.8000000000000001E-16</v>
      </c>
    </row>
    <row r="14" spans="1:8">
      <c r="A14" t="s">
        <v>68</v>
      </c>
      <c r="B14" t="s">
        <v>1</v>
      </c>
      <c r="C14" s="1">
        <v>0.7909722222222223</v>
      </c>
      <c r="D14" s="178">
        <v>58456.790972000003</v>
      </c>
      <c r="E14" s="2">
        <v>3.8457450000000001E-6</v>
      </c>
      <c r="F14" s="2">
        <v>3.3000000000000002E-11</v>
      </c>
      <c r="G14" s="181">
        <v>3.8614000000000001E-13</v>
      </c>
      <c r="H14" s="2">
        <v>2.4E-16</v>
      </c>
    </row>
    <row r="15" spans="1:8">
      <c r="A15" t="s">
        <v>66</v>
      </c>
      <c r="B15" t="s">
        <v>4</v>
      </c>
      <c r="C15" s="1">
        <v>2.013888888888889E-2</v>
      </c>
      <c r="D15" s="178">
        <v>58467.020139</v>
      </c>
      <c r="E15" s="2">
        <v>4.1852460000000002E-6</v>
      </c>
      <c r="F15" s="2">
        <v>2.9E-11</v>
      </c>
      <c r="G15" s="181">
        <v>3.8113999999999998E-13</v>
      </c>
      <c r="H15" s="2">
        <v>1.7E-16</v>
      </c>
    </row>
    <row r="16" spans="1:8">
      <c r="A16" t="s">
        <v>64</v>
      </c>
      <c r="B16" t="s">
        <v>7</v>
      </c>
      <c r="C16" s="1">
        <v>0.24930555555555556</v>
      </c>
      <c r="D16" s="178">
        <v>58477.249305999998</v>
      </c>
      <c r="E16" s="2">
        <v>4.5206950000000003E-6</v>
      </c>
      <c r="F16" s="2">
        <v>3.3999999999999999E-11</v>
      </c>
      <c r="G16" s="181">
        <v>3.7895000000000002E-13</v>
      </c>
      <c r="H16" s="2">
        <v>2.2999999999999999E-16</v>
      </c>
    </row>
    <row r="17" spans="1:8">
      <c r="A17" t="s">
        <v>50</v>
      </c>
      <c r="B17" t="s">
        <v>28</v>
      </c>
      <c r="C17" s="1">
        <v>0.24930555555555556</v>
      </c>
      <c r="D17" s="178">
        <v>58498.249305999998</v>
      </c>
      <c r="E17" s="2">
        <v>5.214462E-6</v>
      </c>
      <c r="F17" s="2">
        <v>2.6000000000000001E-11</v>
      </c>
      <c r="G17" s="181">
        <v>7.1756000000000002E-13</v>
      </c>
      <c r="H17" s="2">
        <v>1.7E-16</v>
      </c>
    </row>
    <row r="18" spans="1:8">
      <c r="A18" t="s">
        <v>48</v>
      </c>
      <c r="B18" t="s">
        <v>31</v>
      </c>
      <c r="C18" s="1">
        <v>0.13194444444444445</v>
      </c>
      <c r="D18" s="178">
        <v>58508.131944000001</v>
      </c>
      <c r="E18" s="2">
        <v>5.8246729999999998E-6</v>
      </c>
      <c r="F18" s="2">
        <v>3.7999999999999998E-11</v>
      </c>
      <c r="G18" s="181">
        <v>7.1305999999999999E-13</v>
      </c>
      <c r="H18" s="2">
        <v>2.2999999999999999E-16</v>
      </c>
    </row>
    <row r="19" spans="1:8">
      <c r="A19" t="s">
        <v>54</v>
      </c>
      <c r="B19" t="s">
        <v>22</v>
      </c>
      <c r="C19" s="1">
        <v>0.12638888888888888</v>
      </c>
      <c r="D19" s="178">
        <v>58518.126388999997</v>
      </c>
      <c r="E19" s="2">
        <v>6.4369780000000002E-6</v>
      </c>
      <c r="F19" s="2">
        <v>4.4000000000000003E-11</v>
      </c>
      <c r="G19" s="3">
        <v>7.0671000000000002E-13</v>
      </c>
      <c r="H19" s="2">
        <v>1.2699999999999999E-15</v>
      </c>
    </row>
    <row r="20" spans="1:8">
      <c r="A20" t="s">
        <v>54</v>
      </c>
      <c r="B20" t="s">
        <v>22</v>
      </c>
      <c r="C20" s="1">
        <v>0.61111111111111105</v>
      </c>
      <c r="D20" s="178">
        <v>58518.611110999998</v>
      </c>
      <c r="E20" s="2">
        <v>3.8266570999999998E-5</v>
      </c>
      <c r="F20" s="2">
        <v>3.9000000000000001E-11</v>
      </c>
      <c r="G20" s="3">
        <v>7.0805E-13</v>
      </c>
      <c r="H20" s="2">
        <v>7.7999999999999995E-16</v>
      </c>
    </row>
    <row r="21" spans="1:8">
      <c r="A21" t="s">
        <v>52</v>
      </c>
      <c r="B21" t="s">
        <v>25</v>
      </c>
      <c r="C21" s="1">
        <v>0.12430555555555556</v>
      </c>
      <c r="D21" s="178">
        <v>58528.124305999998</v>
      </c>
      <c r="E21" s="2">
        <v>3.7980705000000001E-5</v>
      </c>
      <c r="F21" s="2">
        <v>2.2000000000000002E-11</v>
      </c>
      <c r="G21" s="181">
        <v>7.0016000000000002E-13</v>
      </c>
      <c r="H21" s="2">
        <v>1.2999999999999999E-16</v>
      </c>
    </row>
    <row r="22" spans="1:8">
      <c r="C22" s="1"/>
      <c r="E22" s="2"/>
      <c r="F22" s="2"/>
      <c r="H22" s="2"/>
    </row>
    <row r="24" spans="1:8">
      <c r="A24" t="s">
        <v>55</v>
      </c>
      <c r="B24" t="s">
        <v>19</v>
      </c>
      <c r="C24" s="1">
        <v>0.64861111111111114</v>
      </c>
      <c r="D24" s="178">
        <v>58405.648610999997</v>
      </c>
      <c r="E24" s="2">
        <v>2.0723449999999998E-6</v>
      </c>
      <c r="F24" s="2">
        <v>4.6999999999999999E-11</v>
      </c>
      <c r="G24" s="182">
        <v>4.1373E-13</v>
      </c>
      <c r="H24" s="2">
        <v>2.8999999999999998E-16</v>
      </c>
    </row>
    <row r="25" spans="1:8">
      <c r="A25" t="s">
        <v>61</v>
      </c>
      <c r="B25" t="s">
        <v>10</v>
      </c>
      <c r="C25" s="1">
        <v>2.7083333333333334E-2</v>
      </c>
      <c r="D25" s="178">
        <v>58426.027083000001</v>
      </c>
      <c r="E25" s="2">
        <v>2.7928219999999999E-6</v>
      </c>
      <c r="F25" s="2">
        <v>4.8000000000000002E-11</v>
      </c>
      <c r="G25" s="182">
        <v>4.0079E-13</v>
      </c>
      <c r="H25" s="2">
        <v>2.5999999999999998E-16</v>
      </c>
    </row>
    <row r="26" spans="1:8">
      <c r="A26" t="s">
        <v>59</v>
      </c>
      <c r="B26" t="s">
        <v>13</v>
      </c>
      <c r="C26" s="1">
        <v>0.33263888888888887</v>
      </c>
      <c r="D26" s="178">
        <v>58436.332639</v>
      </c>
      <c r="E26" s="2">
        <v>3.1498829999999999E-6</v>
      </c>
      <c r="F26" s="2">
        <v>2.6000000000000001E-11</v>
      </c>
      <c r="G26" s="182">
        <v>3.9885999999999998E-13</v>
      </c>
      <c r="H26" s="2">
        <v>1.7999999999999999E-16</v>
      </c>
    </row>
    <row r="27" spans="1:8">
      <c r="A27" t="s">
        <v>57</v>
      </c>
      <c r="B27" t="s">
        <v>16</v>
      </c>
      <c r="C27" s="1">
        <v>0.99930555555555556</v>
      </c>
      <c r="D27" s="178">
        <v>58445.999305999998</v>
      </c>
      <c r="E27" s="2">
        <v>3.4810729999999999E-6</v>
      </c>
      <c r="F27" s="2">
        <v>4.1000000000000001E-11</v>
      </c>
      <c r="G27" s="182">
        <v>3.9304999999999998E-13</v>
      </c>
      <c r="H27" s="2">
        <v>2.5999999999999998E-16</v>
      </c>
    </row>
    <row r="28" spans="1:8">
      <c r="A28" t="s">
        <v>67</v>
      </c>
      <c r="B28" t="s">
        <v>1</v>
      </c>
      <c r="C28" s="1">
        <v>0.7909722222222223</v>
      </c>
      <c r="D28" s="178">
        <v>58456.790972000003</v>
      </c>
      <c r="E28" s="2">
        <v>3.8457549999999999E-6</v>
      </c>
      <c r="F28" s="2">
        <v>3.5000000000000002E-11</v>
      </c>
      <c r="G28" s="182">
        <v>3.8614999999999998E-13</v>
      </c>
      <c r="H28" s="2">
        <v>2.5000000000000002E-16</v>
      </c>
    </row>
    <row r="29" spans="1:8">
      <c r="A29" t="s">
        <v>65</v>
      </c>
      <c r="B29" t="s">
        <v>4</v>
      </c>
      <c r="C29" s="1">
        <v>2.013888888888889E-2</v>
      </c>
      <c r="D29" s="178">
        <v>58467.020139</v>
      </c>
      <c r="E29" s="2">
        <v>4.1852509999999997E-6</v>
      </c>
      <c r="F29" s="2">
        <v>3.3000000000000002E-11</v>
      </c>
      <c r="G29" s="182">
        <v>3.8134000000000002E-13</v>
      </c>
      <c r="H29" s="2">
        <v>1.9000000000000001E-16</v>
      </c>
    </row>
    <row r="30" spans="1:8">
      <c r="A30" t="s">
        <v>63</v>
      </c>
      <c r="B30" t="s">
        <v>7</v>
      </c>
      <c r="C30" s="1">
        <v>0.24930555555555556</v>
      </c>
      <c r="D30" s="178">
        <v>58477.249305999998</v>
      </c>
      <c r="E30" s="2">
        <v>4.5208620000000004E-6</v>
      </c>
      <c r="F30" s="2">
        <v>2.3000000000000001E-11</v>
      </c>
      <c r="G30" s="182">
        <v>3.7809000000000001E-13</v>
      </c>
      <c r="H30" s="2">
        <v>1.5E-16</v>
      </c>
    </row>
    <row r="31" spans="1:8">
      <c r="A31" t="s">
        <v>49</v>
      </c>
      <c r="B31" t="s">
        <v>28</v>
      </c>
      <c r="C31" s="1">
        <v>0.24930555555555556</v>
      </c>
      <c r="D31" s="178">
        <v>58498.249305999998</v>
      </c>
      <c r="E31" s="2">
        <v>5.2142869999999996E-6</v>
      </c>
      <c r="F31" s="2">
        <v>2.2000000000000002E-11</v>
      </c>
      <c r="G31" s="181">
        <v>7.1828000000000005E-13</v>
      </c>
      <c r="H31" s="2">
        <v>1.2999999999999999E-16</v>
      </c>
    </row>
    <row r="32" spans="1:8">
      <c r="A32" t="s">
        <v>47</v>
      </c>
      <c r="B32" t="s">
        <v>31</v>
      </c>
      <c r="C32" s="1">
        <v>0.13194444444444445</v>
      </c>
      <c r="D32" s="178">
        <v>58508.131944000001</v>
      </c>
      <c r="E32" s="2">
        <v>5.8246710000000002E-6</v>
      </c>
      <c r="F32" s="2">
        <v>3.7999999999999998E-11</v>
      </c>
      <c r="G32" s="181">
        <v>7.1308000000000003E-13</v>
      </c>
      <c r="H32" s="2">
        <v>2.4E-16</v>
      </c>
    </row>
    <row r="33" spans="1:8">
      <c r="A33" t="s">
        <v>53</v>
      </c>
      <c r="B33" t="s">
        <v>22</v>
      </c>
      <c r="C33" s="1">
        <v>0.12638888888888888</v>
      </c>
      <c r="D33" s="178">
        <v>58518.126388999997</v>
      </c>
      <c r="E33" s="2">
        <v>6.4369829999999997E-6</v>
      </c>
      <c r="F33" s="2">
        <v>4.5E-11</v>
      </c>
      <c r="G33" s="3">
        <v>7.0739999999999999E-13</v>
      </c>
      <c r="H33" s="2">
        <v>1.3E-15</v>
      </c>
    </row>
    <row r="34" spans="1:8">
      <c r="A34" t="s">
        <v>53</v>
      </c>
      <c r="B34" t="s">
        <v>22</v>
      </c>
      <c r="C34" s="1">
        <v>0.61111111111111105</v>
      </c>
      <c r="D34" s="178">
        <v>58518.611110999998</v>
      </c>
      <c r="E34" s="2">
        <v>3.8266590000000003E-5</v>
      </c>
      <c r="F34" s="2">
        <v>3.9999999999999998E-11</v>
      </c>
      <c r="G34" s="3">
        <v>7.0762999999999998E-13</v>
      </c>
      <c r="H34" s="2">
        <v>7.9000000000000002E-16</v>
      </c>
    </row>
    <row r="35" spans="1:8">
      <c r="A35" t="s">
        <v>51</v>
      </c>
      <c r="B35" t="s">
        <v>25</v>
      </c>
      <c r="C35" s="1">
        <v>0.12430555555555556</v>
      </c>
      <c r="D35" s="178">
        <v>58528.124305999998</v>
      </c>
      <c r="E35" s="2">
        <v>3.7980747999999998E-5</v>
      </c>
      <c r="F35" s="2">
        <v>2.7E-11</v>
      </c>
      <c r="G35" s="181">
        <v>6.9953999999999997E-13</v>
      </c>
      <c r="H35" s="2">
        <v>1.5E-16</v>
      </c>
    </row>
    <row r="37" spans="1:8">
      <c r="E37" t="s">
        <v>70</v>
      </c>
      <c r="F37" t="s">
        <v>42</v>
      </c>
      <c r="G37" s="3" t="s">
        <v>33</v>
      </c>
      <c r="H37" t="s">
        <v>34</v>
      </c>
    </row>
    <row r="38" spans="1:8">
      <c r="A38" t="s">
        <v>108</v>
      </c>
    </row>
    <row r="39" spans="1:8">
      <c r="A39" t="s">
        <v>107</v>
      </c>
      <c r="B39" t="s">
        <v>19</v>
      </c>
      <c r="C39" s="1">
        <v>0.64861111111111114</v>
      </c>
      <c r="D39" s="178">
        <v>58405.648610999997</v>
      </c>
      <c r="E39" s="2">
        <v>2.0721879999999999E-6</v>
      </c>
      <c r="F39" s="2">
        <v>7.4000000000000003E-11</v>
      </c>
      <c r="G39" s="182">
        <v>4.1344E-13</v>
      </c>
      <c r="H39" s="2">
        <v>5.4999999999999996E-16</v>
      </c>
    </row>
    <row r="40" spans="1:8">
      <c r="A40" t="s">
        <v>106</v>
      </c>
      <c r="B40" t="s">
        <v>10</v>
      </c>
      <c r="C40" s="1">
        <v>2.7083333333333334E-2</v>
      </c>
      <c r="D40" s="178">
        <v>58426.027083000001</v>
      </c>
      <c r="E40" s="2">
        <v>2.7922920000000001E-6</v>
      </c>
      <c r="F40" s="2">
        <v>4.5E-11</v>
      </c>
      <c r="G40" s="182">
        <v>4.0154000000000002E-13</v>
      </c>
      <c r="H40" s="2">
        <v>2.4E-16</v>
      </c>
    </row>
    <row r="41" spans="1:8">
      <c r="A41" t="s">
        <v>105</v>
      </c>
      <c r="B41" t="s">
        <v>13</v>
      </c>
      <c r="C41" s="1">
        <v>0.33263888888888887</v>
      </c>
      <c r="D41" s="178">
        <v>58436.332639</v>
      </c>
      <c r="E41" s="2">
        <v>3.149774E-6</v>
      </c>
      <c r="F41" s="2">
        <v>3.1000000000000003E-11</v>
      </c>
      <c r="G41" s="182">
        <v>3.9873999999999998E-13</v>
      </c>
      <c r="H41" s="2">
        <v>2.5000000000000002E-16</v>
      </c>
    </row>
    <row r="42" spans="1:8">
      <c r="A42" t="s">
        <v>104</v>
      </c>
      <c r="B42" t="s">
        <v>16</v>
      </c>
      <c r="C42" s="1">
        <v>0.99930555555555556</v>
      </c>
      <c r="D42" s="178">
        <v>58445.999305999998</v>
      </c>
      <c r="E42" s="2">
        <v>3.481031E-6</v>
      </c>
      <c r="F42" s="2">
        <v>3.7000000000000001E-11</v>
      </c>
      <c r="G42" s="182">
        <v>3.9098000000000002E-13</v>
      </c>
      <c r="H42" s="2">
        <v>3.8000000000000001E-16</v>
      </c>
    </row>
    <row r="43" spans="1:8">
      <c r="A43" t="s">
        <v>103</v>
      </c>
      <c r="B43" t="s">
        <v>1</v>
      </c>
      <c r="C43" s="1">
        <v>0.7909722222222223</v>
      </c>
      <c r="D43" s="178">
        <v>58456.790972000003</v>
      </c>
      <c r="E43" s="2">
        <v>3.8457700000000001E-6</v>
      </c>
      <c r="F43" s="2">
        <v>3.1999999999999999E-11</v>
      </c>
      <c r="G43" s="182">
        <v>3.8579999999999998E-13</v>
      </c>
      <c r="H43" s="2">
        <v>2.1000000000000001E-16</v>
      </c>
    </row>
    <row r="44" spans="1:8">
      <c r="A44" t="s">
        <v>102</v>
      </c>
      <c r="B44" t="s">
        <v>4</v>
      </c>
      <c r="C44" s="1">
        <v>2.013888888888889E-2</v>
      </c>
      <c r="D44" s="178">
        <v>58467.020139</v>
      </c>
      <c r="E44" s="2">
        <v>4.1852299999999997E-6</v>
      </c>
      <c r="F44" s="2">
        <v>3E-11</v>
      </c>
      <c r="G44" s="182">
        <v>3.8115E-13</v>
      </c>
      <c r="H44" s="2">
        <v>1.7E-16</v>
      </c>
    </row>
    <row r="45" spans="1:8">
      <c r="A45" t="s">
        <v>101</v>
      </c>
      <c r="B45" t="s">
        <v>7</v>
      </c>
      <c r="C45" s="1">
        <v>0.24930555555555556</v>
      </c>
      <c r="D45" s="178">
        <v>58477.249305999998</v>
      </c>
      <c r="E45" s="2">
        <v>4.5206590000000001E-6</v>
      </c>
      <c r="F45" s="2">
        <v>3E-11</v>
      </c>
      <c r="G45" s="182">
        <v>3.7898000000000002E-13</v>
      </c>
      <c r="H45" s="2">
        <v>2E-16</v>
      </c>
    </row>
    <row r="46" spans="1:8">
      <c r="A46" t="s">
        <v>100</v>
      </c>
      <c r="B46" t="s">
        <v>28</v>
      </c>
      <c r="C46" s="1">
        <v>0.24930555555555556</v>
      </c>
      <c r="D46" s="178">
        <v>58498.249305999998</v>
      </c>
      <c r="E46" s="2">
        <v>5.2143920000000002E-6</v>
      </c>
      <c r="F46" s="2">
        <v>2.2000000000000002E-11</v>
      </c>
      <c r="G46" s="181">
        <v>7.1769999999999996E-13</v>
      </c>
      <c r="H46" s="2">
        <v>1.5E-16</v>
      </c>
    </row>
    <row r="47" spans="1:8">
      <c r="A47" t="s">
        <v>99</v>
      </c>
      <c r="B47" t="s">
        <v>31</v>
      </c>
      <c r="C47" s="1">
        <v>0.13194444444444445</v>
      </c>
      <c r="D47" s="178">
        <v>58508.131944000001</v>
      </c>
      <c r="E47" s="2">
        <v>5.8246260000000004E-6</v>
      </c>
      <c r="F47" s="2">
        <v>3.3999999999999999E-11</v>
      </c>
      <c r="G47" s="181">
        <v>7.1207000000000001E-13</v>
      </c>
      <c r="H47" s="2">
        <v>1.7999999999999999E-16</v>
      </c>
    </row>
    <row r="48" spans="1:8">
      <c r="A48" t="s">
        <v>98</v>
      </c>
      <c r="B48" t="s">
        <v>25</v>
      </c>
      <c r="C48" s="1">
        <v>0.12430555555555556</v>
      </c>
      <c r="D48" s="178">
        <v>58528.124305999998</v>
      </c>
      <c r="E48" s="2">
        <v>3.7980725000000002E-5</v>
      </c>
      <c r="F48" s="2">
        <v>3E-11</v>
      </c>
      <c r="G48" s="181">
        <v>6.9913999999999999E-13</v>
      </c>
      <c r="H48" s="2">
        <v>1.7999999999999999E-16</v>
      </c>
    </row>
    <row r="49" spans="1:8">
      <c r="C49" s="1"/>
      <c r="E49" s="2"/>
      <c r="F49" s="2"/>
      <c r="H49" s="2"/>
    </row>
    <row r="50" spans="1:8">
      <c r="A50" s="12" t="s">
        <v>97</v>
      </c>
      <c r="B50" s="13"/>
      <c r="C50" s="37"/>
      <c r="D50" s="179"/>
      <c r="E50" s="38"/>
      <c r="F50" s="38"/>
      <c r="G50" s="28"/>
      <c r="H50" s="39"/>
    </row>
    <row r="51" spans="1:8">
      <c r="A51" s="15" t="s">
        <v>96</v>
      </c>
      <c r="B51" s="16" t="s">
        <v>19</v>
      </c>
      <c r="C51" s="31">
        <v>0.64861111111111114</v>
      </c>
      <c r="D51" s="57">
        <v>58405.648610999997</v>
      </c>
      <c r="E51" s="22">
        <v>2.0719789999999999E-6</v>
      </c>
      <c r="F51" s="22">
        <v>8.3999999999999994E-11</v>
      </c>
      <c r="G51" s="183">
        <v>4.1475000000000003E-13</v>
      </c>
      <c r="H51" s="32">
        <v>6.2000000000000002E-16</v>
      </c>
    </row>
    <row r="52" spans="1:8">
      <c r="A52" s="15" t="s">
        <v>95</v>
      </c>
      <c r="B52" s="16" t="s">
        <v>10</v>
      </c>
      <c r="C52" s="31">
        <v>2.7083333333333334E-2</v>
      </c>
      <c r="D52" s="57">
        <v>58426.027083000001</v>
      </c>
      <c r="E52" s="22">
        <v>2.7920990000000001E-6</v>
      </c>
      <c r="F52" s="22">
        <v>5.4999999999999997E-11</v>
      </c>
      <c r="G52" s="183">
        <v>4.0248000000000002E-13</v>
      </c>
      <c r="H52" s="32">
        <v>2.8999999999999998E-16</v>
      </c>
    </row>
    <row r="53" spans="1:8">
      <c r="A53" s="15" t="s">
        <v>94</v>
      </c>
      <c r="B53" s="16" t="s">
        <v>13</v>
      </c>
      <c r="C53" s="31">
        <v>0.33263888888888887</v>
      </c>
      <c r="D53" s="57">
        <v>58436.332639</v>
      </c>
      <c r="E53" s="22">
        <v>3.149843E-6</v>
      </c>
      <c r="F53" s="22">
        <v>3.3000000000000002E-11</v>
      </c>
      <c r="G53" s="183">
        <v>3.9829999999999998E-13</v>
      </c>
      <c r="H53" s="32">
        <v>2.5999999999999998E-16</v>
      </c>
    </row>
    <row r="54" spans="1:8">
      <c r="A54" s="15" t="s">
        <v>93</v>
      </c>
      <c r="B54" s="16" t="s">
        <v>16</v>
      </c>
      <c r="C54" s="31">
        <v>0.99930555555555556</v>
      </c>
      <c r="D54" s="57">
        <v>58445.999305999998</v>
      </c>
      <c r="E54" s="22">
        <v>3.4809820000000001E-6</v>
      </c>
      <c r="F54" s="22">
        <v>3.9000000000000001E-11</v>
      </c>
      <c r="G54" s="183">
        <v>3.9254000000000001E-13</v>
      </c>
      <c r="H54" s="32">
        <v>4.1000000000000001E-16</v>
      </c>
    </row>
    <row r="55" spans="1:8">
      <c r="A55" s="15" t="s">
        <v>92</v>
      </c>
      <c r="B55" s="16" t="s">
        <v>1</v>
      </c>
      <c r="C55" s="31">
        <v>0.7909722222222223</v>
      </c>
      <c r="D55" s="57">
        <v>58456.790972000003</v>
      </c>
      <c r="E55" s="22">
        <v>3.8457460000000003E-6</v>
      </c>
      <c r="F55" s="22">
        <v>4.4000000000000003E-11</v>
      </c>
      <c r="G55" s="183">
        <v>3.859E-13</v>
      </c>
      <c r="H55" s="32">
        <v>2.9999999999999999E-16</v>
      </c>
    </row>
    <row r="56" spans="1:8">
      <c r="A56" s="15" t="s">
        <v>91</v>
      </c>
      <c r="B56" s="16" t="s">
        <v>4</v>
      </c>
      <c r="C56" s="31">
        <v>2.013888888888889E-2</v>
      </c>
      <c r="D56" s="57">
        <v>58467.020139</v>
      </c>
      <c r="E56" s="22">
        <v>4.1852280000000001E-6</v>
      </c>
      <c r="F56" s="22">
        <v>3.1999999999999999E-11</v>
      </c>
      <c r="G56" s="183">
        <v>3.8116000000000001E-13</v>
      </c>
      <c r="H56" s="32">
        <v>1.7999999999999999E-16</v>
      </c>
    </row>
    <row r="57" spans="1:8">
      <c r="A57" s="15" t="s">
        <v>90</v>
      </c>
      <c r="B57" s="16" t="s">
        <v>7</v>
      </c>
      <c r="C57" s="31">
        <v>0.24930555555555556</v>
      </c>
      <c r="D57" s="57">
        <v>58477.249305999998</v>
      </c>
      <c r="E57" s="22">
        <v>4.5207139999999997E-6</v>
      </c>
      <c r="F57" s="22">
        <v>3.3999999999999999E-11</v>
      </c>
      <c r="G57" s="183">
        <v>3.7860999999999999E-13</v>
      </c>
      <c r="H57" s="32">
        <v>2.2999999999999999E-16</v>
      </c>
    </row>
    <row r="58" spans="1:8">
      <c r="A58" s="15" t="s">
        <v>89</v>
      </c>
      <c r="B58" s="16" t="s">
        <v>28</v>
      </c>
      <c r="C58" s="31">
        <v>0.24930555555555556</v>
      </c>
      <c r="D58" s="57">
        <v>58498.249305999998</v>
      </c>
      <c r="E58" s="22">
        <v>5.2144270000000001E-6</v>
      </c>
      <c r="F58" s="22">
        <v>2.5000000000000001E-11</v>
      </c>
      <c r="G58" s="30">
        <v>7.1716000000000005E-13</v>
      </c>
      <c r="H58" s="32">
        <v>1.7E-16</v>
      </c>
    </row>
    <row r="59" spans="1:8">
      <c r="A59" s="15" t="s">
        <v>88</v>
      </c>
      <c r="B59" s="16" t="s">
        <v>31</v>
      </c>
      <c r="C59" s="31">
        <v>0.13194444444444445</v>
      </c>
      <c r="D59" s="57">
        <v>58508.131944000001</v>
      </c>
      <c r="E59" s="22">
        <v>5.824642E-6</v>
      </c>
      <c r="F59" s="22">
        <v>3.5999999999999998E-11</v>
      </c>
      <c r="G59" s="30">
        <v>7.1142000000000001E-13</v>
      </c>
      <c r="H59" s="32">
        <v>2E-16</v>
      </c>
    </row>
    <row r="60" spans="1:8">
      <c r="A60" s="23" t="s">
        <v>87</v>
      </c>
      <c r="B60" s="24" t="s">
        <v>25</v>
      </c>
      <c r="C60" s="33">
        <v>0.12430555555555556</v>
      </c>
      <c r="D60" s="180">
        <v>58528.124305999998</v>
      </c>
      <c r="E60" s="25">
        <v>3.7980762999999999E-5</v>
      </c>
      <c r="F60" s="25">
        <v>3.3000000000000002E-11</v>
      </c>
      <c r="G60" s="35">
        <v>6.9899999999999995E-13</v>
      </c>
      <c r="H60" s="36">
        <v>2.1000000000000001E-16</v>
      </c>
    </row>
  </sheetData>
  <sortState xmlns:xlrd2="http://schemas.microsoft.com/office/spreadsheetml/2017/richdata2" ref="A10:H36">
    <sortCondition ref="B10:B36"/>
  </sortState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workbookViewId="0"/>
  </sheetViews>
  <sheetFormatPr defaultRowHeight="15"/>
  <sheetData>
    <row r="1" spans="1:9">
      <c r="F1" t="s">
        <v>78</v>
      </c>
      <c r="G1" s="2">
        <v>299000000</v>
      </c>
      <c r="H1" t="s">
        <v>79</v>
      </c>
    </row>
    <row r="3" spans="1:9">
      <c r="A3" s="12"/>
      <c r="B3" s="13"/>
      <c r="C3" s="13" t="s">
        <v>72</v>
      </c>
      <c r="D3" s="14"/>
      <c r="F3" s="12"/>
      <c r="G3" s="13"/>
      <c r="H3" s="13" t="s">
        <v>84</v>
      </c>
      <c r="I3" s="14"/>
    </row>
    <row r="4" spans="1:9">
      <c r="A4" s="15"/>
      <c r="B4" s="16"/>
      <c r="C4" s="22">
        <v>0.52</v>
      </c>
      <c r="D4" s="17" t="s">
        <v>83</v>
      </c>
      <c r="F4" s="15"/>
      <c r="G4" s="16"/>
      <c r="H4" s="16">
        <v>16.8</v>
      </c>
      <c r="I4" s="17" t="s">
        <v>83</v>
      </c>
    </row>
    <row r="5" spans="1:9" s="10" customFormat="1">
      <c r="A5" s="18"/>
      <c r="B5" s="19" t="s">
        <v>76</v>
      </c>
      <c r="C5" s="19">
        <v>7</v>
      </c>
      <c r="D5" s="20" t="s">
        <v>75</v>
      </c>
      <c r="E5" s="11"/>
      <c r="F5" s="18"/>
      <c r="G5" s="19"/>
      <c r="H5" s="19">
        <v>15</v>
      </c>
      <c r="I5" s="20" t="s">
        <v>75</v>
      </c>
    </row>
    <row r="6" spans="1:9">
      <c r="A6" s="15"/>
      <c r="B6" s="16" t="s">
        <v>74</v>
      </c>
      <c r="C6" s="16"/>
      <c r="D6" s="17"/>
      <c r="F6" s="15"/>
      <c r="G6" s="16" t="s">
        <v>74</v>
      </c>
      <c r="H6" s="16"/>
      <c r="I6" s="17"/>
    </row>
    <row r="7" spans="1:9">
      <c r="A7" s="21">
        <v>1000</v>
      </c>
      <c r="B7" s="16" t="s">
        <v>73</v>
      </c>
      <c r="C7" s="22">
        <f>A7*C4*C5*0.000001</f>
        <v>3.64E-3</v>
      </c>
      <c r="D7" s="17" t="s">
        <v>73</v>
      </c>
      <c r="F7" s="21">
        <v>5</v>
      </c>
      <c r="G7" s="16" t="s">
        <v>73</v>
      </c>
      <c r="H7" s="22">
        <f>F7*H4*H5*0.000001</f>
        <v>1.2599999999999998E-3</v>
      </c>
      <c r="I7" s="17" t="s">
        <v>73</v>
      </c>
    </row>
    <row r="8" spans="1:9">
      <c r="A8" s="15"/>
      <c r="B8" s="16"/>
      <c r="C8" s="22">
        <f>C7/$G$1</f>
        <v>1.2173913043478261E-11</v>
      </c>
      <c r="D8" s="17" t="s">
        <v>77</v>
      </c>
      <c r="F8" s="15"/>
      <c r="G8" s="16"/>
      <c r="H8" s="22">
        <f>H7/$G$1</f>
        <v>4.2140468227424747E-12</v>
      </c>
      <c r="I8" s="17" t="s">
        <v>77</v>
      </c>
    </row>
    <row r="9" spans="1:9">
      <c r="A9" s="15"/>
      <c r="B9" s="16"/>
      <c r="C9" s="16"/>
      <c r="D9" s="17"/>
      <c r="F9" s="15"/>
      <c r="G9" s="16"/>
      <c r="H9" s="16"/>
      <c r="I9" s="17"/>
    </row>
    <row r="10" spans="1:9">
      <c r="A10" s="15" t="s">
        <v>85</v>
      </c>
      <c r="B10" s="16" t="s">
        <v>80</v>
      </c>
      <c r="C10" s="16"/>
      <c r="D10" s="17"/>
      <c r="F10" s="15" t="s">
        <v>85</v>
      </c>
      <c r="G10" s="16" t="s">
        <v>80</v>
      </c>
      <c r="H10" s="16"/>
      <c r="I10" s="17"/>
    </row>
    <row r="11" spans="1:9">
      <c r="A11" s="15">
        <v>1</v>
      </c>
      <c r="B11" s="16" t="s">
        <v>81</v>
      </c>
      <c r="C11" s="22">
        <f>C$8/A11/86400</f>
        <v>1.4090177133655395E-16</v>
      </c>
      <c r="D11" s="17" t="s">
        <v>82</v>
      </c>
      <c r="F11" s="15">
        <v>1</v>
      </c>
      <c r="G11" s="16" t="s">
        <v>81</v>
      </c>
      <c r="H11" s="22">
        <f>H$8/F11/86400</f>
        <v>4.8773690078037902E-17</v>
      </c>
      <c r="I11" s="17" t="s">
        <v>82</v>
      </c>
    </row>
    <row r="12" spans="1:9">
      <c r="A12" s="15">
        <v>2</v>
      </c>
      <c r="B12" s="16"/>
      <c r="C12" s="22">
        <f>C$8/A12/86400</f>
        <v>7.0450885668276975E-17</v>
      </c>
      <c r="D12" s="17"/>
      <c r="F12" s="15">
        <v>2</v>
      </c>
      <c r="G12" s="16"/>
      <c r="H12" s="22">
        <f>H$8/F12/86400</f>
        <v>2.4386845039018951E-17</v>
      </c>
      <c r="I12" s="17"/>
    </row>
    <row r="13" spans="1:9">
      <c r="A13" s="23">
        <f>A11*6</f>
        <v>6</v>
      </c>
      <c r="B13" s="24"/>
      <c r="C13" s="25">
        <f>C$8/A13/86400</f>
        <v>2.3483628556092324E-17</v>
      </c>
      <c r="D13" s="26" t="s">
        <v>82</v>
      </c>
      <c r="F13" s="23">
        <f>F11*6</f>
        <v>6</v>
      </c>
      <c r="G13" s="24"/>
      <c r="H13" s="25">
        <f>H$8/F13/86400</f>
        <v>8.1289483463396503E-18</v>
      </c>
      <c r="I13" s="26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6 0 7 9 6 6 0 - 0 8 1 a - 4 5 4 8 - 9 6 0 5 - c 1 7 5 d 6 2 d d 2 e b "   x m l n s = " h t t p : / / s c h e m a s . m i c r o s o f t . c o m / D a t a M a s h u p " > A A A A A D U E A A B Q S w M E F A A C A A g A 9 q H S T i m A E T 2 o A A A A + Q A A A B I A H A B D b 2 5 m a W c v U G F j a 2 F n Z S 5 4 b W w g o h g A K K A U A A A A A A A A A A A A A A A A A A A A A A A A A A A A h Y / N C o J A G E V f R W b v / E l R 8 j k u 2 k W C E E T b w S a d 0 j G c s f H d W v R I v U J C W e 1 a 3 s u 5 c O 7 j d o d 0 a O r g q j q r W 5 M g h i k K l C n a g z Z l g n p 3 D B c o F Z D L 4 i x L F Y y w s f F g d Y I q 5 y 4 x I d 5 7 7 C P c d i X h l D K y z z b b o l K N D L W x T p p C o c / q 8 H + F B O x e M o L j O c M z t u S Y R Z Q B m X r I t P k y f F T G F M h P C a u + d n 2 n x E m G 6 x z I F I G 8 b 4 g n U E s D B B Q A A g A I A P a h 0 k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2 o d J O r D 9 a b S s B A A D a A w A A E w A c A E Z v c m 1 1 b G F z L 1 N l Y 3 R p b 2 4 x L m 0 g o h g A K K A U A A A A A A A A A A A A A A A A A A A A A A A A A A A A 7 Z H P S s M w H M f v h b 5 D i J c W Y m G d / 4 p 4 m J V B R a a 4 4 i m X d o s Y z B 9 p U l k Z O 6 y e R K + e B L 3 4 C F 4 E f Z o y n 8 N o 2 a i H v o C Y S 5 L P B 3 7 5 k q 8 i I 0 2 l A M N 6 7 + z a l m 2 p i y Q j Y x A y q j T Y A 4 x o 2 w J m V e V H d f N e l W 8 G h u r a O 5 C j n B O h n T 5 l x A u l 0 O a i H I i x G U B T i R W 5 p G O J T 0 6 P D / H Z 0 X 6 E e y J h h c I q 5 z z J C h w N e v 3 1 Q R T G 9 W k o W f 6 d Q u G f p z 0 9 0 d B F A Y I Q i Z w x F H R 9 F 9 V R F i + 3 n 4 + v 1 f y h K u + r + f P i 6 c 5 k i p P U 5 I i z R K h z m f H Q j O M i L q 6 I c l b R 0 X Q K a 9 G B C G g j g S Y T P U N g y f 0 W 3 l 1 x y k m D b y y 5 y H l K s o b Z b D V b r W a 7 1 e y 0 m u B X 4 p l r W 1 S 0 f V O z 4 D V Y V + z 4 L v z v + Y / 1 / A V Q S w E C L Q A U A A I A C A D 2 o d J O K Y A R P a g A A A D 5 A A A A E g A A A A A A A A A A A A A A A A A A A A A A Q 2 9 u Z m l n L 1 B h Y 2 t h Z 2 U u e G 1 s U E s B A i 0 A F A A C A A g A 9 q H S T g / K 6 a u k A A A A 6 Q A A A B M A A A A A A A A A A A A A A A A A 9 A A A A F t D b 2 5 0 Z W 5 0 X 1 R 5 c G V z X S 5 4 b W x Q S w E C L Q A U A A I A C A D 2 o d J O r D 9 a b S s B A A D a A w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F w A A A A A A A F 8 X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p c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i 0 x O F Q x M T o w N j o w N y 4 3 M T c 3 O D U y W i I g L z 4 8 R W 5 0 c n k g V H l w Z T 0 i R m l s b E N v b H V t b l R 5 c G V z I i B W Y W x 1 Z T 0 i c 0 J n W U t C U V V G Q l F V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s a X N 0 L + W k i e a b t O O B l e O C j O O B n + W e i y 5 7 Q 2 9 s d W 1 u M S w w f S Z x d W 9 0 O y w m c X V v d D t T Z W N 0 a W 9 u M S 9 D b G l z d C / l p I n m m 7 T j g Z X j g o z j g Z / l n o s u e 0 N v b H V t b j I s M X 0 m c X V v d D s s J n F 1 b 3 Q 7 U 2 V j d G l v b j E v Q 2 x p c 3 Q v 5 a S J 5 p u 0 4 4 G V 4 4 K M 4 4 G f 5 Z 6 L L n t D b 2 x 1 b W 4 z L D J 9 J n F 1 b 3 Q 7 L C Z x d W 9 0 O 1 N l Y 3 R p b 2 4 x L 0 N s a X N 0 L + W k i e a b t O O B l e O C j O O B n + W e i y 5 7 Q 2 9 s d W 1 u N C w z f S Z x d W 9 0 O y w m c X V v d D t T Z W N 0 a W 9 u M S 9 D b G l z d C / l p I n m m 7 T j g Z X j g o z j g Z / l n o s u e 0 N v b H V t b j U s N H 0 m c X V v d D s s J n F 1 b 3 Q 7 U 2 V j d G l v b j E v Q 2 x p c 3 Q v 5 a S J 5 p u 0 4 4 G V 4 4 K M 4 4 G f 5 Z 6 L L n t D b 2 x 1 b W 4 2 L D V 9 J n F 1 b 3 Q 7 L C Z x d W 9 0 O 1 N l Y 3 R p b 2 4 x L 0 N s a X N 0 L + W k i e a b t O O B l e O C j O O B n + W e i y 5 7 Q 2 9 s d W 1 u N y w 2 f S Z x d W 9 0 O y w m c X V v d D t T Z W N 0 a W 9 u M S 9 D b G l z d C / l p I n m m 7 T j g Z X j g o z j g Z / l n o s u e 0 N v b H V t b j g s N 3 0 m c X V v d D s s J n F 1 b 3 Q 7 U 2 V j d G l v b j E v Q 2 x p c 3 Q v 5 a S J 5 p u 0 4 4 G V 4 4 K M 4 4 G f 5 Z 6 L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N s a X N 0 L + W k i e a b t O O B l e O C j O O B n + W e i y 5 7 Q 2 9 s d W 1 u M S w w f S Z x d W 9 0 O y w m c X V v d D t T Z W N 0 a W 9 u M S 9 D b G l z d C / l p I n m m 7 T j g Z X j g o z j g Z / l n o s u e 0 N v b H V t b j I s M X 0 m c X V v d D s s J n F 1 b 3 Q 7 U 2 V j d G l v b j E v Q 2 x p c 3 Q v 5 a S J 5 p u 0 4 4 G V 4 4 K M 4 4 G f 5 Z 6 L L n t D b 2 x 1 b W 4 z L D J 9 J n F 1 b 3 Q 7 L C Z x d W 9 0 O 1 N l Y 3 R p b 2 4 x L 0 N s a X N 0 L + W k i e a b t O O B l e O C j O O B n + W e i y 5 7 Q 2 9 s d W 1 u N C w z f S Z x d W 9 0 O y w m c X V v d D t T Z W N 0 a W 9 u M S 9 D b G l z d C / l p I n m m 7 T j g Z X j g o z j g Z / l n o s u e 0 N v b H V t b j U s N H 0 m c X V v d D s s J n F 1 b 3 Q 7 U 2 V j d G l v b j E v Q 2 x p c 3 Q v 5 a S J 5 p u 0 4 4 G V 4 4 K M 4 4 G f 5 Z 6 L L n t D b 2 x 1 b W 4 2 L D V 9 J n F 1 b 3 Q 7 L C Z x d W 9 0 O 1 N l Y 3 R p b 2 4 x L 0 N s a X N 0 L + W k i e a b t O O B l e O C j O O B n + W e i y 5 7 Q 2 9 s d W 1 u N y w 2 f S Z x d W 9 0 O y w m c X V v d D t T Z W N 0 a W 9 u M S 9 D b G l z d C / l p I n m m 7 T j g Z X j g o z j g Z / l n o s u e 0 N v b H V t b j g s N 3 0 m c X V v d D s s J n F 1 b 3 Q 7 U 2 V j d G l v b j E v Q 2 x p c 3 Q v 5 a S J 5 p u 0 4 4 G V 4 4 K M 4 4 G f 5 Z 6 L L n t D b 2 x 1 b W 4 5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G l z d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l z d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l z d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N s a X N 0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2 L T E 4 V D E x O j E 1 O j Q 0 L j k y O T I 3 O T h a I i A v P j x F b n R y e S B U e X B l P S J G a W x s Q 2 9 s d W 1 u V H l w Z X M i I F Z h b H V l P S J z Q m d Z S 0 J R V U Z C U V V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p c 3 Q g K D I p L + W k i e a b t O O B l e O C j O O B n + W e i y 5 7 Q 2 9 s d W 1 u M S w w f S Z x d W 9 0 O y w m c X V v d D t T Z W N 0 a W 9 u M S 9 D b G l z d C A o M i k v 5 a S J 5 p u 0 4 4 G V 4 4 K M 4 4 G f 5 Z 6 L L n t D b 2 x 1 b W 4 y L D F 9 J n F 1 b 3 Q 7 L C Z x d W 9 0 O 1 N l Y 3 R p b 2 4 x L 0 N s a X N 0 I C g y K S / l p I n m m 7 T j g Z X j g o z j g Z / l n o s u e 0 N v b H V t b j M s M n 0 m c X V v d D s s J n F 1 b 3 Q 7 U 2 V j d G l v b j E v Q 2 x p c 3 Q g K D I p L + W k i e a b t O O B l e O C j O O B n + W e i y 5 7 Q 2 9 s d W 1 u N C w z f S Z x d W 9 0 O y w m c X V v d D t T Z W N 0 a W 9 u M S 9 D b G l z d C A o M i k v 5 a S J 5 p u 0 4 4 G V 4 4 K M 4 4 G f 5 Z 6 L L n t D b 2 x 1 b W 4 1 L D R 9 J n F 1 b 3 Q 7 L C Z x d W 9 0 O 1 N l Y 3 R p b 2 4 x L 0 N s a X N 0 I C g y K S / l p I n m m 7 T j g Z X j g o z j g Z / l n o s u e 0 N v b H V t b j Y s N X 0 m c X V v d D s s J n F 1 b 3 Q 7 U 2 V j d G l v b j E v Q 2 x p c 3 Q g K D I p L + W k i e a b t O O B l e O C j O O B n + W e i y 5 7 Q 2 9 s d W 1 u N y w 2 f S Z x d W 9 0 O y w m c X V v d D t T Z W N 0 a W 9 u M S 9 D b G l z d C A o M i k v 5 a S J 5 p u 0 4 4 G V 4 4 K M 4 4 G f 5 Z 6 L L n t D b 2 x 1 b W 4 4 L D d 9 J n F 1 b 3 Q 7 L C Z x d W 9 0 O 1 N l Y 3 R p b 2 4 x L 0 N s a X N 0 I C g y K S / l p I n m m 7 T j g Z X j g o z j g Z / l n o s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Q 2 x p c 3 Q g K D I p L + W k i e a b t O O B l e O C j O O B n + W e i y 5 7 Q 2 9 s d W 1 u M S w w f S Z x d W 9 0 O y w m c X V v d D t T Z W N 0 a W 9 u M S 9 D b G l z d C A o M i k v 5 a S J 5 p u 0 4 4 G V 4 4 K M 4 4 G f 5 Z 6 L L n t D b 2 x 1 b W 4 y L D F 9 J n F 1 b 3 Q 7 L C Z x d W 9 0 O 1 N l Y 3 R p b 2 4 x L 0 N s a X N 0 I C g y K S / l p I n m m 7 T j g Z X j g o z j g Z / l n o s u e 0 N v b H V t b j M s M n 0 m c X V v d D s s J n F 1 b 3 Q 7 U 2 V j d G l v b j E v Q 2 x p c 3 Q g K D I p L + W k i e a b t O O B l e O C j O O B n + W e i y 5 7 Q 2 9 s d W 1 u N C w z f S Z x d W 9 0 O y w m c X V v d D t T Z W N 0 a W 9 u M S 9 D b G l z d C A o M i k v 5 a S J 5 p u 0 4 4 G V 4 4 K M 4 4 G f 5 Z 6 L L n t D b 2 x 1 b W 4 1 L D R 9 J n F 1 b 3 Q 7 L C Z x d W 9 0 O 1 N l Y 3 R p b 2 4 x L 0 N s a X N 0 I C g y K S / l p I n m m 7 T j g Z X j g o z j g Z / l n o s u e 0 N v b H V t b j Y s N X 0 m c X V v d D s s J n F 1 b 3 Q 7 U 2 V j d G l v b j E v Q 2 x p c 3 Q g K D I p L + W k i e a b t O O B l e O C j O O B n + W e i y 5 7 Q 2 9 s d W 1 u N y w 2 f S Z x d W 9 0 O y w m c X V v d D t T Z W N 0 a W 9 u M S 9 D b G l z d C A o M i k v 5 a S J 5 p u 0 4 4 G V 4 4 K M 4 4 G f 5 Z 6 L L n t D b 2 x 1 b W 4 4 L D d 9 J n F 1 b 3 Q 7 L C Z x d W 9 0 O 1 N l Y 3 R p b 2 4 x L 0 N s a X N 0 I C g y K S / l p I n m m 7 T j g Z X j g o z j g Z / l n o s u e 0 N v b H V t b j k s O H 0 m c X V v d D t d L C Z x d W 9 0 O 1 J l b G F 0 a W 9 u c 2 h p c E l u Z m 8 m c X V v d D s 6 W 1 1 9 I i A v P j x F b n R y e S B U e X B l P S J R d W V y e U l E I i B W Y W x 1 Z T 0 i c 2 E 3 Y m V i M D J m L W I 0 O D g t N D U 2 N y 0 5 M T E 2 L W N h M W N l N G I 4 M z h l N S I g L z 4 8 L 1 N 0 Y W J s Z U V u d H J p Z X M + P C 9 J d G V t P j x J d G V t P j x J d G V t T G 9 j Y X R p b 2 4 + P E l 0 Z W 1 U e X B l P k Z v c m 1 1 b G E 8 L 0 l 0 Z W 1 U e X B l P j x J d G V t U G F 0 a D 5 T Z W N 0 a W 9 u M S 9 D b G l z d C U y M C g y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l z d C U y M C g y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h s 7 X i s S w U q H L X 7 f R w n J L g A A A A A C A A A A A A A Q Z g A A A A E A A C A A A A D I U H x T 3 1 t 7 A V s c x 4 u w L w d 4 1 v w 6 i q g z 4 7 O s j y H 7 c 2 3 K K w A A A A A O g A A A A A I A A C A A A A A y W d T / t 4 V 4 p l 6 r r z s j a N R y l k Y r X V y E L q 4 D V v 9 N e q 5 7 8 l A A A A B e 7 4 z z U 8 y O i e U w H v F v Z V G S g E S 7 T Q C m 2 r g 7 N J p K W G Q f U u 7 k p G W M d J A K P m h E y C / 9 4 O C V 0 M S 0 d q s Z e 4 0 z U 4 H j n c a 4 5 8 4 l r p H 1 R 4 0 4 W K h l D M o + V 0 A A A A C j e t L A i o L L u B p b w A e P N d v 3 K 7 c 2 w Y F P 3 i Y 3 z W w k j e E Q 9 m o v C b 3 X G p z 4 A e 8 f R L 4 Z 9 O O A H H b K I 0 H i v m B j C G v k m 3 B f < / D a t a M a s h u p > 
</file>

<file path=customXml/itemProps1.xml><?xml version="1.0" encoding="utf-8"?>
<ds:datastoreItem xmlns:ds="http://schemas.openxmlformats.org/officeDocument/2006/customXml" ds:itemID="{2F9EBCCE-9AB0-4EE0-9BEA-FFFB14FE81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Compare1</vt:lpstr>
      <vt:lpstr>INAF-Sol(data2)</vt:lpstr>
      <vt:lpstr>INAF-Sol(data)</vt:lpstr>
      <vt:lpstr>NICT-Sol(data)</vt:lpstr>
      <vt:lpstr>Unc_A</vt:lpstr>
      <vt:lpstr>Compare1!Print_Area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sekido</dc:creator>
  <cp:lastModifiedBy>sekido</cp:lastModifiedBy>
  <cp:lastPrinted>2019-06-14T10:56:35Z</cp:lastPrinted>
  <dcterms:created xsi:type="dcterms:W3CDTF">2019-06-06T08:40:02Z</dcterms:created>
  <dcterms:modified xsi:type="dcterms:W3CDTF">2019-08-07T02:24:43Z</dcterms:modified>
</cp:coreProperties>
</file>